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ne.anita\Desktop\Költségvetés 2017\20180314\"/>
    </mc:Choice>
  </mc:AlternateContent>
  <bookViews>
    <workbookView xWindow="0" yWindow="0" windowWidth="23040" windowHeight="7908" firstSheet="9" activeTab="14"/>
  </bookViews>
  <sheets>
    <sheet name="Önkormányzat tételes" sheetId="4" state="hidden" r:id="rId1"/>
    <sheet name="Hivatal tételes" sheetId="28" state="hidden" r:id="rId2"/>
    <sheet name="Óvoda tételes" sheetId="29" state="hidden" r:id="rId3"/>
    <sheet name="1.1 Összesítő" sheetId="8" r:id="rId4"/>
    <sheet name="1.1.1 Kötelező feladatok" sheetId="23" state="hidden" r:id="rId5"/>
    <sheet name="1.1.2. Államigazgatási feladato" sheetId="24" state="hidden" r:id="rId6"/>
    <sheet name="1.1.3. Önkéntes feladatok" sheetId="25" state="hidden" r:id="rId7"/>
    <sheet name="2.1 Működési mérleg" sheetId="9" r:id="rId8"/>
    <sheet name="2.2 Felhalmozási mérleg  " sheetId="10" r:id="rId9"/>
    <sheet name="3. Beruhzások " sheetId="19" r:id="rId10"/>
    <sheet name="4. Felújítások" sheetId="33" r:id="rId11"/>
    <sheet name="5.1 Önkormányzat" sheetId="13" r:id="rId12"/>
    <sheet name="5.2 Hivatal" sheetId="31" r:id="rId13"/>
    <sheet name="5.3 Óvoda" sheetId="30" r:id="rId14"/>
    <sheet name="6. Tartalék" sheetId="17" r:id="rId15"/>
  </sheets>
  <externalReferences>
    <externalReference r:id="rId16"/>
    <externalReference r:id="rId17"/>
    <externalReference r:id="rId18"/>
    <externalReference r:id="rId19"/>
  </externalReferences>
  <definedNames>
    <definedName name="_____fgl1">[1]flag_1!#REF!</definedName>
    <definedName name="_____KSZ1">[1]flag_1!#REF!</definedName>
    <definedName name="_____ksz11">[1]flag_1!#REF!</definedName>
    <definedName name="____fgl1">[1]flag_1!#REF!</definedName>
    <definedName name="____KSZ1">[1]flag_1!#REF!</definedName>
    <definedName name="____ksz11">[1]flag_1!#REF!</definedName>
    <definedName name="___fgl1" localSheetId="4">[1]flag_1!#REF!</definedName>
    <definedName name="___fgl1" localSheetId="5">[1]flag_1!#REF!</definedName>
    <definedName name="___fgl1" localSheetId="6">[1]flag_1!#REF!</definedName>
    <definedName name="___fgl1">[1]flag_1!#REF!</definedName>
    <definedName name="___KSZ1" localSheetId="4">[1]flag_1!#REF!</definedName>
    <definedName name="___KSZ1" localSheetId="5">[1]flag_1!#REF!</definedName>
    <definedName name="___KSZ1" localSheetId="6">[1]flag_1!#REF!</definedName>
    <definedName name="___KSZ1">[1]flag_1!#REF!</definedName>
    <definedName name="___ksz11" localSheetId="4">[1]flag_1!#REF!</definedName>
    <definedName name="___ksz11" localSheetId="5">[1]flag_1!#REF!</definedName>
    <definedName name="___ksz11" localSheetId="6">[1]flag_1!#REF!</definedName>
    <definedName name="___ksz11">[1]flag_1!#REF!</definedName>
    <definedName name="__fgl1" localSheetId="3">[1]flag_1!#REF!</definedName>
    <definedName name="__fgl1" localSheetId="4">[1]flag_1!#REF!</definedName>
    <definedName name="__fgl1" localSheetId="5">[1]flag_1!#REF!</definedName>
    <definedName name="__fgl1" localSheetId="6">[1]flag_1!#REF!</definedName>
    <definedName name="__fgl1">[1]flag_1!#REF!</definedName>
    <definedName name="__KSZ1" localSheetId="3">[1]flag_1!#REF!</definedName>
    <definedName name="__KSZ1" localSheetId="4">[1]flag_1!#REF!</definedName>
    <definedName name="__KSZ1" localSheetId="5">[1]flag_1!#REF!</definedName>
    <definedName name="__KSZ1" localSheetId="6">[1]flag_1!#REF!</definedName>
    <definedName name="__KSZ1">[1]flag_1!#REF!</definedName>
    <definedName name="__ksz11" localSheetId="3">[1]flag_1!#REF!</definedName>
    <definedName name="__ksz11" localSheetId="4">[1]flag_1!#REF!</definedName>
    <definedName name="__ksz11" localSheetId="5">[1]flag_1!#REF!</definedName>
    <definedName name="__ksz11" localSheetId="6">[1]flag_1!#REF!</definedName>
    <definedName name="__ksz11">[1]flag_1!#REF!</definedName>
    <definedName name="_fgl1" localSheetId="3">[1]flag_1!#REF!</definedName>
    <definedName name="_fgl1" localSheetId="4">[1]flag_1!#REF!</definedName>
    <definedName name="_fgl1" localSheetId="5">[1]flag_1!#REF!</definedName>
    <definedName name="_fgl1" localSheetId="6">[1]flag_1!#REF!</definedName>
    <definedName name="_fgl1" localSheetId="9">[1]flag_1!#REF!</definedName>
    <definedName name="_fgl1">[1]flag_1!#REF!</definedName>
    <definedName name="_KSZ1" localSheetId="3">[1]flag_1!#REF!</definedName>
    <definedName name="_KSZ1" localSheetId="4">[1]flag_1!#REF!</definedName>
    <definedName name="_KSZ1" localSheetId="5">[1]flag_1!#REF!</definedName>
    <definedName name="_KSZ1" localSheetId="6">[1]flag_1!#REF!</definedName>
    <definedName name="_KSZ1" localSheetId="9">[1]flag_1!#REF!</definedName>
    <definedName name="_KSZ1">[1]flag_1!#REF!</definedName>
    <definedName name="_ksz11" localSheetId="3">[1]flag_1!#REF!</definedName>
    <definedName name="_ksz11" localSheetId="4">[1]flag_1!#REF!</definedName>
    <definedName name="_ksz11" localSheetId="5">[1]flag_1!#REF!</definedName>
    <definedName name="_ksz11" localSheetId="6">[1]flag_1!#REF!</definedName>
    <definedName name="_ksz11" localSheetId="9">[1]flag_1!#REF!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4">#REF!</definedName>
    <definedName name="_xlnm.Database">#REF!</definedName>
    <definedName name="Adatbázis1" localSheetId="4">#REF!</definedName>
    <definedName name="Adatbázis1" localSheetId="5">#REF!</definedName>
    <definedName name="Adatbázis1" localSheetId="6">#REF!</definedName>
    <definedName name="Adatbázis1" localSheetId="10">#REF!</definedName>
    <definedName name="Adatbázis1">#REF!</definedName>
    <definedName name="anita" localSheetId="10">#REF!</definedName>
    <definedName name="anita">#REF!</definedName>
    <definedName name="css" localSheetId="3">#REF!</definedName>
    <definedName name="css" localSheetId="4">#REF!</definedName>
    <definedName name="css" localSheetId="5">#REF!</definedName>
    <definedName name="css" localSheetId="6">#REF!</definedName>
    <definedName name="css" localSheetId="7">#REF!</definedName>
    <definedName name="css" localSheetId="8">#REF!</definedName>
    <definedName name="css" localSheetId="9">#REF!</definedName>
    <definedName name="css" localSheetId="10">#REF!</definedName>
    <definedName name="css" localSheetId="11">#REF!</definedName>
    <definedName name="css" localSheetId="12">#REF!</definedName>
    <definedName name="css" localSheetId="13">#REF!</definedName>
    <definedName name="css" localSheetId="14">#REF!</definedName>
    <definedName name="css">#REF!</definedName>
    <definedName name="css_k" localSheetId="9">[2]Családsegítés!$C$27:$C$86</definedName>
    <definedName name="css_k">[2]Családsegítés!$C$27:$C$86</definedName>
    <definedName name="css_k_" localSheetId="3">#REF!</definedName>
    <definedName name="css_k_" localSheetId="4">#REF!</definedName>
    <definedName name="css_k_" localSheetId="5">#REF!</definedName>
    <definedName name="css_k_" localSheetId="6">#REF!</definedName>
    <definedName name="css_k_" localSheetId="7">#REF!</definedName>
    <definedName name="css_k_" localSheetId="8">#REF!</definedName>
    <definedName name="css_k_" localSheetId="9">#REF!</definedName>
    <definedName name="css_k_" localSheetId="10">#REF!</definedName>
    <definedName name="css_k_" localSheetId="11">#REF!</definedName>
    <definedName name="css_k_" localSheetId="12">#REF!</definedName>
    <definedName name="css_k_" localSheetId="13">#REF!</definedName>
    <definedName name="css_k_" localSheetId="14">#REF!</definedName>
    <definedName name="css_k_">#REF!</definedName>
    <definedName name="FEJ" localSheetId="3">#REF!</definedName>
    <definedName name="FEJ" localSheetId="4">#REF!</definedName>
    <definedName name="FEJ" localSheetId="5">#REF!</definedName>
    <definedName name="FEJ" localSheetId="6">#REF!</definedName>
    <definedName name="FEJ" localSheetId="7">#REF!</definedName>
    <definedName name="FEJ" localSheetId="8">#REF!</definedName>
    <definedName name="FEJ" localSheetId="9">#REF!</definedName>
    <definedName name="FEJ" localSheetId="10">#REF!</definedName>
    <definedName name="FEJ" localSheetId="11">#REF!</definedName>
    <definedName name="FEJ" localSheetId="12">#REF!</definedName>
    <definedName name="FEJ" localSheetId="13">#REF!</definedName>
    <definedName name="FEJ" localSheetId="14">#REF!</definedName>
    <definedName name="FEJ">#REF!</definedName>
    <definedName name="FGL" localSheetId="3">[1]flag_1!#REF!</definedName>
    <definedName name="FGL" localSheetId="4">[1]flag_1!#REF!</definedName>
    <definedName name="FGL" localSheetId="5">[1]flag_1!#REF!</definedName>
    <definedName name="FGL" localSheetId="6">[1]flag_1!#REF!</definedName>
    <definedName name="FGL" localSheetId="7">[1]flag_1!#REF!</definedName>
    <definedName name="FGL" localSheetId="8">[1]flag_1!#REF!</definedName>
    <definedName name="FGL" localSheetId="9">[1]flag_1!#REF!</definedName>
    <definedName name="FGL" localSheetId="10">[1]flag_1!#REF!</definedName>
    <definedName name="FGL" localSheetId="11">[1]flag_1!#REF!</definedName>
    <definedName name="FGL" localSheetId="12">[1]flag_1!#REF!</definedName>
    <definedName name="FGL" localSheetId="13">[1]flag_1!#REF!</definedName>
    <definedName name="FGL" localSheetId="14">[1]flag_1!#REF!</definedName>
    <definedName name="FGL">[1]flag_1!#REF!</definedName>
    <definedName name="FLAG" localSheetId="3">[1]flag_1!#REF!</definedName>
    <definedName name="FLAG" localSheetId="4">[1]flag_1!#REF!</definedName>
    <definedName name="FLAG" localSheetId="5">[1]flag_1!#REF!</definedName>
    <definedName name="FLAG" localSheetId="6">[1]flag_1!#REF!</definedName>
    <definedName name="FLAG" localSheetId="7">[1]flag_1!#REF!</definedName>
    <definedName name="FLAG" localSheetId="8">[1]flag_1!#REF!</definedName>
    <definedName name="FLAG" localSheetId="9">[1]flag_1!#REF!</definedName>
    <definedName name="FLAG" localSheetId="10">[1]flag_1!#REF!</definedName>
    <definedName name="FLAG" localSheetId="11">[1]flag_1!#REF!</definedName>
    <definedName name="FLAG" localSheetId="12">[1]flag_1!#REF!</definedName>
    <definedName name="FLAG" localSheetId="13">[1]flag_1!#REF!</definedName>
    <definedName name="FLAG" localSheetId="14">[1]flag_1!#REF!</definedName>
    <definedName name="FLAG">[1]flag_1!#REF!</definedName>
    <definedName name="flag1" localSheetId="3">[1]flag_1!#REF!</definedName>
    <definedName name="flag1" localSheetId="4">[1]flag_1!#REF!</definedName>
    <definedName name="flag1" localSheetId="5">[1]flag_1!#REF!</definedName>
    <definedName name="flag1" localSheetId="6">[1]flag_1!#REF!</definedName>
    <definedName name="flag1" localSheetId="7">[1]flag_1!#REF!</definedName>
    <definedName name="flag1" localSheetId="8">[1]flag_1!#REF!</definedName>
    <definedName name="flag1" localSheetId="9">[1]flag_1!#REF!</definedName>
    <definedName name="flag1" localSheetId="10">[1]flag_1!#REF!</definedName>
    <definedName name="flag1" localSheetId="11">[1]flag_1!#REF!</definedName>
    <definedName name="flag1" localSheetId="12">[1]flag_1!#REF!</definedName>
    <definedName name="flag1" localSheetId="13">[1]flag_1!#REF!</definedName>
    <definedName name="flag1" localSheetId="14">[1]flag_1!#REF!</definedName>
    <definedName name="flag1">[1]flag_1!#REF!</definedName>
    <definedName name="gyj" localSheetId="3">#REF!</definedName>
    <definedName name="gyj" localSheetId="4">#REF!</definedName>
    <definedName name="gyj" localSheetId="5">#REF!</definedName>
    <definedName name="gyj" localSheetId="6">#REF!</definedName>
    <definedName name="gyj" localSheetId="7">#REF!</definedName>
    <definedName name="gyj" localSheetId="8">#REF!</definedName>
    <definedName name="gyj" localSheetId="9">#REF!</definedName>
    <definedName name="gyj" localSheetId="10">#REF!</definedName>
    <definedName name="gyj" localSheetId="11">#REF!</definedName>
    <definedName name="gyj" localSheetId="12">#REF!</definedName>
    <definedName name="gyj" localSheetId="13">#REF!</definedName>
    <definedName name="gyj" localSheetId="14">#REF!</definedName>
    <definedName name="gyj">#REF!</definedName>
    <definedName name="gyj_k" localSheetId="9">[2]Gyermekjóléti!$C$27:$C$86</definedName>
    <definedName name="gyj_k">[2]Gyermekjóléti!$C$27:$C$86</definedName>
    <definedName name="gyj_k_" localSheetId="3">#REF!</definedName>
    <definedName name="gyj_k_" localSheetId="4">#REF!</definedName>
    <definedName name="gyj_k_" localSheetId="5">#REF!</definedName>
    <definedName name="gyj_k_" localSheetId="6">#REF!</definedName>
    <definedName name="gyj_k_" localSheetId="7">#REF!</definedName>
    <definedName name="gyj_k_" localSheetId="8">#REF!</definedName>
    <definedName name="gyj_k_" localSheetId="9">#REF!</definedName>
    <definedName name="gyj_k_" localSheetId="10">#REF!</definedName>
    <definedName name="gyj_k_" localSheetId="11">#REF!</definedName>
    <definedName name="gyj_k_" localSheetId="12">#REF!</definedName>
    <definedName name="gyj_k_" localSheetId="13">#REF!</definedName>
    <definedName name="gyj_k_" localSheetId="14">#REF!</definedName>
    <definedName name="gyj_k_">#REF!</definedName>
    <definedName name="K_LSZA_BECS_1" localSheetId="3">#REF!</definedName>
    <definedName name="K_LSZA_BECS_1" localSheetId="4">#REF!</definedName>
    <definedName name="K_LSZA_BECS_1" localSheetId="5">#REF!</definedName>
    <definedName name="K_LSZA_BECS_1" localSheetId="6">#REF!</definedName>
    <definedName name="K_LSZA_BECS_1" localSheetId="7">#REF!</definedName>
    <definedName name="K_LSZA_BECS_1" localSheetId="8">#REF!</definedName>
    <definedName name="K_LSZA_BECS_1" localSheetId="9">#REF!</definedName>
    <definedName name="K_LSZA_BECS_1" localSheetId="10">#REF!</definedName>
    <definedName name="K_LSZA_BECS_1" localSheetId="11">#REF!</definedName>
    <definedName name="K_LSZA_BECS_1" localSheetId="12">#REF!</definedName>
    <definedName name="K_LSZA_BECS_1" localSheetId="13">#REF!</definedName>
    <definedName name="K_LSZA_BECS_1" localSheetId="14">#REF!</definedName>
    <definedName name="K_LSZA_BECS_1">#REF!</definedName>
    <definedName name="kjz" localSheetId="3">#REF!</definedName>
    <definedName name="kjz" localSheetId="4">#REF!</definedName>
    <definedName name="kjz" localSheetId="5">#REF!</definedName>
    <definedName name="kjz" localSheetId="6">#REF!</definedName>
    <definedName name="kjz" localSheetId="7">#REF!</definedName>
    <definedName name="kjz" localSheetId="8">#REF!</definedName>
    <definedName name="kjz" localSheetId="9">#REF!</definedName>
    <definedName name="kjz" localSheetId="10">#REF!</definedName>
    <definedName name="kjz" localSheetId="11">#REF!</definedName>
    <definedName name="kjz" localSheetId="12">#REF!</definedName>
    <definedName name="kjz" localSheetId="13">#REF!</definedName>
    <definedName name="kjz" localSheetId="14">#REF!</definedName>
    <definedName name="kjz">#REF!</definedName>
    <definedName name="kjz_k" localSheetId="9">[2]körjegyzőség!$C$9:$C$28</definedName>
    <definedName name="kjz_k">[2]körjegyzőség!$C$9:$C$28</definedName>
    <definedName name="kjz_k_" localSheetId="3">#REF!</definedName>
    <definedName name="kjz_k_" localSheetId="4">#REF!</definedName>
    <definedName name="kjz_k_" localSheetId="5">#REF!</definedName>
    <definedName name="kjz_k_" localSheetId="6">#REF!</definedName>
    <definedName name="kjz_k_" localSheetId="7">#REF!</definedName>
    <definedName name="kjz_k_" localSheetId="8">#REF!</definedName>
    <definedName name="kjz_k_" localSheetId="9">#REF!</definedName>
    <definedName name="kjz_k_" localSheetId="10">#REF!</definedName>
    <definedName name="kjz_k_" localSheetId="11">#REF!</definedName>
    <definedName name="kjz_k_" localSheetId="12">#REF!</definedName>
    <definedName name="kjz_k_" localSheetId="13">#REF!</definedName>
    <definedName name="kjz_k_" localSheetId="14">#REF!</definedName>
    <definedName name="kjz_k_">#REF!</definedName>
    <definedName name="KSH_R" localSheetId="3">#REF!</definedName>
    <definedName name="KSH_R" localSheetId="4">#REF!</definedName>
    <definedName name="KSH_R" localSheetId="5">#REF!</definedName>
    <definedName name="KSH_R" localSheetId="6">#REF!</definedName>
    <definedName name="KSH_R" localSheetId="7">#REF!</definedName>
    <definedName name="KSH_R" localSheetId="8">#REF!</definedName>
    <definedName name="KSH_R" localSheetId="9">#REF!</definedName>
    <definedName name="KSH_R" localSheetId="10">#REF!</definedName>
    <definedName name="KSH_R" localSheetId="11">#REF!</definedName>
    <definedName name="KSH_R" localSheetId="12">#REF!</definedName>
    <definedName name="KSH_R" localSheetId="13">#REF!</definedName>
    <definedName name="KSH_R" localSheetId="14">#REF!</definedName>
    <definedName name="KSH_R">#REF!</definedName>
    <definedName name="nev_c" localSheetId="3">#REF!</definedName>
    <definedName name="nev_c" localSheetId="4">#REF!</definedName>
    <definedName name="nev_c" localSheetId="5">#REF!</definedName>
    <definedName name="nev_c" localSheetId="6">#REF!</definedName>
    <definedName name="nev_c" localSheetId="7">#REF!</definedName>
    <definedName name="nev_c" localSheetId="8">#REF!</definedName>
    <definedName name="nev_c" localSheetId="9">#REF!</definedName>
    <definedName name="nev_c" localSheetId="10">#REF!</definedName>
    <definedName name="nev_c" localSheetId="11">#REF!</definedName>
    <definedName name="nev_c" localSheetId="12">#REF!</definedName>
    <definedName name="nev_c" localSheetId="13">#REF!</definedName>
    <definedName name="nev_c" localSheetId="14">#REF!</definedName>
    <definedName name="nev_c">#REF!</definedName>
    <definedName name="nev_g" localSheetId="3">#REF!</definedName>
    <definedName name="nev_g" localSheetId="4">#REF!</definedName>
    <definedName name="nev_g" localSheetId="5">#REF!</definedName>
    <definedName name="nev_g" localSheetId="6">#REF!</definedName>
    <definedName name="nev_g" localSheetId="7">#REF!</definedName>
    <definedName name="nev_g" localSheetId="8">#REF!</definedName>
    <definedName name="nev_g" localSheetId="9">#REF!</definedName>
    <definedName name="nev_g" localSheetId="10">#REF!</definedName>
    <definedName name="nev_g" localSheetId="11">#REF!</definedName>
    <definedName name="nev_g" localSheetId="12">#REF!</definedName>
    <definedName name="nev_g" localSheetId="13">#REF!</definedName>
    <definedName name="nev_g" localSheetId="14">#REF!</definedName>
    <definedName name="nev_g">#REF!</definedName>
    <definedName name="nev_k" localSheetId="3">#REF!</definedName>
    <definedName name="nev_k" localSheetId="4">#REF!</definedName>
    <definedName name="nev_k" localSheetId="5">#REF!</definedName>
    <definedName name="nev_k" localSheetId="6">#REF!</definedName>
    <definedName name="nev_k" localSheetId="7">#REF!</definedName>
    <definedName name="nev_k" localSheetId="8">#REF!</definedName>
    <definedName name="nev_k" localSheetId="9">#REF!</definedName>
    <definedName name="nev_k" localSheetId="10">#REF!</definedName>
    <definedName name="nev_k" localSheetId="11">#REF!</definedName>
    <definedName name="nev_k" localSheetId="12">#REF!</definedName>
    <definedName name="nev_k" localSheetId="13">#REF!</definedName>
    <definedName name="nev_k" localSheetId="14">#REF!</definedName>
    <definedName name="nev_k">#REF!</definedName>
    <definedName name="_xlnm.Print_Titles" localSheetId="3">'1.1 Összesítő'!$1:$6</definedName>
    <definedName name="_xlnm.Print_Titles" localSheetId="4">'1.1.1 Kötelező feladatok'!$1:$6</definedName>
    <definedName name="_xlnm.Print_Titles" localSheetId="5">'1.1.2. Államigazgatási feladato'!$1:$6</definedName>
    <definedName name="_xlnm.Print_Titles" localSheetId="6">'1.1.3. Önkéntes feladatok'!$1:$6</definedName>
    <definedName name="_xlnm.Print_Titles" localSheetId="11">'5.1 Önkormányzat'!$1:$6</definedName>
    <definedName name="_xlnm.Print_Titles" localSheetId="12">'5.2 Hivatal'!$1:$6</definedName>
    <definedName name="_xlnm.Print_Titles" localSheetId="13">'5.3 Óvoda'!$1:$6</definedName>
    <definedName name="_xlnm.Print_Titles" localSheetId="0">'Önkormányzat tételes'!$2:$3</definedName>
    <definedName name="_xlnm.Print_Area" localSheetId="3">'1.1 Összesítő'!$A$1:$E$151</definedName>
    <definedName name="_xlnm.Print_Area" localSheetId="4">'1.1.1 Kötelező feladatok'!$A$1:$D$150</definedName>
    <definedName name="_xlnm.Print_Area" localSheetId="5">'1.1.2. Államigazgatási feladato'!$A$1:$D$150</definedName>
    <definedName name="_xlnm.Print_Area" localSheetId="6">'1.1.3. Önkéntes feladatok'!$A$1:$D$150</definedName>
    <definedName name="_xlnm.Print_Area" localSheetId="7">'2.1 Működési mérleg'!$A$1:$G$31</definedName>
    <definedName name="_xlnm.Print_Area" localSheetId="8">'2.2 Felhalmozási mérleg  '!$A$1:$G$34</definedName>
    <definedName name="_xlnm.Print_Area" localSheetId="9">'3. Beruhzások '!$A$1:$F$31</definedName>
    <definedName name="_xlnm.Print_Area" localSheetId="11">'5.1 Önkormányzat'!$A$1:$E$150</definedName>
    <definedName name="_xlnm.Print_Area" localSheetId="12">'5.2 Hivatal'!$A$1:$E$59</definedName>
    <definedName name="_xlnm.Print_Area" localSheetId="13">'5.3 Óvoda'!$A$1:$E$59</definedName>
    <definedName name="_xlnm.Print_Area" localSheetId="14">'6. Tartalék'!$A$1:$D$32</definedName>
    <definedName name="_xlnm.Print_Area" localSheetId="0">'Önkormányzat tételes'!$A$1:$F$522</definedName>
    <definedName name="PUK" localSheetId="3">#REF!</definedName>
    <definedName name="PUK" localSheetId="4">#REF!</definedName>
    <definedName name="PUK" localSheetId="5">#REF!</definedName>
    <definedName name="PUK" localSheetId="6">#REF!</definedName>
    <definedName name="PUK" localSheetId="7">#REF!</definedName>
    <definedName name="PUK" localSheetId="8">#REF!</definedName>
    <definedName name="PUK" localSheetId="9">#REF!</definedName>
    <definedName name="PUK" localSheetId="10">#REF!</definedName>
    <definedName name="PUK" localSheetId="11">#REF!</definedName>
    <definedName name="PUK" localSheetId="12">#REF!</definedName>
    <definedName name="PUK" localSheetId="13">#REF!</definedName>
    <definedName name="PUK" localSheetId="14">#REF!</definedName>
    <definedName name="PUK">#REF!</definedName>
    <definedName name="státusz" localSheetId="4">#REF!</definedName>
    <definedName name="státusz" localSheetId="5">#REF!</definedName>
    <definedName name="státusz" localSheetId="6">#REF!</definedName>
    <definedName name="státusz" localSheetId="10">#REF!</definedName>
    <definedName name="státusz">#REF!</definedName>
    <definedName name="TAM_jogc_feldkod" localSheetId="9">[3]NATUR_select!$C$16:$D$287</definedName>
    <definedName name="TAM_jogc_feldkod">[3]NATUR_select!$C$16:$D$287</definedName>
    <definedName name="Turine" localSheetId="4">#REF!</definedName>
    <definedName name="turine.anita" localSheetId="5">#REF!</definedName>
    <definedName name="turineanita" localSheetId="6">#REF!</definedName>
    <definedName name="URSZ" localSheetId="3">#REF!</definedName>
    <definedName name="URSZ" localSheetId="4">#REF!</definedName>
    <definedName name="URSZ" localSheetId="5">#REF!</definedName>
    <definedName name="URSZ" localSheetId="6">#REF!</definedName>
    <definedName name="URSZ" localSheetId="7">#REF!</definedName>
    <definedName name="URSZ" localSheetId="8">#REF!</definedName>
    <definedName name="URSZ" localSheetId="9">#REF!</definedName>
    <definedName name="URSZ" localSheetId="10">#REF!</definedName>
    <definedName name="URSZ" localSheetId="11">#REF!</definedName>
    <definedName name="URSZ" localSheetId="12">#REF!</definedName>
    <definedName name="URSZ" localSheetId="13">#REF!</definedName>
    <definedName name="URSZ" localSheetId="14">#REF!</definedName>
    <definedName name="URSZ">#REF!</definedName>
  </definedNames>
  <calcPr calcId="162913"/>
</workbook>
</file>

<file path=xl/calcChain.xml><?xml version="1.0" encoding="utf-8"?>
<calcChain xmlns="http://schemas.openxmlformats.org/spreadsheetml/2006/main">
  <c r="E57" i="8" l="1"/>
  <c r="E95" i="8"/>
  <c r="E94" i="8"/>
  <c r="E93" i="8"/>
  <c r="E109" i="8"/>
  <c r="E96" i="8"/>
  <c r="E75" i="8"/>
  <c r="E47" i="8"/>
  <c r="E45" i="8"/>
  <c r="E44" i="8"/>
  <c r="E43" i="8"/>
  <c r="E42" i="8"/>
  <c r="E40" i="8"/>
  <c r="E39" i="8"/>
  <c r="D140" i="8"/>
  <c r="D135" i="8"/>
  <c r="D130" i="8"/>
  <c r="D126" i="8"/>
  <c r="D122" i="8"/>
  <c r="D113" i="8"/>
  <c r="D108" i="8"/>
  <c r="D97" i="8"/>
  <c r="D92" i="8" s="1"/>
  <c r="D81" i="8"/>
  <c r="D77" i="8"/>
  <c r="D74" i="8"/>
  <c r="D69" i="8"/>
  <c r="D65" i="8"/>
  <c r="D59" i="8"/>
  <c r="D54" i="8"/>
  <c r="D48" i="8"/>
  <c r="D37" i="8"/>
  <c r="D30" i="8"/>
  <c r="D29" i="8" s="1"/>
  <c r="D22" i="8"/>
  <c r="D15" i="8"/>
  <c r="D8" i="8"/>
  <c r="E97" i="13"/>
  <c r="D140" i="13"/>
  <c r="D135" i="13"/>
  <c r="D130" i="13"/>
  <c r="D126" i="13"/>
  <c r="D122" i="13"/>
  <c r="D113" i="13"/>
  <c r="D108" i="13" s="1"/>
  <c r="D97" i="13"/>
  <c r="D92" i="13" s="1"/>
  <c r="D81" i="13"/>
  <c r="D77" i="13"/>
  <c r="D74" i="13"/>
  <c r="D69" i="13"/>
  <c r="D65" i="13"/>
  <c r="D59" i="13"/>
  <c r="D54" i="13"/>
  <c r="D48" i="13"/>
  <c r="D37" i="13"/>
  <c r="D30" i="13"/>
  <c r="D29" i="13" s="1"/>
  <c r="D22" i="13"/>
  <c r="D15" i="13"/>
  <c r="D8" i="13"/>
  <c r="D50" i="31"/>
  <c r="D55" i="31" s="1"/>
  <c r="D44" i="31"/>
  <c r="D36" i="31"/>
  <c r="D29" i="31"/>
  <c r="D25" i="31"/>
  <c r="D19" i="31"/>
  <c r="D8" i="31"/>
  <c r="D50" i="30"/>
  <c r="D55" i="30" s="1"/>
  <c r="D44" i="30"/>
  <c r="D36" i="30"/>
  <c r="D29" i="30"/>
  <c r="D25" i="30"/>
  <c r="D19" i="30"/>
  <c r="D8" i="30"/>
  <c r="D87" i="8" l="1"/>
  <c r="D125" i="8"/>
  <c r="D145" i="8"/>
  <c r="D35" i="30"/>
  <c r="D40" i="30" s="1"/>
  <c r="D35" i="31"/>
  <c r="D40" i="31" s="1"/>
  <c r="D145" i="13"/>
  <c r="D87" i="13"/>
  <c r="D125" i="13"/>
  <c r="D146" i="13" s="1"/>
  <c r="D64" i="8"/>
  <c r="D88" i="8" s="1"/>
  <c r="D64" i="13"/>
  <c r="D88" i="13" s="1"/>
  <c r="D22" i="33"/>
  <c r="B22" i="33"/>
  <c r="F21" i="33"/>
  <c r="F20" i="33"/>
  <c r="F19" i="33"/>
  <c r="F18" i="33"/>
  <c r="F17" i="33"/>
  <c r="F16" i="33"/>
  <c r="F15" i="33"/>
  <c r="F14" i="33"/>
  <c r="F13" i="33"/>
  <c r="E22" i="33"/>
  <c r="D146" i="8" l="1"/>
  <c r="F22" i="33"/>
  <c r="E97" i="8"/>
  <c r="D18" i="9" l="1"/>
  <c r="E37" i="8"/>
  <c r="E30" i="8"/>
  <c r="E30" i="13"/>
  <c r="E29" i="13" s="1"/>
  <c r="E8" i="19" l="1"/>
  <c r="E15" i="19" l="1"/>
  <c r="E50" i="31"/>
  <c r="E44" i="31"/>
  <c r="E36" i="31"/>
  <c r="E29" i="31"/>
  <c r="E25" i="31"/>
  <c r="E19" i="31"/>
  <c r="E8" i="31"/>
  <c r="E35" i="31" l="1"/>
  <c r="E40" i="31" s="1"/>
  <c r="E55" i="31"/>
  <c r="E50" i="30"/>
  <c r="E44" i="30"/>
  <c r="E36" i="30"/>
  <c r="E29" i="30"/>
  <c r="E25" i="30"/>
  <c r="E19" i="30"/>
  <c r="E8" i="30"/>
  <c r="C51" i="31"/>
  <c r="C50" i="31" s="1"/>
  <c r="C48" i="31"/>
  <c r="C47" i="31"/>
  <c r="C46" i="31"/>
  <c r="C45" i="31"/>
  <c r="C39" i="31"/>
  <c r="C36" i="31" s="1"/>
  <c r="C29" i="31"/>
  <c r="C25" i="31"/>
  <c r="C19" i="31"/>
  <c r="C15" i="31"/>
  <c r="C14" i="31"/>
  <c r="C11" i="31"/>
  <c r="C10" i="31"/>
  <c r="C51" i="30"/>
  <c r="C50" i="30" s="1"/>
  <c r="C47" i="30"/>
  <c r="C46" i="30"/>
  <c r="C45" i="30"/>
  <c r="C39" i="30"/>
  <c r="C36" i="30" s="1"/>
  <c r="C29" i="30"/>
  <c r="C25" i="30"/>
  <c r="C19" i="30"/>
  <c r="C15" i="30"/>
  <c r="C14" i="30"/>
  <c r="C13" i="30"/>
  <c r="G17" i="10"/>
  <c r="D17" i="10"/>
  <c r="G18" i="9"/>
  <c r="D29" i="9" s="1"/>
  <c r="E122" i="8"/>
  <c r="E92" i="8"/>
  <c r="E22" i="8"/>
  <c r="E8" i="8"/>
  <c r="B31" i="19"/>
  <c r="E29" i="19"/>
  <c r="E26" i="19"/>
  <c r="D31" i="17"/>
  <c r="B31" i="17"/>
  <c r="E122" i="13"/>
  <c r="E22" i="13"/>
  <c r="E8" i="13"/>
  <c r="F6" i="10"/>
  <c r="F9" i="9"/>
  <c r="F8" i="9"/>
  <c r="F7" i="9"/>
  <c r="F6" i="9"/>
  <c r="E140" i="8"/>
  <c r="E135" i="8"/>
  <c r="E130" i="8"/>
  <c r="E126" i="8"/>
  <c r="E113" i="8"/>
  <c r="E108" i="8" s="1"/>
  <c r="E81" i="8"/>
  <c r="E77" i="8"/>
  <c r="E74" i="8"/>
  <c r="E69" i="8"/>
  <c r="E65" i="8"/>
  <c r="E59" i="8"/>
  <c r="E54" i="8"/>
  <c r="E48" i="8"/>
  <c r="E29" i="8"/>
  <c r="E15" i="8"/>
  <c r="C51" i="13"/>
  <c r="C75" i="13"/>
  <c r="C75" i="8" s="1"/>
  <c r="C10" i="13"/>
  <c r="E140" i="13"/>
  <c r="E135" i="13"/>
  <c r="E130" i="13"/>
  <c r="E126" i="13"/>
  <c r="E113" i="13"/>
  <c r="E108" i="13" s="1"/>
  <c r="E92" i="13"/>
  <c r="E81" i="13"/>
  <c r="E77" i="13"/>
  <c r="E74" i="13"/>
  <c r="E69" i="13"/>
  <c r="E65" i="13"/>
  <c r="E59" i="13"/>
  <c r="E54" i="13"/>
  <c r="E48" i="13"/>
  <c r="E37" i="13"/>
  <c r="E15" i="13"/>
  <c r="C9" i="8"/>
  <c r="E18" i="19"/>
  <c r="C31" i="13"/>
  <c r="C31" i="8" s="1"/>
  <c r="Q47" i="28"/>
  <c r="S84" i="28"/>
  <c r="U15" i="28"/>
  <c r="U20" i="28" s="1"/>
  <c r="U28" i="28"/>
  <c r="U34" i="28"/>
  <c r="U41" i="28"/>
  <c r="U47" i="28"/>
  <c r="U49" i="28" s="1"/>
  <c r="U54" i="28"/>
  <c r="U60" i="28"/>
  <c r="U63" i="28"/>
  <c r="U68" i="28"/>
  <c r="U70" i="28" s="1"/>
  <c r="U74" i="28"/>
  <c r="U80" i="28"/>
  <c r="U81" i="28" s="1"/>
  <c r="U92" i="28"/>
  <c r="U96" i="28"/>
  <c r="U101" i="28"/>
  <c r="U105" i="28" s="1"/>
  <c r="U110" i="28"/>
  <c r="U115" i="28"/>
  <c r="U118" i="28"/>
  <c r="U120" i="28"/>
  <c r="U123" i="28" s="1"/>
  <c r="U124" i="28" s="1"/>
  <c r="U132" i="28"/>
  <c r="U134" i="28"/>
  <c r="U140" i="28"/>
  <c r="U142" i="28" s="1"/>
  <c r="U145" i="28"/>
  <c r="U148" i="28"/>
  <c r="U154" i="28" s="1"/>
  <c r="U161" i="28" s="1"/>
  <c r="U151" i="28"/>
  <c r="U153" i="28"/>
  <c r="U160" i="28"/>
  <c r="U165" i="28"/>
  <c r="U171" i="28"/>
  <c r="U175" i="28"/>
  <c r="U177" i="28"/>
  <c r="U179" i="28"/>
  <c r="U181" i="28"/>
  <c r="U183" i="28"/>
  <c r="T19" i="28"/>
  <c r="S187" i="29"/>
  <c r="R187" i="29"/>
  <c r="Q187" i="29"/>
  <c r="P187" i="29"/>
  <c r="E187" i="29"/>
  <c r="D187" i="29"/>
  <c r="C187" i="29"/>
  <c r="B187" i="29"/>
  <c r="AI184" i="29"/>
  <c r="AC184" i="29"/>
  <c r="V184" i="29"/>
  <c r="AC183" i="29"/>
  <c r="V183" i="29"/>
  <c r="AH182" i="29"/>
  <c r="AG182" i="29"/>
  <c r="AF182" i="29"/>
  <c r="AE182" i="29"/>
  <c r="AD182" i="29"/>
  <c r="AB182" i="29"/>
  <c r="AA182" i="29"/>
  <c r="Z182" i="29"/>
  <c r="Y182" i="29"/>
  <c r="X182" i="29"/>
  <c r="W182" i="29"/>
  <c r="U182" i="29"/>
  <c r="AC181" i="29"/>
  <c r="V181" i="29"/>
  <c r="V182" i="29" s="1"/>
  <c r="AH180" i="29"/>
  <c r="AG180" i="29"/>
  <c r="AG185" i="29" s="1"/>
  <c r="AG186" i="29" s="1"/>
  <c r="AF180" i="29"/>
  <c r="AF185" i="29" s="1"/>
  <c r="AF186" i="29" s="1"/>
  <c r="AE180" i="29"/>
  <c r="AD180" i="29"/>
  <c r="AB180" i="29"/>
  <c r="AB185" i="29" s="1"/>
  <c r="AB186" i="29" s="1"/>
  <c r="AA180" i="29"/>
  <c r="Z180" i="29"/>
  <c r="Y180" i="29"/>
  <c r="X180" i="29"/>
  <c r="W180" i="29"/>
  <c r="U180" i="29"/>
  <c r="AC179" i="29"/>
  <c r="AC180" i="29" s="1"/>
  <c r="V179" i="29"/>
  <c r="AH178" i="29"/>
  <c r="AG178" i="29"/>
  <c r="AF178" i="29"/>
  <c r="AE178" i="29"/>
  <c r="AD178" i="29"/>
  <c r="AB178" i="29"/>
  <c r="AA178" i="29"/>
  <c r="Z178" i="29"/>
  <c r="Y178" i="29"/>
  <c r="X178" i="29"/>
  <c r="W178" i="29"/>
  <c r="U178" i="29"/>
  <c r="AC177" i="29"/>
  <c r="V177" i="29"/>
  <c r="V178" i="29" s="1"/>
  <c r="AH176" i="29"/>
  <c r="AG176" i="29"/>
  <c r="AF176" i="29"/>
  <c r="AE176" i="29"/>
  <c r="AD176" i="29"/>
  <c r="AB176" i="29"/>
  <c r="AA176" i="29"/>
  <c r="Z176" i="29"/>
  <c r="Y176" i="29"/>
  <c r="X176" i="29"/>
  <c r="W176" i="29"/>
  <c r="U176" i="29"/>
  <c r="AC175" i="29"/>
  <c r="V175" i="29"/>
  <c r="AH174" i="29"/>
  <c r="AG174" i="29"/>
  <c r="AF174" i="29"/>
  <c r="AE174" i="29"/>
  <c r="AD174" i="29"/>
  <c r="AB174" i="29"/>
  <c r="AA174" i="29"/>
  <c r="Z174" i="29"/>
  <c r="Y174" i="29"/>
  <c r="X174" i="29"/>
  <c r="W174" i="29"/>
  <c r="U174" i="29"/>
  <c r="AC173" i="29"/>
  <c r="V173" i="29"/>
  <c r="AC172" i="29"/>
  <c r="AC174" i="29" s="1"/>
  <c r="V172" i="29"/>
  <c r="AH170" i="29"/>
  <c r="AG170" i="29"/>
  <c r="AF170" i="29"/>
  <c r="AE170" i="29"/>
  <c r="AD170" i="29"/>
  <c r="AB170" i="29"/>
  <c r="AA170" i="29"/>
  <c r="Z170" i="29"/>
  <c r="Y170" i="29"/>
  <c r="X170" i="29"/>
  <c r="W170" i="29"/>
  <c r="U170" i="29"/>
  <c r="AC169" i="29"/>
  <c r="V169" i="29"/>
  <c r="V170" i="29"/>
  <c r="AC168" i="29"/>
  <c r="V168" i="29"/>
  <c r="AI168" i="29" s="1"/>
  <c r="AC167" i="29"/>
  <c r="V167" i="29"/>
  <c r="AC166" i="29"/>
  <c r="V166" i="29"/>
  <c r="AC165" i="29"/>
  <c r="V165" i="29"/>
  <c r="AH164" i="29"/>
  <c r="AG164" i="29"/>
  <c r="AG171" i="29" s="1"/>
  <c r="AF164" i="29"/>
  <c r="AE164" i="29"/>
  <c r="AE171" i="29" s="1"/>
  <c r="AD164" i="29"/>
  <c r="AB164" i="29"/>
  <c r="AB171" i="29" s="1"/>
  <c r="AA164" i="29"/>
  <c r="Z164" i="29"/>
  <c r="Y164" i="29"/>
  <c r="X164" i="29"/>
  <c r="X171" i="29" s="1"/>
  <c r="W164" i="29"/>
  <c r="U164" i="29"/>
  <c r="U171" i="29" s="1"/>
  <c r="AC163" i="29"/>
  <c r="V163" i="29"/>
  <c r="AH161" i="29"/>
  <c r="AG161" i="29"/>
  <c r="AF161" i="29"/>
  <c r="AE161" i="29"/>
  <c r="AD161" i="29"/>
  <c r="AB161" i="29"/>
  <c r="AA161" i="29"/>
  <c r="Z161" i="29"/>
  <c r="Y161" i="29"/>
  <c r="X161" i="29"/>
  <c r="W161" i="29"/>
  <c r="U161" i="29"/>
  <c r="AC160" i="29"/>
  <c r="V160" i="29"/>
  <c r="AC159" i="29"/>
  <c r="V159" i="29"/>
  <c r="AC158" i="29"/>
  <c r="V158" i="29"/>
  <c r="AC157" i="29"/>
  <c r="V157" i="29"/>
  <c r="AC156" i="29"/>
  <c r="V156" i="29"/>
  <c r="AH154" i="29"/>
  <c r="AG154" i="29"/>
  <c r="AF154" i="29"/>
  <c r="AE154" i="29"/>
  <c r="AD154" i="29"/>
  <c r="AB154" i="29"/>
  <c r="AA154" i="29"/>
  <c r="Z154" i="29"/>
  <c r="Y154" i="29"/>
  <c r="X154" i="29"/>
  <c r="W154" i="29"/>
  <c r="U154" i="29"/>
  <c r="AC153" i="29"/>
  <c r="AC154" i="29" s="1"/>
  <c r="V153" i="29"/>
  <c r="V154" i="29" s="1"/>
  <c r="AH152" i="29"/>
  <c r="AG152" i="29"/>
  <c r="AF152" i="29"/>
  <c r="AE152" i="29"/>
  <c r="AD152" i="29"/>
  <c r="AB152" i="29"/>
  <c r="AA152" i="29"/>
  <c r="Z152" i="29"/>
  <c r="Y152" i="29"/>
  <c r="X152" i="29"/>
  <c r="W152" i="29"/>
  <c r="U152" i="29"/>
  <c r="AC151" i="29"/>
  <c r="V151" i="29"/>
  <c r="AI151" i="29"/>
  <c r="AC150" i="29"/>
  <c r="V150" i="29"/>
  <c r="AH149" i="29"/>
  <c r="AG149" i="29"/>
  <c r="AF149" i="29"/>
  <c r="AE149" i="29"/>
  <c r="AE155" i="29" s="1"/>
  <c r="AD149" i="29"/>
  <c r="AB149" i="29"/>
  <c r="AB155" i="29" s="1"/>
  <c r="AA149" i="29"/>
  <c r="Z149" i="29"/>
  <c r="Z155" i="29"/>
  <c r="Y149" i="29"/>
  <c r="X149" i="29"/>
  <c r="X155" i="29" s="1"/>
  <c r="W149" i="29"/>
  <c r="U149" i="29"/>
  <c r="U155" i="29"/>
  <c r="AC148" i="29"/>
  <c r="V148" i="29"/>
  <c r="AI148" i="29" s="1"/>
  <c r="AC147" i="29"/>
  <c r="AC149" i="29" s="1"/>
  <c r="V147" i="29"/>
  <c r="AI147" i="29" s="1"/>
  <c r="AH146" i="29"/>
  <c r="AG146" i="29"/>
  <c r="AF146" i="29"/>
  <c r="AE146" i="29"/>
  <c r="AD146" i="29"/>
  <c r="AB146" i="29"/>
  <c r="AA146" i="29"/>
  <c r="Z146" i="29"/>
  <c r="Y146" i="29"/>
  <c r="X146" i="29"/>
  <c r="W146" i="29"/>
  <c r="U146" i="29"/>
  <c r="AC145" i="29"/>
  <c r="V145" i="29"/>
  <c r="AC144" i="29"/>
  <c r="AC146" i="29"/>
  <c r="V144" i="29"/>
  <c r="V146" i="29"/>
  <c r="AC142" i="29"/>
  <c r="V142" i="29"/>
  <c r="AH141" i="29"/>
  <c r="AH143" i="29" s="1"/>
  <c r="AG141" i="29"/>
  <c r="AG143" i="29" s="1"/>
  <c r="AF141" i="29"/>
  <c r="AF143" i="29" s="1"/>
  <c r="AE141" i="29"/>
  <c r="AE143" i="29" s="1"/>
  <c r="AD141" i="29"/>
  <c r="AD143" i="29" s="1"/>
  <c r="AB141" i="29"/>
  <c r="AB143" i="29" s="1"/>
  <c r="AA141" i="29"/>
  <c r="AA143" i="29" s="1"/>
  <c r="Z141" i="29"/>
  <c r="Z143" i="29" s="1"/>
  <c r="Y141" i="29"/>
  <c r="Y143" i="29" s="1"/>
  <c r="X141" i="29"/>
  <c r="X143" i="29" s="1"/>
  <c r="W141" i="29"/>
  <c r="W143" i="29" s="1"/>
  <c r="U141" i="29"/>
  <c r="U143" i="29" s="1"/>
  <c r="AC140" i="29"/>
  <c r="V140" i="29"/>
  <c r="AI140" i="29" s="1"/>
  <c r="AC139" i="29"/>
  <c r="V139" i="29"/>
  <c r="AC138" i="29"/>
  <c r="V138" i="29"/>
  <c r="V141" i="29" s="1"/>
  <c r="AC136" i="29"/>
  <c r="V136" i="29"/>
  <c r="AH135" i="29"/>
  <c r="AH137" i="29"/>
  <c r="AG135" i="29"/>
  <c r="AF135" i="29"/>
  <c r="AE135" i="29"/>
  <c r="AD135" i="29"/>
  <c r="AB135" i="29"/>
  <c r="AA135" i="29"/>
  <c r="Z135" i="29"/>
  <c r="Y135" i="29"/>
  <c r="X135" i="29"/>
  <c r="W135" i="29"/>
  <c r="U135" i="29"/>
  <c r="AC134" i="29"/>
  <c r="AC135" i="29" s="1"/>
  <c r="V134" i="29"/>
  <c r="AH133" i="29"/>
  <c r="AG133" i="29"/>
  <c r="AG137" i="29" s="1"/>
  <c r="AF133" i="29"/>
  <c r="AF137" i="29" s="1"/>
  <c r="AE133" i="29"/>
  <c r="AE137" i="29" s="1"/>
  <c r="AD133" i="29"/>
  <c r="AB133" i="29"/>
  <c r="AB137" i="29" s="1"/>
  <c r="AA133" i="29"/>
  <c r="AA137" i="29" s="1"/>
  <c r="Z133" i="29"/>
  <c r="Z137" i="29" s="1"/>
  <c r="Y133" i="29"/>
  <c r="X133" i="29"/>
  <c r="X137" i="29" s="1"/>
  <c r="W133" i="29"/>
  <c r="W137" i="29" s="1"/>
  <c r="U133" i="29"/>
  <c r="U137" i="29" s="1"/>
  <c r="AC132" i="29"/>
  <c r="V132" i="29"/>
  <c r="AI132" i="29"/>
  <c r="AC131" i="29"/>
  <c r="V131" i="29"/>
  <c r="AI131" i="29" s="1"/>
  <c r="AC130" i="29"/>
  <c r="V130" i="29"/>
  <c r="V133" i="29" s="1"/>
  <c r="AC129" i="29"/>
  <c r="AI129" i="29"/>
  <c r="V129" i="29"/>
  <c r="AC128" i="29"/>
  <c r="V128" i="29"/>
  <c r="AC127" i="29"/>
  <c r="V127" i="29"/>
  <c r="AI127" i="29"/>
  <c r="AC123" i="29"/>
  <c r="V123" i="29"/>
  <c r="AI123" i="29" s="1"/>
  <c r="AC122" i="29"/>
  <c r="V122" i="29"/>
  <c r="AI122" i="29" s="1"/>
  <c r="AH121" i="29"/>
  <c r="AH124" i="29"/>
  <c r="AH125" i="29" s="1"/>
  <c r="AG121" i="29"/>
  <c r="AG124" i="29" s="1"/>
  <c r="AG125" i="29" s="1"/>
  <c r="AF121" i="29"/>
  <c r="AF124" i="29" s="1"/>
  <c r="AF125" i="29" s="1"/>
  <c r="AE121" i="29"/>
  <c r="AE124" i="29" s="1"/>
  <c r="AE125" i="29" s="1"/>
  <c r="AD121" i="29"/>
  <c r="AD124" i="29" s="1"/>
  <c r="AD125" i="29" s="1"/>
  <c r="AB121" i="29"/>
  <c r="AB124" i="29" s="1"/>
  <c r="AB125" i="29" s="1"/>
  <c r="AA121" i="29"/>
  <c r="AA124" i="29" s="1"/>
  <c r="AA125" i="29" s="1"/>
  <c r="Z121" i="29"/>
  <c r="Z124" i="29" s="1"/>
  <c r="Z125" i="29" s="1"/>
  <c r="Y121" i="29"/>
  <c r="Y124" i="29" s="1"/>
  <c r="Y125" i="29" s="1"/>
  <c r="X121" i="29"/>
  <c r="X124" i="29" s="1"/>
  <c r="X125" i="29" s="1"/>
  <c r="W121" i="29"/>
  <c r="W124" i="29" s="1"/>
  <c r="W125" i="29" s="1"/>
  <c r="U121" i="29"/>
  <c r="U124" i="29" s="1"/>
  <c r="U125" i="29" s="1"/>
  <c r="AC120" i="29"/>
  <c r="AC121" i="29" s="1"/>
  <c r="V120" i="29"/>
  <c r="AH119" i="29"/>
  <c r="AG119" i="29"/>
  <c r="AF119" i="29"/>
  <c r="AE119" i="29"/>
  <c r="AD119" i="29"/>
  <c r="AB119" i="29"/>
  <c r="AA119" i="29"/>
  <c r="Z119" i="29"/>
  <c r="Y119" i="29"/>
  <c r="X119" i="29"/>
  <c r="W119" i="29"/>
  <c r="U119" i="29"/>
  <c r="AC118" i="29"/>
  <c r="V118" i="29"/>
  <c r="AI118" i="29" s="1"/>
  <c r="AC117" i="29"/>
  <c r="AC119" i="29" s="1"/>
  <c r="V117" i="29"/>
  <c r="AI117" i="29" s="1"/>
  <c r="AI119" i="29" s="1"/>
  <c r="AH116" i="29"/>
  <c r="AG116" i="29"/>
  <c r="AF116" i="29"/>
  <c r="AE116" i="29"/>
  <c r="AD116" i="29"/>
  <c r="AB116" i="29"/>
  <c r="AA116" i="29"/>
  <c r="Z116" i="29"/>
  <c r="Y116" i="29"/>
  <c r="X116" i="29"/>
  <c r="W116" i="29"/>
  <c r="U116" i="29"/>
  <c r="AC115" i="29"/>
  <c r="V115" i="29"/>
  <c r="AI115" i="29" s="1"/>
  <c r="AC114" i="29"/>
  <c r="V114" i="29"/>
  <c r="AC113" i="29"/>
  <c r="V113" i="29"/>
  <c r="AC112" i="29"/>
  <c r="V112" i="29"/>
  <c r="AH111" i="29"/>
  <c r="AG111" i="29"/>
  <c r="AF111" i="29"/>
  <c r="AE111" i="29"/>
  <c r="AD111" i="29"/>
  <c r="AB111" i="29"/>
  <c r="AA111" i="29"/>
  <c r="Z111" i="29"/>
  <c r="Y111" i="29"/>
  <c r="X111" i="29"/>
  <c r="W111" i="29"/>
  <c r="U111" i="29"/>
  <c r="V110" i="29"/>
  <c r="AI110" i="29" s="1"/>
  <c r="V109" i="29"/>
  <c r="AI109" i="29" s="1"/>
  <c r="V108" i="29"/>
  <c r="V107" i="29"/>
  <c r="AI107" i="29" s="1"/>
  <c r="AC106" i="29"/>
  <c r="AC111" i="29" s="1"/>
  <c r="V106" i="29"/>
  <c r="AC104" i="29"/>
  <c r="V104" i="29"/>
  <c r="AC103" i="29"/>
  <c r="V103" i="29"/>
  <c r="AC102" i="29"/>
  <c r="V102" i="29"/>
  <c r="AH101" i="29"/>
  <c r="AH105" i="29" s="1"/>
  <c r="AG101" i="29"/>
  <c r="AG105" i="29" s="1"/>
  <c r="AF101" i="29"/>
  <c r="AF105" i="29" s="1"/>
  <c r="AE101" i="29"/>
  <c r="AE105" i="29"/>
  <c r="AD101" i="29"/>
  <c r="AD105" i="29" s="1"/>
  <c r="AB101" i="29"/>
  <c r="AB105" i="29" s="1"/>
  <c r="AA101" i="29"/>
  <c r="AA105" i="29" s="1"/>
  <c r="Z101" i="29"/>
  <c r="Z105" i="29" s="1"/>
  <c r="Y101" i="29"/>
  <c r="Y105" i="29" s="1"/>
  <c r="X101" i="29"/>
  <c r="X105" i="29" s="1"/>
  <c r="W101" i="29"/>
  <c r="W105" i="29" s="1"/>
  <c r="U101" i="29"/>
  <c r="U105" i="29"/>
  <c r="AC100" i="29"/>
  <c r="V100" i="29"/>
  <c r="AC99" i="29"/>
  <c r="AI99" i="29" s="1"/>
  <c r="AC98" i="29"/>
  <c r="V98" i="29"/>
  <c r="AH96" i="29"/>
  <c r="AG96" i="29"/>
  <c r="AF96" i="29"/>
  <c r="AE96" i="29"/>
  <c r="AD96" i="29"/>
  <c r="AB96" i="29"/>
  <c r="AA96" i="29"/>
  <c r="Z96" i="29"/>
  <c r="Y96" i="29"/>
  <c r="X96" i="29"/>
  <c r="W96" i="29"/>
  <c r="U96" i="29"/>
  <c r="AC95" i="29"/>
  <c r="V95" i="29"/>
  <c r="AC94" i="29"/>
  <c r="V94" i="29"/>
  <c r="AC93" i="29"/>
  <c r="V93" i="29"/>
  <c r="AH92" i="29"/>
  <c r="AG92" i="29"/>
  <c r="AF92" i="29"/>
  <c r="AE92" i="29"/>
  <c r="AD92" i="29"/>
  <c r="AB92" i="29"/>
  <c r="AA92" i="29"/>
  <c r="Z92" i="29"/>
  <c r="Y92" i="29"/>
  <c r="X92" i="29"/>
  <c r="W92" i="29"/>
  <c r="U92" i="29"/>
  <c r="AC91" i="29"/>
  <c r="AC92" i="29" s="1"/>
  <c r="V91" i="29"/>
  <c r="V92" i="29" s="1"/>
  <c r="AH90" i="29"/>
  <c r="AG90" i="29"/>
  <c r="AF90" i="29"/>
  <c r="AE90" i="29"/>
  <c r="AD90" i="29"/>
  <c r="AB90" i="29"/>
  <c r="AA90" i="29"/>
  <c r="Z90" i="29"/>
  <c r="Y90" i="29"/>
  <c r="X90" i="29"/>
  <c r="W90" i="29"/>
  <c r="U90" i="29"/>
  <c r="AC89" i="29"/>
  <c r="AC90" i="29" s="1"/>
  <c r="V89" i="29"/>
  <c r="V90" i="29" s="1"/>
  <c r="AH88" i="29"/>
  <c r="AG88" i="29"/>
  <c r="AF88" i="29"/>
  <c r="AE88" i="29"/>
  <c r="AD88" i="29"/>
  <c r="AB88" i="29"/>
  <c r="AA88" i="29"/>
  <c r="Z88" i="29"/>
  <c r="Y88" i="29"/>
  <c r="X88" i="29"/>
  <c r="W88" i="29"/>
  <c r="U88" i="29"/>
  <c r="AC87" i="29"/>
  <c r="V87" i="29"/>
  <c r="AH86" i="29"/>
  <c r="AG86" i="29"/>
  <c r="AF86" i="29"/>
  <c r="AE86" i="29"/>
  <c r="AD86" i="29"/>
  <c r="AB86" i="29"/>
  <c r="AA86" i="29"/>
  <c r="Z86" i="29"/>
  <c r="Y86" i="29"/>
  <c r="X86" i="29"/>
  <c r="W86" i="29"/>
  <c r="U86" i="29"/>
  <c r="AC85" i="29"/>
  <c r="AC86" i="29" s="1"/>
  <c r="AH84" i="29"/>
  <c r="AG84" i="29"/>
  <c r="AF84" i="29"/>
  <c r="AE84" i="29"/>
  <c r="AE97" i="29" s="1"/>
  <c r="AD84" i="29"/>
  <c r="AB84" i="29"/>
  <c r="AA84" i="29"/>
  <c r="Z84" i="29"/>
  <c r="Y84" i="29"/>
  <c r="X84" i="29"/>
  <c r="W84" i="29"/>
  <c r="U84" i="29"/>
  <c r="AC83" i="29"/>
  <c r="AC84" i="29" s="1"/>
  <c r="V83" i="29"/>
  <c r="AI83" i="29" s="1"/>
  <c r="AI84" i="29" s="1"/>
  <c r="AH80" i="29"/>
  <c r="AG80" i="29"/>
  <c r="AF80" i="29"/>
  <c r="AE80" i="29"/>
  <c r="AD80" i="29"/>
  <c r="AB80" i="29"/>
  <c r="AA80" i="29"/>
  <c r="Z80" i="29"/>
  <c r="Y80" i="29"/>
  <c r="X80" i="29"/>
  <c r="W80" i="29"/>
  <c r="U80" i="29"/>
  <c r="AC79" i="29"/>
  <c r="V79" i="29"/>
  <c r="AC78" i="29"/>
  <c r="V78" i="29"/>
  <c r="AC77" i="29"/>
  <c r="V77" i="29"/>
  <c r="AC76" i="29"/>
  <c r="V76" i="29"/>
  <c r="AC75" i="29"/>
  <c r="V75" i="29"/>
  <c r="AH74" i="29"/>
  <c r="AG74" i="29"/>
  <c r="AG81" i="29" s="1"/>
  <c r="AF74" i="29"/>
  <c r="AF81" i="29" s="1"/>
  <c r="AE74" i="29"/>
  <c r="AD74" i="29"/>
  <c r="AD81" i="29" s="1"/>
  <c r="AB74" i="29"/>
  <c r="AA74" i="29"/>
  <c r="Z74" i="29"/>
  <c r="Y74" i="29"/>
  <c r="X74" i="29"/>
  <c r="W74" i="29"/>
  <c r="W81" i="29" s="1"/>
  <c r="U74" i="29"/>
  <c r="U81" i="29" s="1"/>
  <c r="AC73" i="29"/>
  <c r="AC74" i="29" s="1"/>
  <c r="V73" i="29"/>
  <c r="AC72" i="29"/>
  <c r="V72" i="29"/>
  <c r="AC71" i="29"/>
  <c r="V71" i="29"/>
  <c r="AI71" i="29" s="1"/>
  <c r="AC69" i="29"/>
  <c r="V69" i="29"/>
  <c r="AH68" i="29"/>
  <c r="AH70" i="29" s="1"/>
  <c r="AG68" i="29"/>
  <c r="AG70" i="29" s="1"/>
  <c r="AF68" i="29"/>
  <c r="AF70" i="29" s="1"/>
  <c r="AE68" i="29"/>
  <c r="AE70" i="29" s="1"/>
  <c r="AD68" i="29"/>
  <c r="AD70" i="29" s="1"/>
  <c r="AB68" i="29"/>
  <c r="AB70" i="29" s="1"/>
  <c r="AA68" i="29"/>
  <c r="AA70" i="29" s="1"/>
  <c r="Z68" i="29"/>
  <c r="Z70" i="29" s="1"/>
  <c r="Y68" i="29"/>
  <c r="Y70" i="29"/>
  <c r="X68" i="29"/>
  <c r="X70" i="29"/>
  <c r="W68" i="29"/>
  <c r="W70" i="29"/>
  <c r="U68" i="29"/>
  <c r="U70" i="29"/>
  <c r="AC67" i="29"/>
  <c r="AI67" i="29"/>
  <c r="V67" i="29"/>
  <c r="AC66" i="29"/>
  <c r="AI66" i="29" s="1"/>
  <c r="V66" i="29"/>
  <c r="V68" i="29" s="1"/>
  <c r="AC64" i="29"/>
  <c r="AI64" i="29" s="1"/>
  <c r="V64" i="29"/>
  <c r="AH63" i="29"/>
  <c r="AG63" i="29"/>
  <c r="AF63" i="29"/>
  <c r="AE63" i="29"/>
  <c r="AD63" i="29"/>
  <c r="AB63" i="29"/>
  <c r="AA63" i="29"/>
  <c r="Z63" i="29"/>
  <c r="Y63" i="29"/>
  <c r="X63" i="29"/>
  <c r="W63" i="29"/>
  <c r="U63" i="29"/>
  <c r="V63" i="29" s="1"/>
  <c r="AC62" i="29"/>
  <c r="V62" i="29"/>
  <c r="AC61" i="29"/>
  <c r="AC63" i="29"/>
  <c r="V61" i="29"/>
  <c r="AH60" i="29"/>
  <c r="AG60" i="29"/>
  <c r="AF60" i="29"/>
  <c r="AE60" i="29"/>
  <c r="AD60" i="29"/>
  <c r="AB60" i="29"/>
  <c r="AA60" i="29"/>
  <c r="AA65" i="29" s="1"/>
  <c r="Z60" i="29"/>
  <c r="Y60" i="29"/>
  <c r="X60" i="29"/>
  <c r="U60" i="29"/>
  <c r="AC59" i="29"/>
  <c r="W59" i="29"/>
  <c r="W60" i="29" s="1"/>
  <c r="AC58" i="29"/>
  <c r="V58" i="29"/>
  <c r="AC57" i="29"/>
  <c r="V57" i="29"/>
  <c r="AC56" i="29"/>
  <c r="V56" i="29"/>
  <c r="AC55" i="29"/>
  <c r="V55" i="29"/>
  <c r="AI55" i="29" s="1"/>
  <c r="AH54" i="29"/>
  <c r="AG54" i="29"/>
  <c r="AG65" i="29" s="1"/>
  <c r="AF54" i="29"/>
  <c r="AE54" i="29"/>
  <c r="AD54" i="29"/>
  <c r="AB54" i="29"/>
  <c r="AB65" i="29" s="1"/>
  <c r="AA54" i="29"/>
  <c r="Z54" i="29"/>
  <c r="Y54" i="29"/>
  <c r="X54" i="29"/>
  <c r="X65" i="29" s="1"/>
  <c r="W54" i="29"/>
  <c r="U54" i="29"/>
  <c r="AC53" i="29"/>
  <c r="V53" i="29"/>
  <c r="AI53" i="29" s="1"/>
  <c r="AC52" i="29"/>
  <c r="V52" i="29"/>
  <c r="AC51" i="29"/>
  <c r="V51" i="29"/>
  <c r="AC50" i="29"/>
  <c r="V50" i="29"/>
  <c r="AI50" i="29" s="1"/>
  <c r="AA49" i="29"/>
  <c r="Z49" i="29"/>
  <c r="Y49" i="29"/>
  <c r="U49" i="29"/>
  <c r="AC48" i="29"/>
  <c r="V48" i="29"/>
  <c r="AH47" i="29"/>
  <c r="AH49" i="29" s="1"/>
  <c r="AG47" i="29"/>
  <c r="AG49" i="29" s="1"/>
  <c r="AF47" i="29"/>
  <c r="AF49" i="29" s="1"/>
  <c r="AE47" i="29"/>
  <c r="AE49" i="29" s="1"/>
  <c r="AD47" i="29"/>
  <c r="AD49" i="29"/>
  <c r="AB47" i="29"/>
  <c r="AB49" i="29" s="1"/>
  <c r="X47" i="29"/>
  <c r="X49" i="29" s="1"/>
  <c r="W47" i="29"/>
  <c r="W49" i="29" s="1"/>
  <c r="AC46" i="29"/>
  <c r="V46" i="29"/>
  <c r="AC45" i="29"/>
  <c r="V45" i="29"/>
  <c r="AC44" i="29"/>
  <c r="V44" i="29"/>
  <c r="AC43" i="29"/>
  <c r="AI43" i="29" s="1"/>
  <c r="V43" i="29"/>
  <c r="AH41" i="29"/>
  <c r="AG41" i="29"/>
  <c r="AF41" i="29"/>
  <c r="AF42" i="29" s="1"/>
  <c r="AE41" i="29"/>
  <c r="AD41" i="29"/>
  <c r="AD42" i="29" s="1"/>
  <c r="AB41" i="29"/>
  <c r="AA41" i="29"/>
  <c r="Z41" i="29"/>
  <c r="Y41" i="29"/>
  <c r="X41" i="29"/>
  <c r="W41" i="29"/>
  <c r="U41" i="29"/>
  <c r="AC40" i="29"/>
  <c r="V40" i="29"/>
  <c r="AC39" i="29"/>
  <c r="AC41" i="29" s="1"/>
  <c r="V39" i="29"/>
  <c r="AI38" i="29"/>
  <c r="AC38" i="29"/>
  <c r="V38" i="29"/>
  <c r="AC37" i="29"/>
  <c r="V37" i="29"/>
  <c r="AC36" i="29"/>
  <c r="V36" i="29"/>
  <c r="AI36" i="29" s="1"/>
  <c r="AC35" i="29"/>
  <c r="V35" i="29"/>
  <c r="AH34" i="29"/>
  <c r="AG34" i="29"/>
  <c r="AG42" i="29" s="1"/>
  <c r="AF34" i="29"/>
  <c r="AE34" i="29"/>
  <c r="AD34" i="29"/>
  <c r="AB34" i="29"/>
  <c r="AB42" i="29" s="1"/>
  <c r="AA34" i="29"/>
  <c r="Z34" i="29"/>
  <c r="Y34" i="29"/>
  <c r="X34" i="29"/>
  <c r="X42" i="29" s="1"/>
  <c r="W34" i="29"/>
  <c r="U34" i="29"/>
  <c r="U42" i="29" s="1"/>
  <c r="AC33" i="29"/>
  <c r="AI33" i="29" s="1"/>
  <c r="V33" i="29"/>
  <c r="AC32" i="29"/>
  <c r="V32" i="29"/>
  <c r="AC31" i="29"/>
  <c r="V31" i="29"/>
  <c r="AC30" i="29"/>
  <c r="V30" i="29"/>
  <c r="AC29" i="29"/>
  <c r="V29" i="29"/>
  <c r="AH28" i="29"/>
  <c r="AG28" i="29"/>
  <c r="AF28" i="29"/>
  <c r="AE28" i="29"/>
  <c r="AD28" i="29"/>
  <c r="AB28" i="29"/>
  <c r="AA28" i="29"/>
  <c r="Z28" i="29"/>
  <c r="Y28" i="29"/>
  <c r="X28" i="29"/>
  <c r="W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C27" i="29"/>
  <c r="V27" i="29"/>
  <c r="AC26" i="29"/>
  <c r="V26" i="29"/>
  <c r="AC25" i="29"/>
  <c r="V25" i="29"/>
  <c r="AI25" i="29" s="1"/>
  <c r="AC24" i="29"/>
  <c r="V24" i="29"/>
  <c r="AC23" i="29"/>
  <c r="V23" i="29"/>
  <c r="AC22" i="29"/>
  <c r="V22" i="29"/>
  <c r="AC21" i="29"/>
  <c r="V21" i="29"/>
  <c r="AH19" i="29"/>
  <c r="AG19" i="29"/>
  <c r="AF19" i="29"/>
  <c r="AE19" i="29"/>
  <c r="AD19" i="29"/>
  <c r="AB19" i="29"/>
  <c r="AA19" i="29"/>
  <c r="Z19" i="29"/>
  <c r="Z20" i="29" s="1"/>
  <c r="Y19" i="29"/>
  <c r="X19" i="29"/>
  <c r="W19" i="29"/>
  <c r="U19" i="29"/>
  <c r="U20" i="29" s="1"/>
  <c r="S19" i="29"/>
  <c r="R19" i="29"/>
  <c r="Q19" i="29"/>
  <c r="P19" i="29"/>
  <c r="O19" i="29"/>
  <c r="N19" i="29"/>
  <c r="M19" i="29"/>
  <c r="L19" i="29"/>
  <c r="L20" i="29" s="1"/>
  <c r="L126" i="29" s="1"/>
  <c r="K19" i="29"/>
  <c r="J19" i="29"/>
  <c r="I19" i="29"/>
  <c r="H19" i="29"/>
  <c r="G19" i="29"/>
  <c r="F19" i="29"/>
  <c r="E19" i="29"/>
  <c r="D19" i="29"/>
  <c r="C19" i="29"/>
  <c r="B19" i="29"/>
  <c r="AC18" i="29"/>
  <c r="V18" i="29"/>
  <c r="AI18" i="29" s="1"/>
  <c r="AC17" i="29"/>
  <c r="V17" i="29"/>
  <c r="AI17" i="29" s="1"/>
  <c r="AC16" i="29"/>
  <c r="AC19" i="29" s="1"/>
  <c r="V16" i="29"/>
  <c r="AI16" i="29" s="1"/>
  <c r="AH15" i="29"/>
  <c r="AH20" i="29" s="1"/>
  <c r="AG15" i="29"/>
  <c r="AG20" i="29"/>
  <c r="AF15" i="29"/>
  <c r="AF20" i="29" s="1"/>
  <c r="AE15" i="29"/>
  <c r="AD15" i="29"/>
  <c r="AD20" i="29" s="1"/>
  <c r="AB15" i="29"/>
  <c r="AB20" i="29" s="1"/>
  <c r="AA15" i="29"/>
  <c r="Z15" i="29"/>
  <c r="Y15" i="29"/>
  <c r="Y20" i="29" s="1"/>
  <c r="X15" i="29"/>
  <c r="W15" i="29"/>
  <c r="W20" i="29" s="1"/>
  <c r="U15" i="29"/>
  <c r="T15" i="29"/>
  <c r="T20" i="29"/>
  <c r="S15" i="29"/>
  <c r="S20" i="29"/>
  <c r="T126" i="29" s="1"/>
  <c r="R15" i="29"/>
  <c r="R20" i="29"/>
  <c r="Q15" i="29"/>
  <c r="P15" i="29"/>
  <c r="O15" i="29"/>
  <c r="O20" i="29" s="1"/>
  <c r="O126" i="29" s="1"/>
  <c r="N15" i="29"/>
  <c r="M15" i="29"/>
  <c r="L15" i="29"/>
  <c r="K15" i="29"/>
  <c r="K20" i="29" s="1"/>
  <c r="K126" i="29" s="1"/>
  <c r="J15" i="29"/>
  <c r="J20" i="29" s="1"/>
  <c r="I15" i="29"/>
  <c r="I20" i="29" s="1"/>
  <c r="H15" i="29"/>
  <c r="G15" i="29"/>
  <c r="G20" i="29" s="1"/>
  <c r="G126" i="29" s="1"/>
  <c r="F15" i="29"/>
  <c r="F20" i="29"/>
  <c r="E15" i="29"/>
  <c r="D15" i="29"/>
  <c r="C15" i="29"/>
  <c r="C20" i="29" s="1"/>
  <c r="B15" i="29"/>
  <c r="B20" i="29" s="1"/>
  <c r="AC14" i="29"/>
  <c r="V14" i="29"/>
  <c r="AI14" i="29" s="1"/>
  <c r="AC13" i="29"/>
  <c r="V13" i="29"/>
  <c r="AC12" i="29"/>
  <c r="V12" i="29"/>
  <c r="AI12" i="29" s="1"/>
  <c r="AC11" i="29"/>
  <c r="V11" i="29"/>
  <c r="AC10" i="29"/>
  <c r="V10" i="29"/>
  <c r="AI10" i="29" s="1"/>
  <c r="AC9" i="29"/>
  <c r="V9" i="29"/>
  <c r="AI9" i="29" s="1"/>
  <c r="AC8" i="29"/>
  <c r="V8" i="29"/>
  <c r="AC7" i="29"/>
  <c r="V7" i="29"/>
  <c r="AC6" i="29"/>
  <c r="AI6" i="29" s="1"/>
  <c r="V6" i="29"/>
  <c r="AC5" i="29"/>
  <c r="AC15" i="29" s="1"/>
  <c r="AC20" i="29" s="1"/>
  <c r="V5" i="29"/>
  <c r="R187" i="28"/>
  <c r="M185" i="28"/>
  <c r="V185" i="28"/>
  <c r="M184" i="28"/>
  <c r="V184" i="28"/>
  <c r="T183" i="28"/>
  <c r="S183" i="28"/>
  <c r="R183" i="28"/>
  <c r="Q183" i="28"/>
  <c r="L183" i="28"/>
  <c r="J183" i="28"/>
  <c r="I183" i="28"/>
  <c r="H183" i="28"/>
  <c r="G183" i="28"/>
  <c r="F183" i="28"/>
  <c r="E183" i="28"/>
  <c r="D183" i="28"/>
  <c r="C183" i="28"/>
  <c r="B183" i="28"/>
  <c r="M182" i="28"/>
  <c r="M183" i="28"/>
  <c r="T181" i="28"/>
  <c r="S181" i="28"/>
  <c r="S186" i="28" s="1"/>
  <c r="R181" i="28"/>
  <c r="Q181" i="28"/>
  <c r="Q186" i="28" s="1"/>
  <c r="Q187" i="28" s="1"/>
  <c r="L181" i="28"/>
  <c r="J181" i="28"/>
  <c r="I181" i="28"/>
  <c r="H181" i="28"/>
  <c r="G181" i="28"/>
  <c r="F181" i="28"/>
  <c r="F186" i="28" s="1"/>
  <c r="F187" i="28" s="1"/>
  <c r="E181" i="28"/>
  <c r="D181" i="28"/>
  <c r="D186" i="28" s="1"/>
  <c r="D187" i="28" s="1"/>
  <c r="C181" i="28"/>
  <c r="B181" i="28"/>
  <c r="M180" i="28"/>
  <c r="T179" i="28"/>
  <c r="S179" i="28"/>
  <c r="R179" i="28"/>
  <c r="Q179" i="28"/>
  <c r="M179" i="28"/>
  <c r="L179" i="28"/>
  <c r="J179" i="28"/>
  <c r="I179" i="28"/>
  <c r="H179" i="28"/>
  <c r="G179" i="28"/>
  <c r="F179" i="28"/>
  <c r="E179" i="28"/>
  <c r="D179" i="28"/>
  <c r="C179" i="28"/>
  <c r="B179" i="28"/>
  <c r="V178" i="28"/>
  <c r="T177" i="28"/>
  <c r="S177" i="28"/>
  <c r="R177" i="28"/>
  <c r="Q177" i="28"/>
  <c r="L177" i="28"/>
  <c r="J177" i="28"/>
  <c r="I177" i="28"/>
  <c r="H177" i="28"/>
  <c r="G177" i="28"/>
  <c r="F177" i="28"/>
  <c r="E177" i="28"/>
  <c r="D177" i="28"/>
  <c r="C177" i="28"/>
  <c r="B177" i="28"/>
  <c r="M176" i="28"/>
  <c r="T175" i="28"/>
  <c r="S175" i="28"/>
  <c r="R175" i="28"/>
  <c r="Q175" i="28"/>
  <c r="L175" i="28"/>
  <c r="J175" i="28"/>
  <c r="I175" i="28"/>
  <c r="H175" i="28"/>
  <c r="G175" i="28"/>
  <c r="F175" i="28"/>
  <c r="E175" i="28"/>
  <c r="D175" i="28"/>
  <c r="C175" i="28"/>
  <c r="B175" i="28"/>
  <c r="M174" i="28"/>
  <c r="V174" i="28" s="1"/>
  <c r="M173" i="28"/>
  <c r="V173" i="28"/>
  <c r="T171" i="28"/>
  <c r="S171" i="28"/>
  <c r="R171" i="28"/>
  <c r="Q171" i="28"/>
  <c r="L171" i="28"/>
  <c r="J171" i="28"/>
  <c r="I171" i="28"/>
  <c r="H171" i="28"/>
  <c r="H172" i="28" s="1"/>
  <c r="G171" i="28"/>
  <c r="F171" i="28"/>
  <c r="F172" i="28" s="1"/>
  <c r="E171" i="28"/>
  <c r="D171" i="28"/>
  <c r="C171" i="28"/>
  <c r="B171" i="28"/>
  <c r="M170" i="28"/>
  <c r="V170" i="28" s="1"/>
  <c r="M169" i="28"/>
  <c r="V169" i="28" s="1"/>
  <c r="M168" i="28"/>
  <c r="V168" i="28" s="1"/>
  <c r="M167" i="28"/>
  <c r="V167" i="28" s="1"/>
  <c r="M166" i="28"/>
  <c r="V166" i="28" s="1"/>
  <c r="T165" i="28"/>
  <c r="S165" i="28"/>
  <c r="R165" i="28"/>
  <c r="R172" i="28" s="1"/>
  <c r="Q165" i="28"/>
  <c r="Q172" i="28" s="1"/>
  <c r="L165" i="28"/>
  <c r="J165" i="28"/>
  <c r="I165" i="28"/>
  <c r="I172" i="28"/>
  <c r="H165" i="28"/>
  <c r="G165" i="28"/>
  <c r="F165" i="28"/>
  <c r="E165" i="28"/>
  <c r="D165" i="28"/>
  <c r="C165" i="28"/>
  <c r="B165" i="28"/>
  <c r="M164" i="28"/>
  <c r="V164" i="28" s="1"/>
  <c r="M163" i="28"/>
  <c r="V163" i="28" s="1"/>
  <c r="M162" i="28"/>
  <c r="V162" i="28" s="1"/>
  <c r="T160" i="28"/>
  <c r="S160" i="28"/>
  <c r="R160" i="28"/>
  <c r="Q160" i="28"/>
  <c r="L160" i="28"/>
  <c r="J160" i="28"/>
  <c r="I160" i="28"/>
  <c r="H160" i="28"/>
  <c r="G160" i="28"/>
  <c r="F160" i="28"/>
  <c r="E160" i="28"/>
  <c r="D160" i="28"/>
  <c r="C160" i="28"/>
  <c r="B160" i="28"/>
  <c r="M159" i="28"/>
  <c r="V159" i="28" s="1"/>
  <c r="M158" i="28"/>
  <c r="V158" i="28" s="1"/>
  <c r="M157" i="28"/>
  <c r="M156" i="28"/>
  <c r="V156" i="28" s="1"/>
  <c r="M155" i="28"/>
  <c r="V155" i="28" s="1"/>
  <c r="T153" i="28"/>
  <c r="S153" i="28"/>
  <c r="R153" i="28"/>
  <c r="Q153" i="28"/>
  <c r="L153" i="28"/>
  <c r="J153" i="28"/>
  <c r="I153" i="28"/>
  <c r="H153" i="28"/>
  <c r="H154" i="28" s="1"/>
  <c r="G153" i="28"/>
  <c r="F153" i="28"/>
  <c r="E153" i="28"/>
  <c r="D153" i="28"/>
  <c r="D154" i="28" s="1"/>
  <c r="C153" i="28"/>
  <c r="B153" i="28"/>
  <c r="M152" i="28"/>
  <c r="T151" i="28"/>
  <c r="S151" i="28"/>
  <c r="R151" i="28"/>
  <c r="Q151" i="28"/>
  <c r="L151" i="28"/>
  <c r="J151" i="28"/>
  <c r="I151" i="28"/>
  <c r="H151" i="28"/>
  <c r="G151" i="28"/>
  <c r="F151" i="28"/>
  <c r="E151" i="28"/>
  <c r="D151" i="28"/>
  <c r="C151" i="28"/>
  <c r="B151" i="28"/>
  <c r="M150" i="28"/>
  <c r="V150" i="28" s="1"/>
  <c r="M149" i="28"/>
  <c r="V149" i="28" s="1"/>
  <c r="T148" i="28"/>
  <c r="T154" i="28" s="1"/>
  <c r="S148" i="28"/>
  <c r="R148" i="28"/>
  <c r="Q148" i="28"/>
  <c r="L148" i="28"/>
  <c r="L154" i="28" s="1"/>
  <c r="J148" i="28"/>
  <c r="I148" i="28"/>
  <c r="H148" i="28"/>
  <c r="G148" i="28"/>
  <c r="F148" i="28"/>
  <c r="E148" i="28"/>
  <c r="D148" i="28"/>
  <c r="C148" i="28"/>
  <c r="B148" i="28"/>
  <c r="M147" i="28"/>
  <c r="V147" i="28" s="1"/>
  <c r="M146" i="28"/>
  <c r="T145" i="28"/>
  <c r="S145" i="28"/>
  <c r="R145" i="28"/>
  <c r="Q145" i="28"/>
  <c r="L145" i="28"/>
  <c r="J145" i="28"/>
  <c r="I145" i="28"/>
  <c r="H145" i="28"/>
  <c r="H161" i="28" s="1"/>
  <c r="G145" i="28"/>
  <c r="F145" i="28"/>
  <c r="E145" i="28"/>
  <c r="D145" i="28"/>
  <c r="C145" i="28"/>
  <c r="B145" i="28"/>
  <c r="M144" i="28"/>
  <c r="V144" i="28" s="1"/>
  <c r="M143" i="28"/>
  <c r="V143" i="28" s="1"/>
  <c r="M141" i="28"/>
  <c r="V141" i="28" s="1"/>
  <c r="T140" i="28"/>
  <c r="T142" i="28" s="1"/>
  <c r="S140" i="28"/>
  <c r="S142" i="28" s="1"/>
  <c r="R140" i="28"/>
  <c r="R142" i="28" s="1"/>
  <c r="Q140" i="28"/>
  <c r="Q142" i="28" s="1"/>
  <c r="L140" i="28"/>
  <c r="L142" i="28" s="1"/>
  <c r="J140" i="28"/>
  <c r="J142" i="28" s="1"/>
  <c r="I140" i="28"/>
  <c r="I142" i="28" s="1"/>
  <c r="H140" i="28"/>
  <c r="H142" i="28" s="1"/>
  <c r="G140" i="28"/>
  <c r="G142" i="28" s="1"/>
  <c r="F140" i="28"/>
  <c r="F142" i="28" s="1"/>
  <c r="E140" i="28"/>
  <c r="E142" i="28" s="1"/>
  <c r="D140" i="28"/>
  <c r="D142" i="28" s="1"/>
  <c r="C140" i="28"/>
  <c r="C142" i="28" s="1"/>
  <c r="B140" i="28"/>
  <c r="B142" i="28" s="1"/>
  <c r="M139" i="28"/>
  <c r="M138" i="28"/>
  <c r="V138" i="28" s="1"/>
  <c r="M137" i="28"/>
  <c r="V137" i="28" s="1"/>
  <c r="M135" i="28"/>
  <c r="V135" i="28" s="1"/>
  <c r="T134" i="28"/>
  <c r="S134" i="28"/>
  <c r="R134" i="28"/>
  <c r="R136" i="28" s="1"/>
  <c r="Q134" i="28"/>
  <c r="L134" i="28"/>
  <c r="J134" i="28"/>
  <c r="I134" i="28"/>
  <c r="I136" i="28" s="1"/>
  <c r="H134" i="28"/>
  <c r="G134" i="28"/>
  <c r="F134" i="28"/>
  <c r="E134" i="28"/>
  <c r="E136" i="28" s="1"/>
  <c r="D134" i="28"/>
  <c r="C134" i="28"/>
  <c r="B134" i="28"/>
  <c r="M133" i="28"/>
  <c r="T132" i="28"/>
  <c r="S132" i="28"/>
  <c r="S136" i="28" s="1"/>
  <c r="R132" i="28"/>
  <c r="Q132" i="28"/>
  <c r="Q136" i="28" s="1"/>
  <c r="L132" i="28"/>
  <c r="J132" i="28"/>
  <c r="J136" i="28" s="1"/>
  <c r="I132" i="28"/>
  <c r="H132" i="28"/>
  <c r="H136" i="28" s="1"/>
  <c r="G132" i="28"/>
  <c r="G136" i="28" s="1"/>
  <c r="F132" i="28"/>
  <c r="F136" i="28" s="1"/>
  <c r="E132" i="28"/>
  <c r="D132" i="28"/>
  <c r="D136" i="28" s="1"/>
  <c r="C132" i="28"/>
  <c r="B132" i="28"/>
  <c r="B136" i="28"/>
  <c r="M131" i="28"/>
  <c r="V131" i="28"/>
  <c r="M130" i="28"/>
  <c r="V130" i="28"/>
  <c r="M129" i="28"/>
  <c r="V129" i="28"/>
  <c r="M128" i="28"/>
  <c r="V128" i="28"/>
  <c r="M127" i="28"/>
  <c r="V127" i="28"/>
  <c r="M126" i="28"/>
  <c r="M122" i="28"/>
  <c r="M121" i="28"/>
  <c r="V121" i="28"/>
  <c r="T120" i="28"/>
  <c r="T123" i="28"/>
  <c r="T124" i="28" s="1"/>
  <c r="S120" i="28"/>
  <c r="S123" i="28" s="1"/>
  <c r="S124" i="28"/>
  <c r="R120" i="28"/>
  <c r="R123" i="28"/>
  <c r="R124" i="28" s="1"/>
  <c r="Q120" i="28"/>
  <c r="Q123" i="28" s="1"/>
  <c r="Q124" i="28" s="1"/>
  <c r="L120" i="28"/>
  <c r="L123" i="28" s="1"/>
  <c r="L124" i="28" s="1"/>
  <c r="J120" i="28"/>
  <c r="J123" i="28" s="1"/>
  <c r="J124" i="28" s="1"/>
  <c r="I120" i="28"/>
  <c r="I123" i="28" s="1"/>
  <c r="I124" i="28" s="1"/>
  <c r="H120" i="28"/>
  <c r="H123" i="28" s="1"/>
  <c r="H124" i="28" s="1"/>
  <c r="G120" i="28"/>
  <c r="G123" i="28" s="1"/>
  <c r="G124" i="28" s="1"/>
  <c r="F120" i="28"/>
  <c r="F123" i="28" s="1"/>
  <c r="F124" i="28" s="1"/>
  <c r="E120" i="28"/>
  <c r="E123" i="28"/>
  <c r="E124" i="28" s="1"/>
  <c r="D120" i="28"/>
  <c r="D123" i="28" s="1"/>
  <c r="D124" i="28" s="1"/>
  <c r="C120" i="28"/>
  <c r="C123" i="28" s="1"/>
  <c r="C124" i="28" s="1"/>
  <c r="B120" i="28"/>
  <c r="B123" i="28" s="1"/>
  <c r="B124" i="28" s="1"/>
  <c r="M119" i="28"/>
  <c r="M120" i="28" s="1"/>
  <c r="T118" i="28"/>
  <c r="S118" i="28"/>
  <c r="R118" i="28"/>
  <c r="Q118" i="28"/>
  <c r="L118" i="28"/>
  <c r="J118" i="28"/>
  <c r="I118" i="28"/>
  <c r="H118" i="28"/>
  <c r="G118" i="28"/>
  <c r="F118" i="28"/>
  <c r="E118" i="28"/>
  <c r="D118" i="28"/>
  <c r="C118" i="28"/>
  <c r="B118" i="28"/>
  <c r="M117" i="28"/>
  <c r="V117" i="28" s="1"/>
  <c r="M116" i="28"/>
  <c r="V116" i="28" s="1"/>
  <c r="T115" i="28"/>
  <c r="S115" i="28"/>
  <c r="R115" i="28"/>
  <c r="Q115" i="28"/>
  <c r="L115" i="28"/>
  <c r="J115" i="28"/>
  <c r="I115" i="28"/>
  <c r="H115" i="28"/>
  <c r="G115" i="28"/>
  <c r="F115" i="28"/>
  <c r="E115" i="28"/>
  <c r="D115" i="28"/>
  <c r="C115" i="28"/>
  <c r="B115" i="28"/>
  <c r="M114" i="28"/>
  <c r="V114" i="28" s="1"/>
  <c r="M113" i="28"/>
  <c r="M112" i="28"/>
  <c r="V112" i="28" s="1"/>
  <c r="M111" i="28"/>
  <c r="V111" i="28" s="1"/>
  <c r="T110" i="28"/>
  <c r="S110" i="28"/>
  <c r="R110" i="28"/>
  <c r="Q110" i="28"/>
  <c r="L110" i="28"/>
  <c r="J110" i="28"/>
  <c r="I110" i="28"/>
  <c r="H110" i="28"/>
  <c r="G110" i="28"/>
  <c r="F110" i="28"/>
  <c r="E110" i="28"/>
  <c r="D110" i="28"/>
  <c r="C110" i="28"/>
  <c r="B110" i="28"/>
  <c r="M109" i="28"/>
  <c r="M108" i="28"/>
  <c r="V108" i="28" s="1"/>
  <c r="M107" i="28"/>
  <c r="V107" i="28" s="1"/>
  <c r="M106" i="28"/>
  <c r="V106" i="28" s="1"/>
  <c r="M104" i="28"/>
  <c r="V104" i="28" s="1"/>
  <c r="M103" i="28"/>
  <c r="V103" i="28" s="1"/>
  <c r="M102" i="28"/>
  <c r="V102" i="28" s="1"/>
  <c r="T101" i="28"/>
  <c r="T105" i="28" s="1"/>
  <c r="S101" i="28"/>
  <c r="R101" i="28"/>
  <c r="R105" i="28" s="1"/>
  <c r="Q101" i="28"/>
  <c r="Q105" i="28" s="1"/>
  <c r="L101" i="28"/>
  <c r="L105" i="28" s="1"/>
  <c r="J101" i="28"/>
  <c r="J105" i="28" s="1"/>
  <c r="I101" i="28"/>
  <c r="I105" i="28" s="1"/>
  <c r="H101" i="28"/>
  <c r="H105" i="28" s="1"/>
  <c r="G101" i="28"/>
  <c r="G105" i="28" s="1"/>
  <c r="F101" i="28"/>
  <c r="F105" i="28" s="1"/>
  <c r="E101" i="28"/>
  <c r="E105" i="28" s="1"/>
  <c r="D101" i="28"/>
  <c r="D105" i="28" s="1"/>
  <c r="C101" i="28"/>
  <c r="C105" i="28" s="1"/>
  <c r="B101" i="28"/>
  <c r="B105" i="28" s="1"/>
  <c r="M100" i="28"/>
  <c r="V100" i="28" s="1"/>
  <c r="V99" i="28"/>
  <c r="M98" i="28"/>
  <c r="V98" i="28" s="1"/>
  <c r="T96" i="28"/>
  <c r="T97" i="28" s="1"/>
  <c r="S96" i="28"/>
  <c r="R96" i="28"/>
  <c r="Q96" i="28"/>
  <c r="L96" i="28"/>
  <c r="J96" i="28"/>
  <c r="I96" i="28"/>
  <c r="H96" i="28"/>
  <c r="G96" i="28"/>
  <c r="F96" i="28"/>
  <c r="E96" i="28"/>
  <c r="D96" i="28"/>
  <c r="C96" i="28"/>
  <c r="B96" i="28"/>
  <c r="M95" i="28"/>
  <c r="V95" i="28" s="1"/>
  <c r="M94" i="28"/>
  <c r="V94" i="28" s="1"/>
  <c r="M93" i="28"/>
  <c r="T92" i="28"/>
  <c r="S92" i="28"/>
  <c r="R92" i="28"/>
  <c r="Q92" i="28"/>
  <c r="L92" i="28"/>
  <c r="J92" i="28"/>
  <c r="I92" i="28"/>
  <c r="H92" i="28"/>
  <c r="G92" i="28"/>
  <c r="F92" i="28"/>
  <c r="E92" i="28"/>
  <c r="D92" i="28"/>
  <c r="C92" i="28"/>
  <c r="B92" i="28"/>
  <c r="M91" i="28"/>
  <c r="V91" i="28" s="1"/>
  <c r="R90" i="28"/>
  <c r="Q90" i="28"/>
  <c r="L90" i="28"/>
  <c r="J90" i="28"/>
  <c r="I90" i="28"/>
  <c r="H90" i="28"/>
  <c r="G90" i="28"/>
  <c r="F90" i="28"/>
  <c r="E90" i="28"/>
  <c r="D90" i="28"/>
  <c r="C90" i="28"/>
  <c r="B90" i="28"/>
  <c r="M89" i="28"/>
  <c r="V89" i="28" s="1"/>
  <c r="R88" i="28"/>
  <c r="Q88" i="28"/>
  <c r="L88" i="28"/>
  <c r="J88" i="28"/>
  <c r="I88" i="28"/>
  <c r="H88" i="28"/>
  <c r="G88" i="28"/>
  <c r="F88" i="28"/>
  <c r="E88" i="28"/>
  <c r="D88" i="28"/>
  <c r="C88" i="28"/>
  <c r="B88" i="28"/>
  <c r="M87" i="28"/>
  <c r="M88" i="28" s="1"/>
  <c r="R86" i="28"/>
  <c r="Q86" i="28"/>
  <c r="L86" i="28"/>
  <c r="L97" i="28" s="1"/>
  <c r="J86" i="28"/>
  <c r="I86" i="28"/>
  <c r="H86" i="28"/>
  <c r="G86" i="28"/>
  <c r="G97" i="28" s="1"/>
  <c r="F86" i="28"/>
  <c r="E86" i="28"/>
  <c r="D86" i="28"/>
  <c r="C86" i="28"/>
  <c r="C97" i="28" s="1"/>
  <c r="B86" i="28"/>
  <c r="M85" i="28"/>
  <c r="R84" i="28"/>
  <c r="Q84" i="28"/>
  <c r="Q97" i="28" s="1"/>
  <c r="L84" i="28"/>
  <c r="J84" i="28"/>
  <c r="I84" i="28"/>
  <c r="I97" i="28"/>
  <c r="H84" i="28"/>
  <c r="G84" i="28"/>
  <c r="F84" i="28"/>
  <c r="E84" i="28"/>
  <c r="E97" i="28" s="1"/>
  <c r="D84" i="28"/>
  <c r="C84" i="28"/>
  <c r="B84" i="28"/>
  <c r="M83" i="28"/>
  <c r="V83" i="28" s="1"/>
  <c r="T80" i="28"/>
  <c r="T81" i="28" s="1"/>
  <c r="S80" i="28"/>
  <c r="S81" i="28" s="1"/>
  <c r="R80" i="28"/>
  <c r="R81" i="28" s="1"/>
  <c r="Q80" i="28"/>
  <c r="L80" i="28"/>
  <c r="J80" i="28"/>
  <c r="I80" i="28"/>
  <c r="H80" i="28"/>
  <c r="H81" i="28" s="1"/>
  <c r="G80" i="28"/>
  <c r="F80" i="28"/>
  <c r="E80" i="28"/>
  <c r="D80" i="28"/>
  <c r="D81" i="28" s="1"/>
  <c r="C80" i="28"/>
  <c r="B80" i="28"/>
  <c r="M79" i="28"/>
  <c r="V79" i="28"/>
  <c r="M78" i="28"/>
  <c r="V78" i="28"/>
  <c r="M77" i="28"/>
  <c r="V77" i="28"/>
  <c r="M76" i="28"/>
  <c r="M75" i="28"/>
  <c r="V75" i="28" s="1"/>
  <c r="T74" i="28"/>
  <c r="S74" i="28"/>
  <c r="R74" i="28"/>
  <c r="Q74" i="28"/>
  <c r="L74" i="28"/>
  <c r="L81" i="28" s="1"/>
  <c r="J74" i="28"/>
  <c r="J81" i="28" s="1"/>
  <c r="I74" i="28"/>
  <c r="H74" i="28"/>
  <c r="G74" i="28"/>
  <c r="G81" i="28" s="1"/>
  <c r="F74" i="28"/>
  <c r="F81" i="28" s="1"/>
  <c r="E74" i="28"/>
  <c r="D74" i="28"/>
  <c r="C74" i="28"/>
  <c r="B74" i="28"/>
  <c r="B81" i="28" s="1"/>
  <c r="M73" i="28"/>
  <c r="M72" i="28"/>
  <c r="V72" i="28" s="1"/>
  <c r="Q71" i="28"/>
  <c r="M71" i="28"/>
  <c r="V71" i="28" s="1"/>
  <c r="M69" i="28"/>
  <c r="V69" i="28" s="1"/>
  <c r="T68" i="28"/>
  <c r="T70" i="28" s="1"/>
  <c r="S68" i="28"/>
  <c r="S70" i="28" s="1"/>
  <c r="R68" i="28"/>
  <c r="R70" i="28" s="1"/>
  <c r="P68" i="28"/>
  <c r="P70" i="28"/>
  <c r="O68" i="28"/>
  <c r="O70" i="28"/>
  <c r="N68" i="28"/>
  <c r="N70" i="28"/>
  <c r="L68" i="28"/>
  <c r="L70" i="28" s="1"/>
  <c r="J68" i="28"/>
  <c r="J70" i="28" s="1"/>
  <c r="I68" i="28"/>
  <c r="I70" i="28" s="1"/>
  <c r="H68" i="28"/>
  <c r="H70" i="28" s="1"/>
  <c r="G68" i="28"/>
  <c r="G70" i="28" s="1"/>
  <c r="F68" i="28"/>
  <c r="F70" i="28" s="1"/>
  <c r="E68" i="28"/>
  <c r="E70" i="28" s="1"/>
  <c r="D68" i="28"/>
  <c r="D70" i="28" s="1"/>
  <c r="C68" i="28"/>
  <c r="C70" i="28" s="1"/>
  <c r="B68" i="28"/>
  <c r="B70" i="28" s="1"/>
  <c r="Q67" i="28"/>
  <c r="M67" i="28"/>
  <c r="Q66" i="28"/>
  <c r="Q68" i="28"/>
  <c r="Q70" i="28" s="1"/>
  <c r="M66" i="28"/>
  <c r="Q64" i="28"/>
  <c r="V64" i="28" s="1"/>
  <c r="M64" i="28"/>
  <c r="T63" i="28"/>
  <c r="S63" i="28"/>
  <c r="R63" i="28"/>
  <c r="R65" i="28" s="1"/>
  <c r="P63" i="28"/>
  <c r="O63" i="28"/>
  <c r="O65" i="28" s="1"/>
  <c r="O82" i="28" s="1"/>
  <c r="N63" i="28"/>
  <c r="L63" i="28"/>
  <c r="J63" i="28"/>
  <c r="I63" i="28"/>
  <c r="H63" i="28"/>
  <c r="G63" i="28"/>
  <c r="F63" i="28"/>
  <c r="E63" i="28"/>
  <c r="E65" i="28" s="1"/>
  <c r="D63" i="28"/>
  <c r="C63" i="28"/>
  <c r="B63" i="28"/>
  <c r="M62" i="28"/>
  <c r="V62" i="28" s="1"/>
  <c r="Q61" i="28"/>
  <c r="M61" i="28"/>
  <c r="M63" i="28" s="1"/>
  <c r="T60" i="28"/>
  <c r="S60" i="28"/>
  <c r="R60" i="28"/>
  <c r="Q60" i="28"/>
  <c r="L60" i="28"/>
  <c r="J60" i="28"/>
  <c r="J65" i="28" s="1"/>
  <c r="I60" i="28"/>
  <c r="H60" i="28"/>
  <c r="G60" i="28"/>
  <c r="F60" i="28"/>
  <c r="E60" i="28"/>
  <c r="D60" i="28"/>
  <c r="C60" i="28"/>
  <c r="B60" i="28"/>
  <c r="M59" i="28"/>
  <c r="M58" i="28"/>
  <c r="Q57" i="28"/>
  <c r="M57" i="28"/>
  <c r="V57" i="28" s="1"/>
  <c r="Q56" i="28"/>
  <c r="M56" i="28"/>
  <c r="V56" i="28" s="1"/>
  <c r="M55" i="28"/>
  <c r="V55" i="28"/>
  <c r="T54" i="28"/>
  <c r="S54" i="28"/>
  <c r="R54" i="28"/>
  <c r="P54" i="28"/>
  <c r="P65" i="28" s="1"/>
  <c r="O54" i="28"/>
  <c r="N54" i="28"/>
  <c r="L54" i="28"/>
  <c r="J54" i="28"/>
  <c r="I54" i="28"/>
  <c r="H54" i="28"/>
  <c r="G54" i="28"/>
  <c r="G65" i="28" s="1"/>
  <c r="F54" i="28"/>
  <c r="E54" i="28"/>
  <c r="D54" i="28"/>
  <c r="C54" i="28"/>
  <c r="B54" i="28"/>
  <c r="Q53" i="28"/>
  <c r="M53" i="28"/>
  <c r="Q52" i="28"/>
  <c r="V52" i="28" s="1"/>
  <c r="M52" i="28"/>
  <c r="Q51" i="28"/>
  <c r="M51" i="28"/>
  <c r="Q50" i="28"/>
  <c r="V50" i="28" s="1"/>
  <c r="M50" i="28"/>
  <c r="P49" i="28"/>
  <c r="Q48" i="28"/>
  <c r="Q49" i="28" s="1"/>
  <c r="M48" i="28"/>
  <c r="T47" i="28"/>
  <c r="T49" i="28" s="1"/>
  <c r="S47" i="28"/>
  <c r="S49" i="28" s="1"/>
  <c r="R47" i="28"/>
  <c r="R49" i="28" s="1"/>
  <c r="L47" i="28"/>
  <c r="L49" i="28" s="1"/>
  <c r="J47" i="28"/>
  <c r="J49" i="28" s="1"/>
  <c r="I47" i="28"/>
  <c r="I49" i="28"/>
  <c r="H47" i="28"/>
  <c r="H49" i="28" s="1"/>
  <c r="G47" i="28"/>
  <c r="G49" i="28" s="1"/>
  <c r="F47" i="28"/>
  <c r="F49" i="28" s="1"/>
  <c r="E47" i="28"/>
  <c r="E49" i="28" s="1"/>
  <c r="D47" i="28"/>
  <c r="D49" i="28" s="1"/>
  <c r="C47" i="28"/>
  <c r="C49" i="28" s="1"/>
  <c r="B47" i="28"/>
  <c r="B49" i="28" s="1"/>
  <c r="Q46" i="28"/>
  <c r="M46" i="28"/>
  <c r="V46" i="28" s="1"/>
  <c r="Q45" i="28"/>
  <c r="M45" i="28"/>
  <c r="Q44" i="28"/>
  <c r="M44" i="28"/>
  <c r="V44" i="28" s="1"/>
  <c r="M43" i="28"/>
  <c r="T41" i="28"/>
  <c r="S41" i="28"/>
  <c r="R41" i="28"/>
  <c r="L41" i="28"/>
  <c r="J41" i="28"/>
  <c r="I41" i="28"/>
  <c r="H41" i="28"/>
  <c r="G41" i="28"/>
  <c r="F41" i="28"/>
  <c r="E41" i="28"/>
  <c r="D41" i="28"/>
  <c r="C41" i="28"/>
  <c r="B41" i="28"/>
  <c r="Q40" i="28"/>
  <c r="M40" i="28"/>
  <c r="Q39" i="28"/>
  <c r="V39" i="28" s="1"/>
  <c r="M39" i="28"/>
  <c r="Q38" i="28"/>
  <c r="V38" i="28" s="1"/>
  <c r="M38" i="28"/>
  <c r="Q37" i="28"/>
  <c r="M37" i="28"/>
  <c r="Q36" i="28"/>
  <c r="V36" i="28" s="1"/>
  <c r="M36" i="28"/>
  <c r="Q35" i="28"/>
  <c r="M35" i="28"/>
  <c r="T34" i="28"/>
  <c r="S34" i="28"/>
  <c r="S42" i="28" s="1"/>
  <c r="R34" i="28"/>
  <c r="R42" i="28" s="1"/>
  <c r="Q34" i="28"/>
  <c r="L34" i="28"/>
  <c r="J34" i="28"/>
  <c r="I34" i="28"/>
  <c r="I42" i="28" s="1"/>
  <c r="H34" i="28"/>
  <c r="G34" i="28"/>
  <c r="F34" i="28"/>
  <c r="F42" i="28" s="1"/>
  <c r="E34" i="28"/>
  <c r="E42" i="28" s="1"/>
  <c r="D34" i="28"/>
  <c r="C34" i="28"/>
  <c r="B34" i="28"/>
  <c r="Q33" i="28"/>
  <c r="M33" i="28"/>
  <c r="Q32" i="28"/>
  <c r="M32" i="28"/>
  <c r="Q31" i="28"/>
  <c r="M31" i="28"/>
  <c r="Q30" i="28"/>
  <c r="M30" i="28"/>
  <c r="Q29" i="28"/>
  <c r="M29" i="28"/>
  <c r="T28" i="28"/>
  <c r="S28" i="28"/>
  <c r="R28" i="28"/>
  <c r="P28" i="28"/>
  <c r="O28" i="28"/>
  <c r="N28" i="28"/>
  <c r="L28" i="28"/>
  <c r="K28" i="28"/>
  <c r="J28" i="28"/>
  <c r="I28" i="28"/>
  <c r="H28" i="28"/>
  <c r="G28" i="28"/>
  <c r="F28" i="28"/>
  <c r="E28" i="28"/>
  <c r="D28" i="28"/>
  <c r="C28" i="28"/>
  <c r="B28" i="28"/>
  <c r="Q27" i="28"/>
  <c r="M27" i="28"/>
  <c r="Q26" i="28"/>
  <c r="M26" i="28"/>
  <c r="Q25" i="28"/>
  <c r="M25" i="28"/>
  <c r="Q24" i="28"/>
  <c r="M24" i="28"/>
  <c r="Q23" i="28"/>
  <c r="M23" i="28"/>
  <c r="Q22" i="28"/>
  <c r="M22" i="28"/>
  <c r="Q21" i="28"/>
  <c r="M21" i="28"/>
  <c r="Q19" i="28"/>
  <c r="L19" i="28"/>
  <c r="F19" i="28"/>
  <c r="E19" i="28"/>
  <c r="D19" i="28"/>
  <c r="C19" i="28"/>
  <c r="B19" i="28"/>
  <c r="Q18" i="28"/>
  <c r="M18" i="28"/>
  <c r="Q17" i="28"/>
  <c r="M17" i="28"/>
  <c r="Q16" i="28"/>
  <c r="M16" i="28"/>
  <c r="T15" i="28"/>
  <c r="T20" i="28" s="1"/>
  <c r="S15" i="28"/>
  <c r="S20" i="28" s="1"/>
  <c r="R15" i="28"/>
  <c r="R20" i="28" s="1"/>
  <c r="P15" i="28"/>
  <c r="P20" i="28" s="1"/>
  <c r="O15" i="28"/>
  <c r="N15" i="28"/>
  <c r="L15" i="28"/>
  <c r="L20" i="28" s="1"/>
  <c r="K15" i="28"/>
  <c r="K20" i="28" s="1"/>
  <c r="K125" i="28" s="1"/>
  <c r="J15" i="28"/>
  <c r="J20" i="28" s="1"/>
  <c r="I15" i="28"/>
  <c r="I20" i="28" s="1"/>
  <c r="H15" i="28"/>
  <c r="H20" i="28" s="1"/>
  <c r="G15" i="28"/>
  <c r="G20" i="28" s="1"/>
  <c r="F15" i="28"/>
  <c r="E15" i="28"/>
  <c r="D15" i="28"/>
  <c r="C15" i="28"/>
  <c r="B15" i="28"/>
  <c r="B20" i="28"/>
  <c r="Q14" i="28"/>
  <c r="M14" i="28"/>
  <c r="V14" i="28" s="1"/>
  <c r="M13" i="28"/>
  <c r="V13" i="28"/>
  <c r="Q12" i="28"/>
  <c r="M12" i="28"/>
  <c r="V12" i="28" s="1"/>
  <c r="M11" i="28"/>
  <c r="V11" i="28" s="1"/>
  <c r="Q10" i="28"/>
  <c r="V10" i="28" s="1"/>
  <c r="M10" i="28"/>
  <c r="Q9" i="28"/>
  <c r="M9" i="28"/>
  <c r="Q8" i="28"/>
  <c r="M8" i="28"/>
  <c r="Q7" i="28"/>
  <c r="V7" i="28" s="1"/>
  <c r="Q6" i="28"/>
  <c r="M6" i="28"/>
  <c r="M15" i="28" s="1"/>
  <c r="Q5" i="28"/>
  <c r="M5" i="28"/>
  <c r="V5" i="28" s="1"/>
  <c r="U97" i="28"/>
  <c r="B186" i="28"/>
  <c r="B187" i="28" s="1"/>
  <c r="J186" i="28"/>
  <c r="J187" i="28" s="1"/>
  <c r="U186" i="28"/>
  <c r="U187" i="28" s="1"/>
  <c r="B172" i="28"/>
  <c r="J172" i="28"/>
  <c r="T186" i="28"/>
  <c r="T187" i="28" s="1"/>
  <c r="M165" i="28"/>
  <c r="H65" i="28"/>
  <c r="N65" i="28"/>
  <c r="C81" i="28"/>
  <c r="V87" i="28"/>
  <c r="F154" i="28"/>
  <c r="F161" i="28" s="1"/>
  <c r="F188" i="28" s="1"/>
  <c r="V58" i="28"/>
  <c r="V66" i="28"/>
  <c r="M132" i="28"/>
  <c r="V132" i="28" s="1"/>
  <c r="V182" i="28"/>
  <c r="V119" i="28"/>
  <c r="V126" i="28"/>
  <c r="M148" i="28"/>
  <c r="V148" i="28" s="1"/>
  <c r="C186" i="28"/>
  <c r="C187" i="28" s="1"/>
  <c r="G186" i="28"/>
  <c r="G187" i="28" s="1"/>
  <c r="L186" i="28"/>
  <c r="L187" i="28" s="1"/>
  <c r="S187" i="28"/>
  <c r="S126" i="29"/>
  <c r="AI35" i="29"/>
  <c r="AI153" i="29"/>
  <c r="AI154" i="29" s="1"/>
  <c r="E20" i="29"/>
  <c r="E126" i="29" s="1"/>
  <c r="I126" i="29"/>
  <c r="M20" i="29"/>
  <c r="M126" i="29" s="1"/>
  <c r="Q20" i="29"/>
  <c r="Q126" i="29" s="1"/>
  <c r="V34" i="29"/>
  <c r="Z42" i="29"/>
  <c r="AH42" i="29"/>
  <c r="AI61" i="29"/>
  <c r="AC68" i="29"/>
  <c r="AC70" i="29" s="1"/>
  <c r="AC47" i="29"/>
  <c r="AC49" i="29" s="1"/>
  <c r="AC28" i="29"/>
  <c r="W65" i="29"/>
  <c r="AE65" i="29"/>
  <c r="AC60" i="29"/>
  <c r="AI26" i="29"/>
  <c r="V47" i="29"/>
  <c r="V49" i="29" s="1"/>
  <c r="AI77" i="29"/>
  <c r="AG97" i="29"/>
  <c r="V149" i="29"/>
  <c r="V155" i="29" s="1"/>
  <c r="AA97" i="29"/>
  <c r="AI98" i="29"/>
  <c r="AC170" i="29"/>
  <c r="AI169" i="29"/>
  <c r="AI170" i="29"/>
  <c r="AC182" i="29"/>
  <c r="AI181" i="29"/>
  <c r="AI182" i="29" s="1"/>
  <c r="AI144" i="29"/>
  <c r="V174" i="29"/>
  <c r="V152" i="29"/>
  <c r="V164" i="29"/>
  <c r="V171" i="29" s="1"/>
  <c r="V176" i="29"/>
  <c r="V180" i="29"/>
  <c r="V185" i="29" s="1"/>
  <c r="V186" i="29" s="1"/>
  <c r="T65" i="28"/>
  <c r="N20" i="28"/>
  <c r="M151" i="28"/>
  <c r="V151" i="28" s="1"/>
  <c r="M101" i="28"/>
  <c r="M118" i="28"/>
  <c r="V118" i="28" s="1"/>
  <c r="M145" i="28"/>
  <c r="V145" i="28" s="1"/>
  <c r="V179" i="28"/>
  <c r="V120" i="28"/>
  <c r="E186" i="28"/>
  <c r="E187" i="28" s="1"/>
  <c r="I186" i="28"/>
  <c r="I187" i="28" s="1"/>
  <c r="M92" i="28"/>
  <c r="V146" i="28"/>
  <c r="M171" i="28"/>
  <c r="C350" i="4"/>
  <c r="E175" i="4"/>
  <c r="D176" i="4"/>
  <c r="F176" i="4"/>
  <c r="C124" i="4"/>
  <c r="E124" i="4" s="1"/>
  <c r="C170" i="4"/>
  <c r="F170" i="4" s="1"/>
  <c r="E168" i="4"/>
  <c r="E169" i="4"/>
  <c r="E167" i="4"/>
  <c r="E45" i="4"/>
  <c r="D46" i="4"/>
  <c r="F46" i="4" s="1"/>
  <c r="D499" i="4"/>
  <c r="E499" i="4" s="1"/>
  <c r="C132" i="4"/>
  <c r="C133" i="4" s="1"/>
  <c r="F133" i="4" s="1"/>
  <c r="F134" i="4" s="1"/>
  <c r="C29" i="4"/>
  <c r="E29" i="4" s="1"/>
  <c r="C40" i="4"/>
  <c r="F40" i="4" s="1"/>
  <c r="E37" i="4"/>
  <c r="C151" i="4"/>
  <c r="C152" i="4" s="1"/>
  <c r="F152" i="4" s="1"/>
  <c r="F153" i="4" s="1"/>
  <c r="C165" i="4"/>
  <c r="E165" i="4" s="1"/>
  <c r="C163" i="4"/>
  <c r="E163" i="4" s="1"/>
  <c r="C476" i="4"/>
  <c r="C261" i="4"/>
  <c r="C262" i="4" s="1"/>
  <c r="F262" i="4" s="1"/>
  <c r="C256" i="4"/>
  <c r="C257" i="4" s="1"/>
  <c r="F257" i="4" s="1"/>
  <c r="C82" i="4"/>
  <c r="E82" i="4" s="1"/>
  <c r="C158" i="4"/>
  <c r="E158" i="4" s="1"/>
  <c r="C85" i="4"/>
  <c r="C466" i="4"/>
  <c r="C463" i="4"/>
  <c r="E463" i="4"/>
  <c r="C10" i="4"/>
  <c r="E10" i="4" s="1"/>
  <c r="E150" i="25"/>
  <c r="E149" i="25"/>
  <c r="D139" i="25"/>
  <c r="C139" i="25"/>
  <c r="D134" i="25"/>
  <c r="C134" i="25"/>
  <c r="D129" i="25"/>
  <c r="C129" i="25"/>
  <c r="D125" i="25"/>
  <c r="C125" i="25"/>
  <c r="D121" i="25"/>
  <c r="C121" i="25"/>
  <c r="D112" i="25"/>
  <c r="D107" i="25" s="1"/>
  <c r="C112" i="25"/>
  <c r="C107" i="25" s="1"/>
  <c r="D96" i="25"/>
  <c r="D91" i="25"/>
  <c r="C96" i="25"/>
  <c r="C91" i="25" s="1"/>
  <c r="C124" i="25"/>
  <c r="D80" i="25"/>
  <c r="C80" i="25"/>
  <c r="D76" i="25"/>
  <c r="C76" i="25"/>
  <c r="D73" i="25"/>
  <c r="C73" i="25"/>
  <c r="D68" i="25"/>
  <c r="C68" i="25"/>
  <c r="D64" i="25"/>
  <c r="C64" i="25"/>
  <c r="D58" i="25"/>
  <c r="C58" i="25"/>
  <c r="D53" i="25"/>
  <c r="C53" i="25"/>
  <c r="D47" i="25"/>
  <c r="C47" i="25"/>
  <c r="D36" i="25"/>
  <c r="C36" i="25"/>
  <c r="C30" i="25"/>
  <c r="C29" i="25" s="1"/>
  <c r="D29" i="25"/>
  <c r="D22" i="25"/>
  <c r="C22" i="25"/>
  <c r="D15" i="25"/>
  <c r="C15" i="25"/>
  <c r="D8" i="25"/>
  <c r="C8" i="25"/>
  <c r="E150" i="24"/>
  <c r="E149" i="24"/>
  <c r="D139" i="24"/>
  <c r="C139" i="24"/>
  <c r="D134" i="24"/>
  <c r="C134" i="24"/>
  <c r="D129" i="24"/>
  <c r="C129" i="24"/>
  <c r="D125" i="24"/>
  <c r="C125" i="24"/>
  <c r="D121" i="24"/>
  <c r="C121" i="24"/>
  <c r="D112" i="24"/>
  <c r="D107" i="24" s="1"/>
  <c r="C112" i="24"/>
  <c r="C107" i="24" s="1"/>
  <c r="D96" i="24"/>
  <c r="D91" i="24" s="1"/>
  <c r="C96" i="24"/>
  <c r="C91" i="24" s="1"/>
  <c r="D80" i="24"/>
  <c r="C80" i="24"/>
  <c r="D76" i="24"/>
  <c r="C76" i="24"/>
  <c r="D73" i="24"/>
  <c r="C73" i="24"/>
  <c r="D68" i="24"/>
  <c r="C68" i="24"/>
  <c r="D64" i="24"/>
  <c r="C64" i="24"/>
  <c r="D58" i="24"/>
  <c r="C58" i="24"/>
  <c r="D53" i="24"/>
  <c r="C53" i="24"/>
  <c r="D47" i="24"/>
  <c r="C47" i="24"/>
  <c r="D36" i="24"/>
  <c r="C36" i="24"/>
  <c r="C30" i="24"/>
  <c r="C29" i="24" s="1"/>
  <c r="D29" i="24"/>
  <c r="D22" i="24"/>
  <c r="C22" i="24"/>
  <c r="D15" i="24"/>
  <c r="D63" i="24" s="1"/>
  <c r="C15" i="24"/>
  <c r="D8" i="24"/>
  <c r="C8" i="24"/>
  <c r="E150" i="23"/>
  <c r="E149" i="23"/>
  <c r="D139" i="23"/>
  <c r="C139" i="23"/>
  <c r="D134" i="23"/>
  <c r="C134" i="23"/>
  <c r="D129" i="23"/>
  <c r="C129" i="23"/>
  <c r="D125" i="23"/>
  <c r="D144" i="23" s="1"/>
  <c r="C125" i="23"/>
  <c r="D121" i="23"/>
  <c r="C121" i="23"/>
  <c r="D112" i="23"/>
  <c r="D107" i="23" s="1"/>
  <c r="C112" i="23"/>
  <c r="C107" i="23"/>
  <c r="D96" i="23"/>
  <c r="D91" i="23" s="1"/>
  <c r="C96" i="23"/>
  <c r="C91" i="23" s="1"/>
  <c r="C124" i="23" s="1"/>
  <c r="D80" i="23"/>
  <c r="C80" i="23"/>
  <c r="D76" i="23"/>
  <c r="C76" i="23"/>
  <c r="D73" i="23"/>
  <c r="C73" i="23"/>
  <c r="D68" i="23"/>
  <c r="C68" i="23"/>
  <c r="D64" i="23"/>
  <c r="C64" i="23"/>
  <c r="D58" i="23"/>
  <c r="C58" i="23"/>
  <c r="D53" i="23"/>
  <c r="C53" i="23"/>
  <c r="D47" i="23"/>
  <c r="C47" i="23"/>
  <c r="D36" i="23"/>
  <c r="C36" i="23"/>
  <c r="C30" i="23"/>
  <c r="C29" i="23" s="1"/>
  <c r="D29" i="23"/>
  <c r="D22" i="23"/>
  <c r="C22" i="23"/>
  <c r="D15" i="23"/>
  <c r="C15" i="23"/>
  <c r="D8" i="23"/>
  <c r="C8" i="23"/>
  <c r="E6" i="19"/>
  <c r="E14" i="19"/>
  <c r="D19" i="9"/>
  <c r="C19" i="9"/>
  <c r="C142" i="13"/>
  <c r="C142" i="8" s="1"/>
  <c r="C143" i="13"/>
  <c r="C143" i="8" s="1"/>
  <c r="C144" i="13"/>
  <c r="C141" i="13"/>
  <c r="C137" i="13"/>
  <c r="C137" i="8" s="1"/>
  <c r="F26" i="9" s="1"/>
  <c r="F27" i="9" s="1"/>
  <c r="C138" i="13"/>
  <c r="C138" i="8" s="1"/>
  <c r="C139" i="13"/>
  <c r="C136" i="13"/>
  <c r="C132" i="13"/>
  <c r="C132" i="8" s="1"/>
  <c r="C133" i="13"/>
  <c r="C130" i="13" s="1"/>
  <c r="C133" i="8"/>
  <c r="C134" i="13"/>
  <c r="C134" i="8" s="1"/>
  <c r="C131" i="13"/>
  <c r="C131" i="8" s="1"/>
  <c r="C128" i="13"/>
  <c r="C129" i="13"/>
  <c r="C129" i="8" s="1"/>
  <c r="C127" i="13"/>
  <c r="C127" i="8" s="1"/>
  <c r="F19" i="10" s="1"/>
  <c r="F30" i="10" s="1"/>
  <c r="C124" i="13"/>
  <c r="C123" i="8"/>
  <c r="F11" i="9" s="1"/>
  <c r="C115" i="13"/>
  <c r="C115" i="8" s="1"/>
  <c r="C116" i="13"/>
  <c r="C117" i="13"/>
  <c r="C117" i="8"/>
  <c r="C118" i="13"/>
  <c r="C118" i="8" s="1"/>
  <c r="C119" i="13"/>
  <c r="C119" i="8" s="1"/>
  <c r="C120" i="13"/>
  <c r="C120" i="8" s="1"/>
  <c r="C121" i="13"/>
  <c r="C121" i="8" s="1"/>
  <c r="C114" i="13"/>
  <c r="C114" i="8" s="1"/>
  <c r="C110" i="13"/>
  <c r="C110" i="8" s="1"/>
  <c r="C111" i="13"/>
  <c r="C111" i="8" s="1"/>
  <c r="C112" i="13"/>
  <c r="C112" i="8" s="1"/>
  <c r="C109" i="13"/>
  <c r="C99" i="13"/>
  <c r="C99" i="8" s="1"/>
  <c r="C100" i="13"/>
  <c r="C100" i="8" s="1"/>
  <c r="C101" i="13"/>
  <c r="C101" i="8" s="1"/>
  <c r="C102" i="13"/>
  <c r="C102" i="8" s="1"/>
  <c r="C103" i="13"/>
  <c r="C103" i="8" s="1"/>
  <c r="C104" i="13"/>
  <c r="C104" i="8" s="1"/>
  <c r="C105" i="13"/>
  <c r="C105" i="8" s="1"/>
  <c r="C106" i="13"/>
  <c r="C106" i="8" s="1"/>
  <c r="C107" i="13"/>
  <c r="C107" i="8" s="1"/>
  <c r="C98" i="13"/>
  <c r="C94" i="13"/>
  <c r="C95" i="13"/>
  <c r="C96" i="13"/>
  <c r="C93" i="13"/>
  <c r="C83" i="13"/>
  <c r="C83" i="8" s="1"/>
  <c r="C84" i="13"/>
  <c r="C84" i="8" s="1"/>
  <c r="C85" i="13"/>
  <c r="C85" i="8" s="1"/>
  <c r="C82" i="13"/>
  <c r="C79" i="13"/>
  <c r="C79" i="8" s="1"/>
  <c r="C80" i="13"/>
  <c r="C80" i="8"/>
  <c r="C21" i="10" s="1"/>
  <c r="C18" i="10" s="1"/>
  <c r="C78" i="13"/>
  <c r="C78" i="8" s="1"/>
  <c r="C76" i="13"/>
  <c r="C76" i="8" s="1"/>
  <c r="C71" i="13"/>
  <c r="C72" i="13"/>
  <c r="C72" i="8" s="1"/>
  <c r="C73" i="13"/>
  <c r="C73" i="8" s="1"/>
  <c r="C70" i="13"/>
  <c r="C70" i="8" s="1"/>
  <c r="C67" i="13"/>
  <c r="C68" i="13"/>
  <c r="C68" i="8" s="1"/>
  <c r="C66" i="13"/>
  <c r="C66" i="8" s="1"/>
  <c r="C61" i="13"/>
  <c r="C62" i="13"/>
  <c r="C62" i="8" s="1"/>
  <c r="C63" i="13"/>
  <c r="C63" i="8" s="1"/>
  <c r="C60" i="13"/>
  <c r="C60" i="8" s="1"/>
  <c r="C56" i="13"/>
  <c r="C56" i="8" s="1"/>
  <c r="C57" i="13"/>
  <c r="C57" i="8" s="1"/>
  <c r="C58" i="13"/>
  <c r="C58" i="8" s="1"/>
  <c r="C55" i="13"/>
  <c r="C55" i="8" s="1"/>
  <c r="C50" i="13"/>
  <c r="C50" i="8" s="1"/>
  <c r="C51" i="8"/>
  <c r="C52" i="13"/>
  <c r="C52" i="8" s="1"/>
  <c r="C53" i="13"/>
  <c r="C53" i="8" s="1"/>
  <c r="C49" i="13"/>
  <c r="C49" i="8" s="1"/>
  <c r="C39" i="13"/>
  <c r="C40" i="13"/>
  <c r="C41" i="13"/>
  <c r="C42" i="13"/>
  <c r="C43" i="13"/>
  <c r="C44" i="13"/>
  <c r="C45" i="13"/>
  <c r="C46" i="13"/>
  <c r="C47" i="13"/>
  <c r="C38" i="13"/>
  <c r="C33" i="13"/>
  <c r="C33" i="8" s="1"/>
  <c r="C34" i="13"/>
  <c r="C34" i="8" s="1"/>
  <c r="C35" i="13"/>
  <c r="C35" i="8" s="1"/>
  <c r="C36" i="13"/>
  <c r="C36" i="8"/>
  <c r="C32" i="13"/>
  <c r="C24" i="13"/>
  <c r="C24" i="8" s="1"/>
  <c r="C25" i="13"/>
  <c r="C26" i="13"/>
  <c r="C26" i="8" s="1"/>
  <c r="C27" i="13"/>
  <c r="C27" i="8"/>
  <c r="C28" i="13"/>
  <c r="C28" i="8" s="1"/>
  <c r="C23" i="13"/>
  <c r="C23" i="8" s="1"/>
  <c r="C17" i="13"/>
  <c r="C18" i="13"/>
  <c r="C18" i="8" s="1"/>
  <c r="C19" i="13"/>
  <c r="C19" i="8" s="1"/>
  <c r="C20" i="13"/>
  <c r="C20" i="8" s="1"/>
  <c r="C21" i="13"/>
  <c r="C21" i="8" s="1"/>
  <c r="C8" i="9" s="1"/>
  <c r="C16" i="13"/>
  <c r="C16" i="8" s="1"/>
  <c r="C10" i="8"/>
  <c r="C11" i="13"/>
  <c r="C12" i="13"/>
  <c r="C12" i="8" s="1"/>
  <c r="C13" i="13"/>
  <c r="C13" i="8"/>
  <c r="C14" i="13"/>
  <c r="C14" i="8" s="1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F88" i="13"/>
  <c r="G146" i="13"/>
  <c r="H146" i="13"/>
  <c r="I146" i="13"/>
  <c r="J146" i="13"/>
  <c r="K146" i="13"/>
  <c r="L146" i="13"/>
  <c r="M146" i="13"/>
  <c r="N146" i="13"/>
  <c r="O146" i="13"/>
  <c r="P146" i="13"/>
  <c r="Q146" i="13"/>
  <c r="R146" i="13"/>
  <c r="S146" i="13"/>
  <c r="T146" i="13"/>
  <c r="U146" i="13"/>
  <c r="V146" i="13"/>
  <c r="W146" i="13"/>
  <c r="X146" i="13"/>
  <c r="Y146" i="13"/>
  <c r="Z146" i="13"/>
  <c r="AA146" i="13"/>
  <c r="AB146" i="13"/>
  <c r="AC146" i="13"/>
  <c r="AD146" i="13"/>
  <c r="AE146" i="13"/>
  <c r="AF146" i="13"/>
  <c r="AG146" i="13"/>
  <c r="AH146" i="13"/>
  <c r="AI146" i="13"/>
  <c r="AJ146" i="13"/>
  <c r="AK146" i="13"/>
  <c r="AL146" i="13"/>
  <c r="AM146" i="13"/>
  <c r="AN146" i="13"/>
  <c r="AO146" i="13"/>
  <c r="F146" i="13"/>
  <c r="D31" i="19"/>
  <c r="C31" i="19"/>
  <c r="F31" i="19"/>
  <c r="C31" i="17"/>
  <c r="G30" i="10"/>
  <c r="D24" i="10"/>
  <c r="D30" i="10" s="1"/>
  <c r="D31" i="10" s="1"/>
  <c r="C24" i="10"/>
  <c r="D18" i="10"/>
  <c r="G27" i="9"/>
  <c r="F151" i="8"/>
  <c r="F150" i="8"/>
  <c r="C407" i="4"/>
  <c r="E407" i="4"/>
  <c r="C405" i="4"/>
  <c r="E405" i="4" s="1"/>
  <c r="E34" i="4"/>
  <c r="C35" i="4"/>
  <c r="F35" i="4" s="1"/>
  <c r="E44" i="4"/>
  <c r="E42" i="4"/>
  <c r="D43" i="4"/>
  <c r="F43" i="4" s="1"/>
  <c r="E38" i="4"/>
  <c r="E36" i="4"/>
  <c r="C32" i="4"/>
  <c r="E32" i="4" s="1"/>
  <c r="C25" i="4"/>
  <c r="E25" i="4" s="1"/>
  <c r="C22" i="4"/>
  <c r="E22" i="4"/>
  <c r="E39" i="4"/>
  <c r="C27" i="4"/>
  <c r="E27" i="4" s="1"/>
  <c r="D77" i="4"/>
  <c r="F77" i="4" s="1"/>
  <c r="F78" i="4" s="1"/>
  <c r="E76" i="4"/>
  <c r="E75" i="4"/>
  <c r="C73" i="4"/>
  <c r="F73" i="4" s="1"/>
  <c r="E72" i="4"/>
  <c r="E71" i="4"/>
  <c r="C69" i="4"/>
  <c r="E69" i="4" s="1"/>
  <c r="C67" i="4"/>
  <c r="E67" i="4" s="1"/>
  <c r="C63" i="4"/>
  <c r="C61" i="4"/>
  <c r="E61" i="4"/>
  <c r="C97" i="4"/>
  <c r="E97" i="4" s="1"/>
  <c r="C92" i="4"/>
  <c r="C89" i="4"/>
  <c r="E89" i="4" s="1"/>
  <c r="C103" i="4"/>
  <c r="F103" i="4"/>
  <c r="E102" i="4"/>
  <c r="E101" i="4"/>
  <c r="C99" i="4"/>
  <c r="E99" i="4"/>
  <c r="D109" i="4"/>
  <c r="F109" i="4" s="1"/>
  <c r="F110" i="4" s="1"/>
  <c r="E106" i="4"/>
  <c r="E107" i="4"/>
  <c r="E108" i="4"/>
  <c r="E105" i="4"/>
  <c r="C126" i="4"/>
  <c r="E126" i="4" s="1"/>
  <c r="C121" i="4"/>
  <c r="C127" i="4" s="1"/>
  <c r="F127" i="4" s="1"/>
  <c r="E121" i="4"/>
  <c r="C118" i="4"/>
  <c r="C119" i="4" s="1"/>
  <c r="F119" i="4" s="1"/>
  <c r="C114" i="4"/>
  <c r="E114" i="4" s="1"/>
  <c r="C245" i="4"/>
  <c r="F245" i="4" s="1"/>
  <c r="E244" i="4"/>
  <c r="E243" i="4"/>
  <c r="C400" i="4"/>
  <c r="F400" i="4" s="1"/>
  <c r="E399" i="4"/>
  <c r="E398" i="4"/>
  <c r="C191" i="4"/>
  <c r="E191" i="4" s="1"/>
  <c r="C201" i="4"/>
  <c r="F201" i="4"/>
  <c r="F202" i="4" s="1"/>
  <c r="C195" i="4"/>
  <c r="F195" i="4" s="1"/>
  <c r="E194" i="4"/>
  <c r="E193" i="4"/>
  <c r="C208" i="4"/>
  <c r="E208" i="4"/>
  <c r="C206" i="4"/>
  <c r="E206" i="4" s="1"/>
  <c r="C217" i="4"/>
  <c r="E217" i="4" s="1"/>
  <c r="C215" i="4"/>
  <c r="E215" i="4" s="1"/>
  <c r="C239" i="4"/>
  <c r="E239" i="4" s="1"/>
  <c r="C241" i="4"/>
  <c r="E241" i="4" s="1"/>
  <c r="C234" i="4"/>
  <c r="E234" i="4" s="1"/>
  <c r="C232" i="4"/>
  <c r="D249" i="4"/>
  <c r="F249" i="4"/>
  <c r="F250" i="4" s="1"/>
  <c r="E247" i="4"/>
  <c r="C271" i="4"/>
  <c r="E271" i="4" s="1"/>
  <c r="C273" i="4"/>
  <c r="E273" i="4" s="1"/>
  <c r="C266" i="4"/>
  <c r="E266" i="4" s="1"/>
  <c r="C264" i="4"/>
  <c r="E264" i="4" s="1"/>
  <c r="C285" i="4"/>
  <c r="E285" i="4" s="1"/>
  <c r="C283" i="4"/>
  <c r="E283" i="4" s="1"/>
  <c r="C279" i="4"/>
  <c r="E279" i="4" s="1"/>
  <c r="C294" i="4"/>
  <c r="C296" i="4"/>
  <c r="E296" i="4" s="1"/>
  <c r="C302" i="4"/>
  <c r="E302" i="4" s="1"/>
  <c r="C319" i="4"/>
  <c r="E319" i="4" s="1"/>
  <c r="C317" i="4"/>
  <c r="C312" i="4"/>
  <c r="E312" i="4" s="1"/>
  <c r="C309" i="4"/>
  <c r="E309" i="4"/>
  <c r="C338" i="4"/>
  <c r="E338" i="4" s="1"/>
  <c r="C340" i="4"/>
  <c r="E340" i="4" s="1"/>
  <c r="C333" i="4"/>
  <c r="C330" i="4"/>
  <c r="E330" i="4" s="1"/>
  <c r="C370" i="4"/>
  <c r="C368" i="4"/>
  <c r="E368" i="4" s="1"/>
  <c r="C365" i="4"/>
  <c r="C366" i="4" s="1"/>
  <c r="F366" i="4" s="1"/>
  <c r="C362" i="4"/>
  <c r="C393" i="4"/>
  <c r="E393" i="4" s="1"/>
  <c r="C391" i="4"/>
  <c r="E391" i="4" s="1"/>
  <c r="C387" i="4"/>
  <c r="E387" i="4" s="1"/>
  <c r="C385" i="4"/>
  <c r="C413" i="4"/>
  <c r="C396" i="4"/>
  <c r="C356" i="4"/>
  <c r="C357" i="4"/>
  <c r="F357" i="4" s="1"/>
  <c r="F358" i="4" s="1"/>
  <c r="C58" i="4"/>
  <c r="C59" i="4" s="1"/>
  <c r="F59" i="4" s="1"/>
  <c r="C53" i="4"/>
  <c r="C229" i="4"/>
  <c r="C230" i="4"/>
  <c r="F230" i="4" s="1"/>
  <c r="C224" i="4"/>
  <c r="E224" i="4" s="1"/>
  <c r="C377" i="4"/>
  <c r="E377" i="4" s="1"/>
  <c r="C382" i="4"/>
  <c r="E160" i="4"/>
  <c r="C427" i="4"/>
  <c r="E427" i="4" s="1"/>
  <c r="C425" i="4"/>
  <c r="E425" i="4" s="1"/>
  <c r="D432" i="4"/>
  <c r="F432" i="4" s="1"/>
  <c r="F433" i="4" s="1"/>
  <c r="E430" i="4"/>
  <c r="E431" i="4"/>
  <c r="C438" i="4"/>
  <c r="E438" i="4" s="1"/>
  <c r="C444" i="4"/>
  <c r="C445" i="4"/>
  <c r="F445" i="4" s="1"/>
  <c r="F446" i="4" s="1"/>
  <c r="D450" i="4"/>
  <c r="E450" i="4" s="1"/>
  <c r="C479" i="4"/>
  <c r="C487" i="4"/>
  <c r="E487" i="4" s="1"/>
  <c r="D501" i="4"/>
  <c r="E501" i="4" s="1"/>
  <c r="D495" i="4"/>
  <c r="D493" i="4"/>
  <c r="E493" i="4" s="1"/>
  <c r="C469" i="4"/>
  <c r="C470" i="4" s="1"/>
  <c r="F470" i="4" s="1"/>
  <c r="C456" i="4"/>
  <c r="C189" i="4"/>
  <c r="C192" i="4" s="1"/>
  <c r="F192" i="4" s="1"/>
  <c r="F196" i="4" s="1"/>
  <c r="E189" i="4"/>
  <c r="D344" i="4"/>
  <c r="D345" i="4" s="1"/>
  <c r="F345" i="4" s="1"/>
  <c r="F346" i="4" s="1"/>
  <c r="D323" i="4"/>
  <c r="D324" i="4" s="1"/>
  <c r="F324" i="4" s="1"/>
  <c r="F325" i="4" s="1"/>
  <c r="E323" i="4"/>
  <c r="C161" i="4"/>
  <c r="F161" i="4" s="1"/>
  <c r="C181" i="4"/>
  <c r="E181" i="4"/>
  <c r="C183" i="4"/>
  <c r="D145" i="4"/>
  <c r="E145" i="4" s="1"/>
  <c r="D146" i="4"/>
  <c r="F146" i="4" s="1"/>
  <c r="F147" i="4" s="1"/>
  <c r="D173" i="4"/>
  <c r="D139" i="4"/>
  <c r="E139" i="4" s="1"/>
  <c r="C419" i="4"/>
  <c r="C420" i="4"/>
  <c r="F420" i="4" s="1"/>
  <c r="F421" i="4" s="1"/>
  <c r="C18" i="4"/>
  <c r="C19" i="4" s="1"/>
  <c r="F19" i="4" s="1"/>
  <c r="C13" i="4"/>
  <c r="E13" i="4" s="1"/>
  <c r="E248" i="4"/>
  <c r="E444" i="4"/>
  <c r="C74" i="13"/>
  <c r="C27" i="9"/>
  <c r="E229" i="4"/>
  <c r="E317" i="4"/>
  <c r="C54" i="13"/>
  <c r="C303" i="4"/>
  <c r="F303" i="4"/>
  <c r="F304" i="4" s="1"/>
  <c r="C115" i="4"/>
  <c r="F115" i="4" s="1"/>
  <c r="D451" i="4"/>
  <c r="F451" i="4"/>
  <c r="F452" i="4" s="1"/>
  <c r="E356" i="4"/>
  <c r="C464" i="4"/>
  <c r="F464" i="4" s="1"/>
  <c r="C83" i="4"/>
  <c r="F83" i="4" s="1"/>
  <c r="E419" i="4"/>
  <c r="E370" i="4"/>
  <c r="E58" i="4"/>
  <c r="E365" i="4"/>
  <c r="D144" i="24"/>
  <c r="C408" i="4"/>
  <c r="F408" i="4" s="1"/>
  <c r="F409" i="4" s="1"/>
  <c r="E469" i="4"/>
  <c r="C166" i="4"/>
  <c r="F166" i="4" s="1"/>
  <c r="C218" i="4"/>
  <c r="F218" i="4" s="1"/>
  <c r="F219" i="4" s="1"/>
  <c r="E118" i="4"/>
  <c r="C209" i="4"/>
  <c r="F209" i="4"/>
  <c r="F210" i="4" s="1"/>
  <c r="AI179" i="29"/>
  <c r="AI180" i="29" s="1"/>
  <c r="AI172" i="29"/>
  <c r="AB162" i="29"/>
  <c r="AB187" i="29" s="1"/>
  <c r="AI149" i="29"/>
  <c r="V116" i="29"/>
  <c r="AI106" i="29"/>
  <c r="AI89" i="29"/>
  <c r="AI90" i="29"/>
  <c r="V84" i="29"/>
  <c r="V85" i="29" s="1"/>
  <c r="V86" i="29" s="1"/>
  <c r="AI91" i="29"/>
  <c r="AI92" i="29" s="1"/>
  <c r="AI94" i="29"/>
  <c r="C14" i="4"/>
  <c r="F14" i="4"/>
  <c r="V23" i="28"/>
  <c r="V31" i="28"/>
  <c r="M34" i="28"/>
  <c r="M42" i="28" s="1"/>
  <c r="V76" i="28"/>
  <c r="M80" i="28"/>
  <c r="J97" i="28"/>
  <c r="V122" i="28"/>
  <c r="M123" i="28"/>
  <c r="V139" i="28"/>
  <c r="M140" i="28"/>
  <c r="V140" i="28" s="1"/>
  <c r="M153" i="28"/>
  <c r="V152" i="28"/>
  <c r="C159" i="4"/>
  <c r="F159" i="4" s="1"/>
  <c r="E132" i="4"/>
  <c r="C77" i="13"/>
  <c r="V53" i="28"/>
  <c r="C25" i="8"/>
  <c r="C144" i="8"/>
  <c r="D27" i="9"/>
  <c r="D28" i="9" s="1"/>
  <c r="M41" i="28"/>
  <c r="Q54" i="28"/>
  <c r="M84" i="28"/>
  <c r="V84" i="28" s="1"/>
  <c r="S97" i="28"/>
  <c r="V92" i="28"/>
  <c r="S105" i="28"/>
  <c r="V101" i="28"/>
  <c r="V109" i="28"/>
  <c r="M110" i="28"/>
  <c r="V110" i="28" s="1"/>
  <c r="T172" i="28"/>
  <c r="V165" i="28"/>
  <c r="AI142" i="29"/>
  <c r="V143" i="29"/>
  <c r="AI163" i="29"/>
  <c r="AI164" i="29" s="1"/>
  <c r="AC164" i="29"/>
  <c r="AC171" i="29"/>
  <c r="C48" i="13"/>
  <c r="C126" i="29"/>
  <c r="T161" i="28"/>
  <c r="C172" i="28"/>
  <c r="AI7" i="29"/>
  <c r="D20" i="29"/>
  <c r="D126" i="29"/>
  <c r="AI23" i="29"/>
  <c r="AI113" i="29"/>
  <c r="AC116" i="29"/>
  <c r="C30" i="13"/>
  <c r="C29" i="13" s="1"/>
  <c r="C32" i="8"/>
  <c r="H20" i="29"/>
  <c r="H126" i="29"/>
  <c r="AI134" i="29"/>
  <c r="AI135" i="29" s="1"/>
  <c r="V135" i="29"/>
  <c r="E154" i="28"/>
  <c r="E161" i="28" s="1"/>
  <c r="AA20" i="29"/>
  <c r="V19" i="29"/>
  <c r="X97" i="29"/>
  <c r="AI27" i="29"/>
  <c r="AI30" i="29"/>
  <c r="AC54" i="29"/>
  <c r="AC65" i="29" s="1"/>
  <c r="AI52" i="29"/>
  <c r="AD65" i="29"/>
  <c r="AD82" i="29" s="1"/>
  <c r="Z81" i="29"/>
  <c r="AE81" i="29"/>
  <c r="AI79" i="29"/>
  <c r="U97" i="29"/>
  <c r="V96" i="29"/>
  <c r="AC101" i="29"/>
  <c r="AC105" i="29" s="1"/>
  <c r="AC124" i="29"/>
  <c r="AC125" i="29" s="1"/>
  <c r="AI160" i="29"/>
  <c r="AI24" i="29"/>
  <c r="AE42" i="29"/>
  <c r="V41" i="29"/>
  <c r="V42" i="29" s="1"/>
  <c r="AI37" i="29"/>
  <c r="AH65" i="29"/>
  <c r="AI72" i="29"/>
  <c r="AI75" i="29"/>
  <c r="Z97" i="29"/>
  <c r="V88" i="29"/>
  <c r="AI95" i="29"/>
  <c r="AI128" i="29"/>
  <c r="U162" i="29"/>
  <c r="AF155" i="29"/>
  <c r="AF162" i="29" s="1"/>
  <c r="U172" i="28"/>
  <c r="AI138" i="29"/>
  <c r="AE162" i="29"/>
  <c r="Y155" i="29"/>
  <c r="Y162" i="29" s="1"/>
  <c r="M124" i="28"/>
  <c r="V153" i="28"/>
  <c r="D32" i="10"/>
  <c r="G29" i="9"/>
  <c r="G32" i="10"/>
  <c r="AI120" i="29" l="1"/>
  <c r="AI121" i="29" s="1"/>
  <c r="AI124" i="29" s="1"/>
  <c r="AI125" i="29" s="1"/>
  <c r="V121" i="29"/>
  <c r="V124" i="29" s="1"/>
  <c r="V125" i="29" s="1"/>
  <c r="AI159" i="29"/>
  <c r="V161" i="29"/>
  <c r="V162" i="29" s="1"/>
  <c r="V187" i="29" s="1"/>
  <c r="D140" i="4"/>
  <c r="F140" i="4" s="1"/>
  <c r="F141" i="4" s="1"/>
  <c r="C371" i="4"/>
  <c r="F371" i="4" s="1"/>
  <c r="C136" i="28"/>
  <c r="I154" i="28"/>
  <c r="R154" i="28"/>
  <c r="AI157" i="29"/>
  <c r="AC161" i="29"/>
  <c r="C22" i="13"/>
  <c r="E261" i="4"/>
  <c r="C439" i="4"/>
  <c r="F439" i="4" s="1"/>
  <c r="F440" i="4" s="1"/>
  <c r="C378" i="4"/>
  <c r="F378" i="4" s="1"/>
  <c r="E256" i="4"/>
  <c r="C144" i="24"/>
  <c r="D144" i="25"/>
  <c r="V74" i="29"/>
  <c r="F20" i="28"/>
  <c r="T42" i="28"/>
  <c r="T82" i="28" s="1"/>
  <c r="S172" i="28"/>
  <c r="P20" i="29"/>
  <c r="P126" i="29" s="1"/>
  <c r="AD155" i="29"/>
  <c r="F171" i="4"/>
  <c r="C145" i="23"/>
  <c r="M142" i="28"/>
  <c r="V142" i="28" s="1"/>
  <c r="E18" i="4"/>
  <c r="E151" i="4"/>
  <c r="M90" i="28"/>
  <c r="V90" i="28" s="1"/>
  <c r="D42" i="28"/>
  <c r="P82" i="28"/>
  <c r="I65" i="28"/>
  <c r="R82" i="28"/>
  <c r="V137" i="29"/>
  <c r="W155" i="29"/>
  <c r="W162" i="29" s="1"/>
  <c r="AA171" i="29"/>
  <c r="U185" i="29"/>
  <c r="U186" i="29" s="1"/>
  <c r="U187" i="29" s="1"/>
  <c r="M105" i="28"/>
  <c r="AC185" i="29"/>
  <c r="AC186" i="29" s="1"/>
  <c r="AI63" i="29"/>
  <c r="N82" i="28"/>
  <c r="N125" i="28" s="1"/>
  <c r="V18" i="28"/>
  <c r="E20" i="28"/>
  <c r="V21" i="28"/>
  <c r="V25" i="28"/>
  <c r="V27" i="28"/>
  <c r="G42" i="28"/>
  <c r="V45" i="28"/>
  <c r="V51" i="28"/>
  <c r="V54" i="28" s="1"/>
  <c r="D65" i="28"/>
  <c r="B97" i="28"/>
  <c r="S154" i="28"/>
  <c r="S161" i="28" s="1"/>
  <c r="AI13" i="29"/>
  <c r="AI45" i="29"/>
  <c r="AI62" i="29"/>
  <c r="V70" i="29"/>
  <c r="AI76" i="29"/>
  <c r="AA81" i="29"/>
  <c r="AI103" i="29"/>
  <c r="AI112" i="29"/>
  <c r="AI156" i="29"/>
  <c r="AI161" i="29" s="1"/>
  <c r="AI158" i="29"/>
  <c r="Y171" i="29"/>
  <c r="AI173" i="29"/>
  <c r="AI174" i="29" s="1"/>
  <c r="E87" i="13"/>
  <c r="AI19" i="29"/>
  <c r="AG82" i="29"/>
  <c r="AG126" i="29" s="1"/>
  <c r="AB82" i="29"/>
  <c r="AI73" i="29"/>
  <c r="AI74" i="29" s="1"/>
  <c r="W97" i="29"/>
  <c r="AD97" i="29"/>
  <c r="AD126" i="29" s="1"/>
  <c r="AH97" i="29"/>
  <c r="E145" i="8"/>
  <c r="C144" i="23"/>
  <c r="C144" i="25"/>
  <c r="C145" i="25" s="1"/>
  <c r="V171" i="28"/>
  <c r="V172" i="28" s="1"/>
  <c r="D20" i="28"/>
  <c r="V24" i="28"/>
  <c r="V30" i="28"/>
  <c r="V32" i="28"/>
  <c r="C42" i="28"/>
  <c r="B42" i="28"/>
  <c r="E81" i="28"/>
  <c r="E82" i="28" s="1"/>
  <c r="E125" i="28" s="1"/>
  <c r="V88" i="28"/>
  <c r="L136" i="28"/>
  <c r="T136" i="28"/>
  <c r="AI5" i="29"/>
  <c r="X20" i="29"/>
  <c r="AI32" i="29"/>
  <c r="AI40" i="29"/>
  <c r="AI69" i="29"/>
  <c r="X81" i="29"/>
  <c r="X82" i="29" s="1"/>
  <c r="AB81" i="29"/>
  <c r="AI102" i="29"/>
  <c r="W171" i="29"/>
  <c r="AI166" i="29"/>
  <c r="AD185" i="29"/>
  <c r="AD186" i="29" s="1"/>
  <c r="U136" i="28"/>
  <c r="U188" i="28" s="1"/>
  <c r="U42" i="28"/>
  <c r="B33" i="17"/>
  <c r="G28" i="9"/>
  <c r="E55" i="30"/>
  <c r="C54" i="4"/>
  <c r="F54" i="4" s="1"/>
  <c r="E53" i="4"/>
  <c r="E63" i="4"/>
  <c r="C70" i="4"/>
  <c r="F70" i="4" s="1"/>
  <c r="M47" i="28"/>
  <c r="M49" i="28" s="1"/>
  <c r="V43" i="28"/>
  <c r="AE82" i="29"/>
  <c r="V97" i="29"/>
  <c r="E456" i="4"/>
  <c r="C457" i="4"/>
  <c r="F457" i="4" s="1"/>
  <c r="F458" i="4" s="1"/>
  <c r="E413" i="4"/>
  <c r="C414" i="4"/>
  <c r="F414" i="4" s="1"/>
  <c r="F415" i="4" s="1"/>
  <c r="E294" i="4"/>
  <c r="C297" i="4"/>
  <c r="F297" i="4" s="1"/>
  <c r="F298" i="4" s="1"/>
  <c r="V17" i="28"/>
  <c r="M19" i="28"/>
  <c r="V19" i="28" s="1"/>
  <c r="N20" i="29"/>
  <c r="V15" i="29"/>
  <c r="V28" i="29"/>
  <c r="B126" i="29"/>
  <c r="AC34" i="29"/>
  <c r="AC42" i="29" s="1"/>
  <c r="AC82" i="29" s="1"/>
  <c r="AI29" i="29"/>
  <c r="AI51" i="29"/>
  <c r="V54" i="29"/>
  <c r="V60" i="29"/>
  <c r="U65" i="29"/>
  <c r="AC96" i="29"/>
  <c r="AI93" i="29"/>
  <c r="AI96" i="29" s="1"/>
  <c r="AI100" i="29"/>
  <c r="AI101" i="29" s="1"/>
  <c r="V101" i="29"/>
  <c r="V105" i="29" s="1"/>
  <c r="AC178" i="29"/>
  <c r="AI177" i="29"/>
  <c r="AI178" i="29" s="1"/>
  <c r="E183" i="4"/>
  <c r="C184" i="4"/>
  <c r="F184" i="4" s="1"/>
  <c r="F185" i="4" s="1"/>
  <c r="C480" i="4"/>
  <c r="F480" i="4" s="1"/>
  <c r="E479" i="4"/>
  <c r="E232" i="4"/>
  <c r="C242" i="4"/>
  <c r="F242" i="4" s="1"/>
  <c r="C61" i="8"/>
  <c r="C59" i="8" s="1"/>
  <c r="C9" i="10" s="1"/>
  <c r="C59" i="13"/>
  <c r="M28" i="28"/>
  <c r="C363" i="4"/>
  <c r="F363" i="4" s="1"/>
  <c r="F372" i="4" s="1"/>
  <c r="E362" i="4"/>
  <c r="C11" i="8"/>
  <c r="C8" i="8" s="1"/>
  <c r="C8" i="13"/>
  <c r="C17" i="8"/>
  <c r="C15" i="8" s="1"/>
  <c r="C7" i="9" s="1"/>
  <c r="C15" i="13"/>
  <c r="C82" i="8"/>
  <c r="C81" i="13"/>
  <c r="C98" i="8"/>
  <c r="C97" i="13"/>
  <c r="C92" i="13" s="1"/>
  <c r="C139" i="8"/>
  <c r="C135" i="8" s="1"/>
  <c r="C135" i="13"/>
  <c r="C141" i="8"/>
  <c r="C140" i="13"/>
  <c r="C124" i="24"/>
  <c r="C145" i="24" s="1"/>
  <c r="M54" i="28"/>
  <c r="T125" i="28"/>
  <c r="V22" i="28"/>
  <c r="V28" i="28" s="1"/>
  <c r="E495" i="4"/>
  <c r="D502" i="4"/>
  <c r="F502" i="4" s="1"/>
  <c r="F503" i="4" s="1"/>
  <c r="E92" i="4"/>
  <c r="C100" i="4"/>
  <c r="F100" i="4" s="1"/>
  <c r="C38" i="8"/>
  <c r="C37" i="8" s="1"/>
  <c r="C10" i="9" s="1"/>
  <c r="C37" i="13"/>
  <c r="C116" i="8"/>
  <c r="C113" i="13"/>
  <c r="C108" i="13" s="1"/>
  <c r="V124" i="28"/>
  <c r="M154" i="28"/>
  <c r="V123" i="28"/>
  <c r="E344" i="4"/>
  <c r="E382" i="4"/>
  <c r="C383" i="4"/>
  <c r="F383" i="4" s="1"/>
  <c r="C54" i="8"/>
  <c r="C11" i="9" s="1"/>
  <c r="C67" i="8"/>
  <c r="C65" i="8" s="1"/>
  <c r="C65" i="13"/>
  <c r="C71" i="8"/>
  <c r="C69" i="13"/>
  <c r="C124" i="8"/>
  <c r="F16" i="10" s="1"/>
  <c r="C122" i="13"/>
  <c r="C128" i="8"/>
  <c r="C126" i="13"/>
  <c r="C145" i="13" s="1"/>
  <c r="C86" i="24"/>
  <c r="C150" i="24" s="1"/>
  <c r="E85" i="4"/>
  <c r="C86" i="4"/>
  <c r="F86" i="4" s="1"/>
  <c r="E476" i="4"/>
  <c r="C477" i="4"/>
  <c r="F477" i="4" s="1"/>
  <c r="F481" i="4" s="1"/>
  <c r="G82" i="28"/>
  <c r="G125" i="28" s="1"/>
  <c r="Q81" i="28"/>
  <c r="V80" i="28"/>
  <c r="V93" i="28"/>
  <c r="M96" i="28"/>
  <c r="V96" i="28" s="1"/>
  <c r="V133" i="28"/>
  <c r="M134" i="28"/>
  <c r="M136" i="28" s="1"/>
  <c r="V136" i="28" s="1"/>
  <c r="AI54" i="29"/>
  <c r="T188" i="28"/>
  <c r="V105" i="28"/>
  <c r="C77" i="8"/>
  <c r="C488" i="4"/>
  <c r="F488" i="4" s="1"/>
  <c r="F489" i="4" s="1"/>
  <c r="D63" i="25"/>
  <c r="V6" i="28"/>
  <c r="V9" i="28"/>
  <c r="V16" i="28"/>
  <c r="V26" i="28"/>
  <c r="V29" i="28"/>
  <c r="V33" i="28"/>
  <c r="V37" i="28"/>
  <c r="F126" i="29"/>
  <c r="AI139" i="29"/>
  <c r="AI141" i="29" s="1"/>
  <c r="AI143" i="29" s="1"/>
  <c r="AC141" i="29"/>
  <c r="AC143" i="29" s="1"/>
  <c r="AE185" i="29"/>
  <c r="AE186" i="29" s="1"/>
  <c r="AE187" i="29" s="1"/>
  <c r="C140" i="8"/>
  <c r="F47" i="4"/>
  <c r="C48" i="8"/>
  <c r="C8" i="10" s="1"/>
  <c r="D63" i="23"/>
  <c r="D86" i="23"/>
  <c r="D150" i="23" s="1"/>
  <c r="C86" i="25"/>
  <c r="C150" i="25" s="1"/>
  <c r="D124" i="25"/>
  <c r="C20" i="28"/>
  <c r="V47" i="28"/>
  <c r="B65" i="28"/>
  <c r="B82" i="28" s="1"/>
  <c r="B125" i="28" s="1"/>
  <c r="F65" i="28"/>
  <c r="F82" i="28" s="1"/>
  <c r="S65" i="28"/>
  <c r="C30" i="8"/>
  <c r="C29" i="8" s="1"/>
  <c r="C9" i="9" s="1"/>
  <c r="D124" i="23"/>
  <c r="D145" i="23" s="1"/>
  <c r="D86" i="24"/>
  <c r="D86" i="25"/>
  <c r="D150" i="25" s="1"/>
  <c r="M172" i="28"/>
  <c r="V8" i="28"/>
  <c r="Q28" i="28"/>
  <c r="H42" i="28"/>
  <c r="H82" i="28" s="1"/>
  <c r="H125" i="28" s="1"/>
  <c r="L42" i="28"/>
  <c r="V40" i="28"/>
  <c r="C65" i="28"/>
  <c r="Q154" i="28"/>
  <c r="Q161" i="28" s="1"/>
  <c r="Q188" i="28" s="1"/>
  <c r="AA42" i="29"/>
  <c r="AA82" i="29" s="1"/>
  <c r="AA126" i="29" s="1"/>
  <c r="R97" i="28"/>
  <c r="F97" i="28"/>
  <c r="D97" i="28"/>
  <c r="H97" i="28"/>
  <c r="C154" i="28"/>
  <c r="C161" i="28" s="1"/>
  <c r="G154" i="28"/>
  <c r="G161" i="28" s="1"/>
  <c r="G188" i="28" s="1"/>
  <c r="L161" i="28"/>
  <c r="J126" i="29"/>
  <c r="AI39" i="29"/>
  <c r="AI41" i="29" s="1"/>
  <c r="AI44" i="29"/>
  <c r="AI58" i="29"/>
  <c r="AI60" i="29" s="1"/>
  <c r="AC80" i="29"/>
  <c r="AC81" i="29" s="1"/>
  <c r="Y97" i="29"/>
  <c r="AD162" i="29"/>
  <c r="AH155" i="29"/>
  <c r="AH162" i="29" s="1"/>
  <c r="AG155" i="29"/>
  <c r="AG162" i="29" s="1"/>
  <c r="AG187" i="29" s="1"/>
  <c r="Y185" i="29"/>
  <c r="Y186" i="29" s="1"/>
  <c r="AA185" i="29"/>
  <c r="AA186" i="29" s="1"/>
  <c r="AI183" i="29"/>
  <c r="AI185" i="29" s="1"/>
  <c r="AI186" i="29" s="1"/>
  <c r="E145" i="13"/>
  <c r="B154" i="28"/>
  <c r="B161" i="28" s="1"/>
  <c r="J154" i="28"/>
  <c r="J161" i="28" s="1"/>
  <c r="J188" i="28" s="1"/>
  <c r="G172" i="28"/>
  <c r="E172" i="28"/>
  <c r="E188" i="28" s="1"/>
  <c r="V183" i="28"/>
  <c r="H186" i="28"/>
  <c r="H187" i="28" s="1"/>
  <c r="H188" i="28" s="1"/>
  <c r="R126" i="29"/>
  <c r="Y42" i="29"/>
  <c r="Y65" i="29"/>
  <c r="Z65" i="29"/>
  <c r="Z82" i="29" s="1"/>
  <c r="Z126" i="29" s="1"/>
  <c r="AI68" i="29"/>
  <c r="AI70" i="29" s="1"/>
  <c r="AH81" i="29"/>
  <c r="AH82" i="29" s="1"/>
  <c r="AC133" i="29"/>
  <c r="AC137" i="29" s="1"/>
  <c r="Y137" i="29"/>
  <c r="Y187" i="29" s="1"/>
  <c r="AD137" i="29"/>
  <c r="Z162" i="29"/>
  <c r="AA155" i="29"/>
  <c r="AA162" i="29" s="1"/>
  <c r="AH171" i="29"/>
  <c r="X185" i="29"/>
  <c r="X186" i="29" s="1"/>
  <c r="E64" i="13"/>
  <c r="V48" i="28"/>
  <c r="I81" i="28"/>
  <c r="V134" i="28"/>
  <c r="D161" i="28"/>
  <c r="D188" i="28" s="1"/>
  <c r="D172" i="28"/>
  <c r="AI8" i="29"/>
  <c r="AI11" i="29"/>
  <c r="AI22" i="29"/>
  <c r="AI31" i="29"/>
  <c r="W42" i="29"/>
  <c r="W82" i="29" s="1"/>
  <c r="W126" i="29" s="1"/>
  <c r="AI48" i="29"/>
  <c r="AF65" i="29"/>
  <c r="AF82" i="29" s="1"/>
  <c r="AI57" i="29"/>
  <c r="AI59" i="29"/>
  <c r="AF97" i="29"/>
  <c r="AI114" i="29"/>
  <c r="AI136" i="29"/>
  <c r="AF171" i="29"/>
  <c r="AF187" i="29" s="1"/>
  <c r="AI165" i="29"/>
  <c r="Z171" i="29"/>
  <c r="AH185" i="29"/>
  <c r="AH186" i="29" s="1"/>
  <c r="E35" i="30"/>
  <c r="E40" i="30" s="1"/>
  <c r="C22" i="8"/>
  <c r="C6" i="10" s="1"/>
  <c r="E125" i="8"/>
  <c r="E64" i="8"/>
  <c r="E150" i="8" s="1"/>
  <c r="C8" i="31"/>
  <c r="C35" i="31" s="1"/>
  <c r="C40" i="31" s="1"/>
  <c r="E125" i="13"/>
  <c r="C44" i="30"/>
  <c r="C55" i="30" s="1"/>
  <c r="C64" i="13"/>
  <c r="D149" i="25"/>
  <c r="C274" i="4"/>
  <c r="F274" i="4" s="1"/>
  <c r="F275" i="4" s="1"/>
  <c r="F128" i="4"/>
  <c r="C69" i="8"/>
  <c r="C86" i="23"/>
  <c r="C150" i="23" s="1"/>
  <c r="C63" i="24"/>
  <c r="O20" i="28"/>
  <c r="O125" i="28" s="1"/>
  <c r="Q15" i="28"/>
  <c r="C82" i="28"/>
  <c r="I82" i="28"/>
  <c r="I125" i="28" s="1"/>
  <c r="C113" i="8"/>
  <c r="C108" i="8" s="1"/>
  <c r="C286" i="4"/>
  <c r="F286" i="4" s="1"/>
  <c r="F287" i="4" s="1"/>
  <c r="AI85" i="29"/>
  <c r="AI86" i="29" s="1"/>
  <c r="C428" i="4"/>
  <c r="F428" i="4" s="1"/>
  <c r="F429" i="4" s="1"/>
  <c r="C320" i="4"/>
  <c r="F320" i="4" s="1"/>
  <c r="F321" i="4" s="1"/>
  <c r="C30" i="10"/>
  <c r="C81" i="8"/>
  <c r="C63" i="25"/>
  <c r="V113" i="28"/>
  <c r="M115" i="28"/>
  <c r="V115" i="28" s="1"/>
  <c r="C225" i="4"/>
  <c r="F225" i="4" s="1"/>
  <c r="F246" i="4" s="1"/>
  <c r="E385" i="4"/>
  <c r="C394" i="4"/>
  <c r="F394" i="4" s="1"/>
  <c r="E333" i="4"/>
  <c r="C341" i="4"/>
  <c r="F341" i="4" s="1"/>
  <c r="F342" i="4" s="1"/>
  <c r="C33" i="4"/>
  <c r="F33" i="4" s="1"/>
  <c r="F41" i="4" s="1"/>
  <c r="F8" i="10"/>
  <c r="E466" i="4"/>
  <c r="C467" i="4"/>
  <c r="F467" i="4" s="1"/>
  <c r="F471" i="4" s="1"/>
  <c r="D151" i="8"/>
  <c r="E173" i="4"/>
  <c r="D174" i="4"/>
  <c r="F174" i="4" s="1"/>
  <c r="F177" i="4" s="1"/>
  <c r="E396" i="4"/>
  <c r="C397" i="4"/>
  <c r="F397" i="4" s="1"/>
  <c r="F401" i="4" s="1"/>
  <c r="C126" i="8"/>
  <c r="C130" i="8"/>
  <c r="C63" i="23"/>
  <c r="D124" i="24"/>
  <c r="C351" i="4"/>
  <c r="F351" i="4" s="1"/>
  <c r="F352" i="4" s="1"/>
  <c r="E350" i="4"/>
  <c r="M60" i="28"/>
  <c r="M65" i="28" s="1"/>
  <c r="V59" i="28"/>
  <c r="V60" i="28" s="1"/>
  <c r="Q63" i="28"/>
  <c r="Q65" i="28" s="1"/>
  <c r="V61" i="28"/>
  <c r="V63" i="28" s="1"/>
  <c r="M74" i="28"/>
  <c r="V73" i="28"/>
  <c r="V157" i="28"/>
  <c r="M160" i="28"/>
  <c r="V160" i="28" s="1"/>
  <c r="M175" i="28"/>
  <c r="V175" i="28" s="1"/>
  <c r="P125" i="28"/>
  <c r="D82" i="28"/>
  <c r="D125" i="28" s="1"/>
  <c r="L65" i="28"/>
  <c r="S188" i="28"/>
  <c r="S82" i="28"/>
  <c r="S125" i="28" s="1"/>
  <c r="C125" i="28"/>
  <c r="J42" i="28"/>
  <c r="J82" i="28" s="1"/>
  <c r="J125" i="28" s="1"/>
  <c r="M86" i="28"/>
  <c r="V85" i="28"/>
  <c r="B188" i="28"/>
  <c r="I161" i="28"/>
  <c r="I188" i="28" s="1"/>
  <c r="R161" i="28"/>
  <c r="R188" i="28" s="1"/>
  <c r="V180" i="28"/>
  <c r="M181" i="28"/>
  <c r="Q41" i="28"/>
  <c r="Q42" i="28" s="1"/>
  <c r="V35" i="28"/>
  <c r="V41" i="28" s="1"/>
  <c r="V67" i="28"/>
  <c r="V68" i="28" s="1"/>
  <c r="V70" i="28" s="1"/>
  <c r="M68" i="28"/>
  <c r="M70" i="28" s="1"/>
  <c r="L172" i="28"/>
  <c r="L188" i="28" s="1"/>
  <c r="M177" i="28"/>
  <c r="V177" i="28" s="1"/>
  <c r="V176" i="28"/>
  <c r="AI78" i="29"/>
  <c r="AI80" i="29" s="1"/>
  <c r="AI81" i="29" s="1"/>
  <c r="V80" i="29"/>
  <c r="V81" i="29" s="1"/>
  <c r="AI108" i="29"/>
  <c r="AI111" i="29" s="1"/>
  <c r="V111" i="29"/>
  <c r="AB97" i="29"/>
  <c r="AB126" i="29" s="1"/>
  <c r="AC152" i="29"/>
  <c r="AC155" i="29" s="1"/>
  <c r="AC162" i="29" s="1"/>
  <c r="AI150" i="29"/>
  <c r="AI152" i="29" s="1"/>
  <c r="AI155" i="29" s="1"/>
  <c r="AC176" i="29"/>
  <c r="AI175" i="29"/>
  <c r="AI176" i="29" s="1"/>
  <c r="C74" i="8"/>
  <c r="AE20" i="29"/>
  <c r="AE126" i="29" s="1"/>
  <c r="AI21" i="29"/>
  <c r="AI28" i="29" s="1"/>
  <c r="AI56" i="29"/>
  <c r="Y81" i="29"/>
  <c r="Y82" i="29" s="1"/>
  <c r="Y126" i="29" s="1"/>
  <c r="AC88" i="29"/>
  <c r="AC97" i="29" s="1"/>
  <c r="AI87" i="29"/>
  <c r="AI88" i="29" s="1"/>
  <c r="AI104" i="29"/>
  <c r="AI105" i="29" s="1"/>
  <c r="V119" i="29"/>
  <c r="AI130" i="29"/>
  <c r="AI133" i="29" s="1"/>
  <c r="AI137" i="29" s="1"/>
  <c r="AI145" i="29"/>
  <c r="AI146" i="29" s="1"/>
  <c r="X162" i="29"/>
  <c r="AI167" i="29"/>
  <c r="W185" i="29"/>
  <c r="W186" i="29" s="1"/>
  <c r="W187" i="29" s="1"/>
  <c r="Z185" i="29"/>
  <c r="Z186" i="29" s="1"/>
  <c r="Z187" i="29" s="1"/>
  <c r="U65" i="28"/>
  <c r="U82" i="28" s="1"/>
  <c r="U125" i="28" s="1"/>
  <c r="G31" i="10"/>
  <c r="D33" i="10" s="1"/>
  <c r="U82" i="29"/>
  <c r="U126" i="29" s="1"/>
  <c r="AI46" i="29"/>
  <c r="AD171" i="29"/>
  <c r="AD187" i="29" s="1"/>
  <c r="E87" i="8"/>
  <c r="E151" i="8" s="1"/>
  <c r="C8" i="30"/>
  <c r="C35" i="30" s="1"/>
  <c r="C40" i="30" s="1"/>
  <c r="C44" i="31"/>
  <c r="C55" i="31" s="1"/>
  <c r="X126" i="29" l="1"/>
  <c r="V65" i="28"/>
  <c r="X187" i="29"/>
  <c r="F17" i="10"/>
  <c r="F31" i="10" s="1"/>
  <c r="V154" i="28"/>
  <c r="C97" i="8"/>
  <c r="D87" i="25"/>
  <c r="AA187" i="29"/>
  <c r="C188" i="28"/>
  <c r="R125" i="28"/>
  <c r="F125" i="28"/>
  <c r="V34" i="28"/>
  <c r="V42" i="28" s="1"/>
  <c r="M20" i="28"/>
  <c r="F74" i="4"/>
  <c r="Q20" i="28"/>
  <c r="AI15" i="29"/>
  <c r="AI20" i="29" s="1"/>
  <c r="AI47" i="29"/>
  <c r="AI49" i="29" s="1"/>
  <c r="L82" i="28"/>
  <c r="L125" i="28" s="1"/>
  <c r="C508" i="4"/>
  <c r="C122" i="8"/>
  <c r="AI116" i="29"/>
  <c r="AF126" i="29"/>
  <c r="E88" i="13"/>
  <c r="AH126" i="29"/>
  <c r="D145" i="25"/>
  <c r="AI171" i="29"/>
  <c r="C17" i="10"/>
  <c r="C33" i="10" s="1"/>
  <c r="G30" i="9"/>
  <c r="D30" i="9"/>
  <c r="E146" i="8"/>
  <c r="E146" i="13"/>
  <c r="AI65" i="29"/>
  <c r="AH187" i="29"/>
  <c r="C87" i="13"/>
  <c r="N126" i="29"/>
  <c r="V20" i="29"/>
  <c r="AI162" i="29"/>
  <c r="AI187" i="29" s="1"/>
  <c r="V49" i="28"/>
  <c r="V15" i="28"/>
  <c r="V20" i="28" s="1"/>
  <c r="F104" i="4"/>
  <c r="C507" i="4" s="1"/>
  <c r="C509" i="4" s="1"/>
  <c r="AC126" i="29"/>
  <c r="D150" i="24"/>
  <c r="D87" i="24"/>
  <c r="C125" i="13"/>
  <c r="C146" i="13" s="1"/>
  <c r="AI34" i="29"/>
  <c r="AI42" i="29" s="1"/>
  <c r="AI82" i="29" s="1"/>
  <c r="AC187" i="29"/>
  <c r="C88" i="13"/>
  <c r="D87" i="23"/>
  <c r="D149" i="23"/>
  <c r="V65" i="29"/>
  <c r="V82" i="29" s="1"/>
  <c r="C31" i="10"/>
  <c r="C87" i="8"/>
  <c r="Q82" i="28"/>
  <c r="Q125" i="28" s="1"/>
  <c r="G33" i="10"/>
  <c r="C145" i="8"/>
  <c r="M161" i="28"/>
  <c r="D145" i="24"/>
  <c r="D149" i="24"/>
  <c r="AI97" i="29"/>
  <c r="F33" i="10"/>
  <c r="D150" i="8"/>
  <c r="V86" i="28"/>
  <c r="V97" i="28" s="1"/>
  <c r="M97" i="28"/>
  <c r="M81" i="28"/>
  <c r="M82" i="28" s="1"/>
  <c r="V74" i="28"/>
  <c r="V81" i="28" s="1"/>
  <c r="C149" i="23"/>
  <c r="C87" i="23"/>
  <c r="C149" i="25"/>
  <c r="C87" i="25"/>
  <c r="C64" i="8"/>
  <c r="C6" i="9"/>
  <c r="C18" i="9" s="1"/>
  <c r="C92" i="8"/>
  <c r="C125" i="8" s="1"/>
  <c r="F10" i="9"/>
  <c r="F18" i="9" s="1"/>
  <c r="F28" i="9" s="1"/>
  <c r="C87" i="24"/>
  <c r="C149" i="24"/>
  <c r="C32" i="10"/>
  <c r="E88" i="8"/>
  <c r="M186" i="28"/>
  <c r="V181" i="28"/>
  <c r="F32" i="10"/>
  <c r="V82" i="28" l="1"/>
  <c r="V126" i="29"/>
  <c r="C146" i="8"/>
  <c r="M125" i="28"/>
  <c r="V125" i="28" s="1"/>
  <c r="C151" i="8"/>
  <c r="AI126" i="29"/>
  <c r="V186" i="28"/>
  <c r="M187" i="28"/>
  <c r="V187" i="28" s="1"/>
  <c r="C30" i="9"/>
  <c r="F30" i="9"/>
  <c r="F29" i="9"/>
  <c r="C28" i="9"/>
  <c r="C29" i="9"/>
  <c r="M188" i="28"/>
  <c r="V188" i="28" s="1"/>
  <c r="V161" i="28"/>
  <c r="C150" i="8"/>
  <c r="C88" i="8"/>
  <c r="E31" i="19"/>
</calcChain>
</file>

<file path=xl/sharedStrings.xml><?xml version="1.0" encoding="utf-8"?>
<sst xmlns="http://schemas.openxmlformats.org/spreadsheetml/2006/main" count="3236" uniqueCount="1109">
  <si>
    <t>A rovat, tétel megnevezése, indoklása</t>
  </si>
  <si>
    <t>kiadás</t>
  </si>
  <si>
    <t>bevétel</t>
  </si>
  <si>
    <t>011130 Önkormányzatok és önkormányzati hivatalok jogalkotó és általános igazgatási tevékenysége</t>
  </si>
  <si>
    <t>K11</t>
  </si>
  <si>
    <t>K12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</si>
  <si>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</si>
  <si>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</si>
  <si>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</si>
  <si>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</si>
  <si>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</si>
  <si>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</si>
  <si>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K31</t>
  </si>
  <si>
    <t>Készletbeszerzés</t>
  </si>
  <si>
    <t>K311</t>
  </si>
  <si>
    <t>K312</t>
  </si>
  <si>
    <t>K32</t>
  </si>
  <si>
    <t>Kommunikációs szolgáltatások</t>
  </si>
  <si>
    <t>K321</t>
  </si>
  <si>
    <t>K322</t>
  </si>
  <si>
    <t>K33</t>
  </si>
  <si>
    <t>Szolgáltatási kiadások</t>
  </si>
  <si>
    <t>K331</t>
  </si>
  <si>
    <t>K333</t>
  </si>
  <si>
    <t>K334</t>
  </si>
  <si>
    <t>K336</t>
  </si>
  <si>
    <t>K337</t>
  </si>
  <si>
    <t>K35</t>
  </si>
  <si>
    <t>Különféle befizetések és egyéb dologi kiadások</t>
  </si>
  <si>
    <t>K351</t>
  </si>
  <si>
    <t>K355</t>
  </si>
  <si>
    <t>K6</t>
  </si>
  <si>
    <t>Beruházások</t>
  </si>
  <si>
    <t>K61</t>
  </si>
  <si>
    <t>K64</t>
  </si>
  <si>
    <t>K67</t>
  </si>
  <si>
    <t>B4</t>
  </si>
  <si>
    <t>Működési bevételek</t>
  </si>
  <si>
    <t>B402</t>
  </si>
  <si>
    <t>B403</t>
  </si>
  <si>
    <t>B406</t>
  </si>
  <si>
    <t>B408</t>
  </si>
  <si>
    <t>K1107</t>
  </si>
  <si>
    <t>B3</t>
  </si>
  <si>
    <t>Közhatalmi bevételek</t>
  </si>
  <si>
    <t>B36</t>
  </si>
  <si>
    <t>Egyéb közhatalmi bevételek</t>
  </si>
  <si>
    <t>018030 Támogatási célú finanszírozási műveletek</t>
  </si>
  <si>
    <t>106020 Lakásfenntartással, lakhatással összefüggő ellátások</t>
  </si>
  <si>
    <t>104051 Gyermekvédelmi pénzbeli és természetbeni ellátások</t>
  </si>
  <si>
    <t>Kiadás</t>
  </si>
  <si>
    <t>Bevétel</t>
  </si>
  <si>
    <t>Hiány</t>
  </si>
  <si>
    <t>Részletezés (Ft)</t>
  </si>
  <si>
    <t>Előirányzat rovatok (E Ft)</t>
  </si>
  <si>
    <t>Foglalkoztatottak személyi juttatásai</t>
  </si>
  <si>
    <t>K123</t>
  </si>
  <si>
    <t>Külső személyi juttatások</t>
  </si>
  <si>
    <t>K21</t>
  </si>
  <si>
    <t>K24</t>
  </si>
  <si>
    <t>K27</t>
  </si>
  <si>
    <t>K4</t>
  </si>
  <si>
    <t>Ellátottak pénzbeli juttatásai</t>
  </si>
  <si>
    <t>K71</t>
  </si>
  <si>
    <t>K74</t>
  </si>
  <si>
    <t>K7</t>
  </si>
  <si>
    <t>Felújítások</t>
  </si>
  <si>
    <t>Szakfeladat kiadások összesen</t>
  </si>
  <si>
    <t>Szakfeladat bevételei összesen</t>
  </si>
  <si>
    <t>B1</t>
  </si>
  <si>
    <t>Öttevény Község Önkormányzata</t>
  </si>
  <si>
    <t>K121</t>
  </si>
  <si>
    <t>K915</t>
  </si>
  <si>
    <t>Belföldi finanszírozás kiadása</t>
  </si>
  <si>
    <t>K91</t>
  </si>
  <si>
    <t>K9</t>
  </si>
  <si>
    <t>Finanszírozási kiadások</t>
  </si>
  <si>
    <t>018010 Önkormányzatok elszámolásai a központi költségvetéssel</t>
  </si>
  <si>
    <t>B111</t>
  </si>
  <si>
    <t>B112</t>
  </si>
  <si>
    <t>B11</t>
  </si>
  <si>
    <t>B113</t>
  </si>
  <si>
    <t>B114</t>
  </si>
  <si>
    <t>Működési célú támogatások Áht. Belülről</t>
  </si>
  <si>
    <t>Önkormányzati működési támogatás</t>
  </si>
  <si>
    <t>B1605</t>
  </si>
  <si>
    <t>B1606</t>
  </si>
  <si>
    <t>041233 Hosszabb időtartamú közfogalalkoztatás</t>
  </si>
  <si>
    <t>Szakfeladat kiadásai összesen</t>
  </si>
  <si>
    <t>B16</t>
  </si>
  <si>
    <t xml:space="preserve">Egyéb működési célú támogatás Áht. Belülről </t>
  </si>
  <si>
    <t>K1101</t>
  </si>
  <si>
    <t>Munkáltatót terhelő járulékok</t>
  </si>
  <si>
    <t>B813</t>
  </si>
  <si>
    <t>B8</t>
  </si>
  <si>
    <t>Finanszírozási bevételek</t>
  </si>
  <si>
    <t>B81</t>
  </si>
  <si>
    <t>Belföldi finanszírozás bevételei</t>
  </si>
  <si>
    <t>042180 Állat-egészségügy</t>
  </si>
  <si>
    <t>Különféle egyéb befizetések</t>
  </si>
  <si>
    <t>074031 Család és nővédelmi egészségügyi gondozás</t>
  </si>
  <si>
    <t>074032 Ifjúság-egészségügyi gondozás</t>
  </si>
  <si>
    <t>013320 Köztemető-fenntartás és -működtetés</t>
  </si>
  <si>
    <t>013350 Önkormányzati vagyonnal való gazdálkodás</t>
  </si>
  <si>
    <t>016080 Kiemelt állami és önkormányzati rendezvények</t>
  </si>
  <si>
    <t>045160 Közutak, hidak, alagutak üzemeltetése, fenntartása</t>
  </si>
  <si>
    <t>063020 Víztermelés, -kezelés, -ellátás</t>
  </si>
  <si>
    <t>064010 Közvilágítás</t>
  </si>
  <si>
    <t>066010 Zöldterület kezelés</t>
  </si>
  <si>
    <t>066020 Város-, községgazdálkodási egyéb szolgáltatások</t>
  </si>
  <si>
    <t>072111 Háziorvosi alapellátás</t>
  </si>
  <si>
    <t>072311 Fogorvosi alapellátás</t>
  </si>
  <si>
    <t>074011 Foglalkoztatás-egészségügyi alapellátás</t>
  </si>
  <si>
    <t>081041 Versenysport- és utánpótlás-nevelési tevékenység és támogatás</t>
  </si>
  <si>
    <t>081045 Szabadidősport tevékenység és támogatás</t>
  </si>
  <si>
    <t>082044 Könyvtári szolgáltatások</t>
  </si>
  <si>
    <t>082092 Közművelődés - hagyományos kulturális értékek gondozása</t>
  </si>
  <si>
    <t>084032 Civil szervezetek programtámogatása</t>
  </si>
  <si>
    <t>094260 Hallgatói és oktatói ösztöndíjak, egyéb juttatások</t>
  </si>
  <si>
    <t>K47</t>
  </si>
  <si>
    <t>K472</t>
  </si>
  <si>
    <t>Intézményi ellátottak pénzbeli juttatásai oktatásban résztvevők pénzbeli juttatásai
Bursa: 2 félév*110.000 Ft = 220.000 Ft</t>
  </si>
  <si>
    <t>096015 Gyermekétkeztetés köznevelési intézményben</t>
  </si>
  <si>
    <t>101150 Betegségekkel kapcsolatos pénzbeli ellátások, támogatások</t>
  </si>
  <si>
    <t>K441</t>
  </si>
  <si>
    <t>K44</t>
  </si>
  <si>
    <t>103010 Elhunyt személyek hátramaradottainak pénzbeli ellátása</t>
  </si>
  <si>
    <t>107051 Szociális étkezés</t>
  </si>
  <si>
    <t>107052 Házi segítségnyújtás</t>
  </si>
  <si>
    <t>107060 Egyéb szociális pénzbeli és természetbeni ellátások, támogatások</t>
  </si>
  <si>
    <t>900020 Önkormányzatok funkcióira nem sorolható bevételei Áht kívülről</t>
  </si>
  <si>
    <t>B31</t>
  </si>
  <si>
    <t>B311</t>
  </si>
  <si>
    <t>Magánszemélyek jövedelem adói:
Termőföld bérbeadás: 30.000 Ft</t>
  </si>
  <si>
    <t>Jövedelemadók</t>
  </si>
  <si>
    <t>B343</t>
  </si>
  <si>
    <t>Magánszemélyek kommunális adója</t>
  </si>
  <si>
    <t>B34</t>
  </si>
  <si>
    <t>Vagyon típusú adók</t>
  </si>
  <si>
    <t>B351</t>
  </si>
  <si>
    <t>B354</t>
  </si>
  <si>
    <t>Gépjárműadó itt maradó része</t>
  </si>
  <si>
    <t>B355</t>
  </si>
  <si>
    <t>B35</t>
  </si>
  <si>
    <t>Termék és szolgáltatások adói</t>
  </si>
  <si>
    <t>B361</t>
  </si>
  <si>
    <t>K485</t>
  </si>
  <si>
    <t>K488</t>
  </si>
  <si>
    <t>K489</t>
  </si>
  <si>
    <t>K48</t>
  </si>
  <si>
    <t>Egyéb intézményi ellátások</t>
  </si>
  <si>
    <t>Önkormányzati segély
Rendkívüli települési támogatás (42.750 Ft * 10 fő=427.500 Ft</t>
  </si>
  <si>
    <t>Önkormányzat saját hatáskörben adott természetbeni ellátás:
Segélycsomagok: 440000 Ft</t>
  </si>
  <si>
    <t>K482</t>
  </si>
  <si>
    <t>Egyéb nem intézményi ellátások</t>
  </si>
  <si>
    <t>B1604</t>
  </si>
  <si>
    <t>K486</t>
  </si>
  <si>
    <t>Temetési segély: 25.500 * 15 fő=382.500 Ft</t>
  </si>
  <si>
    <t>Önkormányzat saját hatáskörben adott pénzügyi ellátás:
Beiskolázási támogatás: 10.000 Ft * 6 gyermek = 60.000 Ft
Szociális kölcsön: 2 fő * 100.000 = 200.000 Ft
Köztemetés: 1 fő * 150.000 Ft = 150.000 Ft</t>
  </si>
  <si>
    <t>Betegségekkel kapcsolatos ellátások</t>
  </si>
  <si>
    <t>Helyi megállapítású ápolási díj: 3 fő * 21.240 Ft = 63.720 Ft</t>
  </si>
  <si>
    <t>K443</t>
  </si>
  <si>
    <t>Gyógyszertámogatás: 5 fő * 3.000 = 15.000 Ft</t>
  </si>
  <si>
    <t>B405</t>
  </si>
  <si>
    <t>Kiszámlázott általános forgalmi adó</t>
  </si>
  <si>
    <t>K332</t>
  </si>
  <si>
    <t>Működési célú áfa</t>
  </si>
  <si>
    <t>Intézményi ellátottak pénzbeli juttatásai</t>
  </si>
  <si>
    <t>K51203</t>
  </si>
  <si>
    <t>K512</t>
  </si>
  <si>
    <t>Egyéb működési célú támogatások Áht. Kívülre</t>
  </si>
  <si>
    <t>K5</t>
  </si>
  <si>
    <t>Egyéb működési célú kiadások</t>
  </si>
  <si>
    <t>Telefon, fax, mobil díj</t>
  </si>
  <si>
    <t>Karbantartás, kisjavítás</t>
  </si>
  <si>
    <t>K122</t>
  </si>
  <si>
    <t>Működési célú Áfa:
3.000*27%=810 Ft</t>
  </si>
  <si>
    <t>Szakmai anyag</t>
  </si>
  <si>
    <t>Informatikai szolgáltatások:
Stefánia védőnői nyilvántartó szoftver:
14.827 Ft * 4 negyedév=59.308 Ft</t>
  </si>
  <si>
    <t>Informatikai szolgáltatások:
Stefánia védőnői nyilvántartó szoftver:
5.484 Ft * 4 negyedév=21.936 Ft</t>
  </si>
  <si>
    <t>Bérleti díj:
Körtvélyesi Istvánné - napelem terület: 150.000 Ft</t>
  </si>
  <si>
    <t>Fizetendő Áfa</t>
  </si>
  <si>
    <t>Működési bevétel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</si>
  <si>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</si>
  <si>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K62</t>
  </si>
  <si>
    <t>Beruházási célú áfa</t>
  </si>
  <si>
    <t>Felújítási célú áfa</t>
  </si>
  <si>
    <t>K73</t>
  </si>
  <si>
    <t>Különféle befizetések és egyéb szolgáltatások</t>
  </si>
  <si>
    <t>Munkáltatókat terhelő járulék</t>
  </si>
  <si>
    <t>B401</t>
  </si>
  <si>
    <t>K313</t>
  </si>
  <si>
    <t>Informatikai szolgáltatások: 1.000*12 hó= 12.000 Ft</t>
  </si>
  <si>
    <t>K914</t>
  </si>
  <si>
    <t>Működési célú támogatások Áht.belülről</t>
  </si>
  <si>
    <t>Foglalkoztatottak személyi juttatása</t>
  </si>
  <si>
    <t>K513</t>
  </si>
  <si>
    <t>Települési támogatás:
Lakásfenntartási tám.: 15 fő * 2.500 Ft *12 hó = 450.000 Ft</t>
  </si>
  <si>
    <t>Egyéb dologi kiadások:
Kónyi társulásnak megállapodás alapján fizetendő elszámolás: 14 fő * 40.000 Ft=560.000 Ft
Térítési díj kompenzáció: 520.000 Ft</t>
  </si>
  <si>
    <t>Munkáltatókat terhelő járulékok</t>
  </si>
  <si>
    <t>083030 Egyéb kiadói tevékenység</t>
  </si>
  <si>
    <t>Összesen</t>
  </si>
  <si>
    <t>Óvodai nevelés, ellátás szakmai feladatai (091110/999000)</t>
  </si>
  <si>
    <t>Sajátos nevelési igényű gyermekek óvodai nevelése (091120/999000)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</si>
  <si>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</si>
  <si>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</si>
  <si>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</si>
  <si>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</si>
  <si>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Munkahelyi étkeztetés köznevelési intézményben (096025/562917)</t>
  </si>
  <si>
    <t>Önkormányzati vagyonnal való gazdálkodás (013350/680002)</t>
  </si>
  <si>
    <t>Támogatási célú finanszírozási műveletek (018030/999000)</t>
  </si>
  <si>
    <t>K1101 - Törvény szerinti illetmények, munkabérek ebből adható Óvoda 823 926 Ft</t>
  </si>
  <si>
    <t>K1102 - Normatív jutalmak</t>
  </si>
  <si>
    <t>K1103 - Céljuttatás, projektprémium</t>
  </si>
  <si>
    <t>K1104 - Készenléti, ügyeleti, helyettesítési díj, túlóra, túlszolgálat</t>
  </si>
  <si>
    <t>K1108 - Ruházati költségtérítés</t>
  </si>
  <si>
    <t>K1109 - Közlekedési költségtérítés</t>
  </si>
  <si>
    <t>K1113 - Foglalkoztatottak egyéb személyi juttatásai (pl.: betegszabadság)</t>
  </si>
  <si>
    <t>K11 - Foglalkoztatottak személyi juttatásai</t>
  </si>
  <si>
    <t>K121 - Választott tisztségviselők juttatásai</t>
  </si>
  <si>
    <t>K12 -Külső személyi juttatások</t>
  </si>
  <si>
    <t>K1 - Személyi juttatások</t>
  </si>
  <si>
    <t>K22 - Rehabilitációs hozzájárulás</t>
  </si>
  <si>
    <t>K23 - Korkedvezmény-biztosítási járulék</t>
  </si>
  <si>
    <t>K25 - Táppénz hozzájárulás</t>
  </si>
  <si>
    <t>K26 - Egyéb járulék jellegű kötelezettség</t>
  </si>
  <si>
    <t>K2 - Munkaadókat terhelő járulékok és szociális hozzájárulási adó</t>
  </si>
  <si>
    <t>K3111 - Gyógyszer</t>
  </si>
  <si>
    <t>K3112 - Vegyszerek</t>
  </si>
  <si>
    <t>K3113 - Papír alapú könyvek, folyóiratok (Óvodavezetési ismeretek, Óvonők kincsestára, Óvodai nevelés, Módszertani  Bölcsődevezetők kézikönyve</t>
  </si>
  <si>
    <t>K3115 - Elektronikus információ hordozók</t>
  </si>
  <si>
    <t>K3116 - Egyéb szakmai anyag (dekorációs anyagok,  foglalkoztatáshoz anyagok, játékok)</t>
  </si>
  <si>
    <t>K311 - Szakmai anyagok</t>
  </si>
  <si>
    <t>K3121 - Élelmiszerek</t>
  </si>
  <si>
    <t>K3122 - Irodeszer, nyomtatványok</t>
  </si>
  <si>
    <t>K3123 - Tonnerek, festékpaptronok</t>
  </si>
  <si>
    <t>K3124 - Tüzelőanyagok, hajtó- és kenőanyagok</t>
  </si>
  <si>
    <t xml:space="preserve">K3125 - Munka- és védőruha (18 fő óvoda, 3 fő bölcsőde: 10000 Ft/fő) </t>
  </si>
  <si>
    <t>K312 - Üzemeltetési anyagok</t>
  </si>
  <si>
    <t>K31 - Készletbeszerzés</t>
  </si>
  <si>
    <t>K3211 - Számítógép üzembe helyezése, rendszer tervezés</t>
  </si>
  <si>
    <t>K3213 - Informatikai eszközök bérleti, karbantartása fénymásoló. Számítógépek, nyomtatók</t>
  </si>
  <si>
    <t>K3216 - Inernetes portálok készítése, működtetése</t>
  </si>
  <si>
    <t>K3217 - Számítógépek közötti adatátviteli célú távközlési kapcsolatok: internet</t>
  </si>
  <si>
    <t>K321 - Informatikai szolgáltatások igénybevétele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</si>
  <si>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</si>
  <si>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</si>
  <si>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</si>
  <si>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</si>
  <si>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</si>
  <si>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</si>
  <si>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</si>
  <si>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</si>
  <si>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>K334 - Karbantartás és kisjavítási szolgáltatások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</si>
  <si>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</si>
  <si>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</si>
  <si>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</si>
  <si>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</si>
  <si>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</si>
  <si>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 xml:space="preserve">K3411 - Foglalkoztatottak és választott tisztségviselők kiküldetései 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</si>
  <si>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</si>
  <si>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</si>
  <si>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</si>
  <si>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</si>
  <si>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K352 - Fizetendő áfa</t>
  </si>
  <si>
    <t>K3532 - Hitelek utánni kamatkiadásk</t>
  </si>
  <si>
    <t>K353 - Kamatkiadásk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</si>
  <si>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</si>
  <si>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</si>
  <si>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</si>
  <si>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</si>
  <si>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</si>
  <si>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</si>
  <si>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</si>
  <si>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</si>
  <si>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</si>
  <si>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</si>
  <si>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</si>
  <si>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</si>
  <si>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</si>
  <si>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</si>
  <si>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</si>
  <si>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</si>
  <si>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</si>
  <si>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</si>
  <si>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</si>
  <si>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</si>
  <si>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</si>
  <si>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</si>
  <si>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</si>
  <si>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</si>
  <si>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</si>
  <si>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</si>
  <si>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</si>
  <si>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</si>
  <si>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</si>
  <si>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</si>
  <si>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</si>
  <si>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</si>
  <si>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</si>
  <si>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</si>
  <si>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</si>
  <si>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</si>
  <si>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</si>
  <si>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</si>
  <si>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</si>
  <si>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</si>
  <si>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</si>
  <si>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</si>
  <si>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</si>
  <si>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</si>
  <si>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</si>
  <si>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</si>
  <si>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</si>
  <si>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</si>
  <si>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</si>
  <si>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</si>
  <si>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</si>
  <si>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</si>
  <si>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</si>
  <si>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</si>
  <si>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</si>
  <si>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</si>
  <si>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</si>
  <si>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</si>
  <si>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</si>
  <si>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</si>
  <si>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</si>
  <si>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</si>
  <si>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</si>
  <si>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</si>
  <si>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</si>
  <si>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</si>
  <si>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</si>
  <si>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</si>
  <si>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</si>
  <si>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</si>
  <si>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</si>
  <si>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</si>
  <si>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</si>
  <si>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</si>
  <si>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</si>
  <si>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</si>
  <si>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</si>
  <si>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</si>
  <si>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</si>
  <si>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</si>
  <si>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</si>
  <si>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</si>
  <si>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</si>
  <si>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</si>
  <si>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</si>
  <si>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</si>
  <si>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</si>
  <si>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</si>
  <si>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</si>
  <si>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</si>
  <si>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4107 - Foglalkoztatottak, biztosítok által fizetett kártérítés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</si>
  <si>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</si>
  <si>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</si>
  <si>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</si>
  <si>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</si>
  <si>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</si>
  <si>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</si>
  <si>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</si>
  <si>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B73 - Egyéb felhalmozási célú átvett pénzeszköz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</si>
  <si>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</si>
  <si>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</si>
  <si>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</si>
  <si>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</si>
  <si>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</si>
  <si>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</si>
  <si>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</si>
  <si>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</si>
  <si>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</si>
  <si>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</si>
  <si>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Öttevényi Polgármesteri Hivatal</t>
  </si>
  <si>
    <t>Önkormányzatok és önkormányzati hivatalok jogalkotási ás általános igazgatási tevékenysége (011130/999000)</t>
  </si>
  <si>
    <t>Gyermekvédelmi pénzbeli és természetbeni ellátások (104051/999000)</t>
  </si>
  <si>
    <t>Lakásfenntartással, lakhatással kapcsolatos ellátások (106020/999000)</t>
  </si>
  <si>
    <t>K1101 - Törvény szerinti illetmények, munkabérek</t>
  </si>
  <si>
    <t>K1107 - Béren kívüli juttatás (cafeteria)</t>
  </si>
  <si>
    <t>K122 - Munkavégzésre irányuló egyéb jogviszonyban nem saját foglalkoztatottnak fizetett juttatások</t>
  </si>
  <si>
    <t>K21 - Szociális hozzájárulási adó</t>
  </si>
  <si>
    <t>K24 - Egészségügyi hozzájárulás (cafeteria, reprezentáció, céges telefon)</t>
  </si>
  <si>
    <t>K27 - Munkáltatót terhelő személyi jövedelemadó (cafeteria, reprezentáció, céges telefon)</t>
  </si>
  <si>
    <t>K3113 - Papír alapú könyvek, folyóiratok (HVG, Munkaügyi levelek, Költégvetési levelek)</t>
  </si>
  <si>
    <t xml:space="preserve">K3115 - Elektronikus információ hordozók </t>
  </si>
  <si>
    <t>K3116 - Egyéb szakmai anyag</t>
  </si>
  <si>
    <t>K3122 - Irodaszer, nyomtatványok</t>
  </si>
  <si>
    <t>K3125 - Munka- és védőruha</t>
  </si>
  <si>
    <t>K3217 - Számítógépek közötti adatátviteli célú távközlési kapcsolatok (internet előfizetés )</t>
  </si>
  <si>
    <t xml:space="preserve">K321 - Informatikai szolgáltatások igénybevétele </t>
  </si>
  <si>
    <t>K322 - Egyéb kommunikációs szolgáltatások (telefon, fax, mobil)</t>
  </si>
  <si>
    <t>K3411 - Foglalkoztatottak és választott tisztségviselők kiküldetései</t>
  </si>
  <si>
    <t>K351 - Működési célú áfa</t>
  </si>
  <si>
    <t>K3556 - Egyéb dologi kiadások (kötbér, késedelmi kamat)</t>
  </si>
  <si>
    <t>K63 - Informatikai eszközök beszerzése</t>
  </si>
  <si>
    <t>B402 - Szolgáltatások ellenértéke</t>
  </si>
  <si>
    <t>B403 - Közvetített szolgáltatások ellenértéke</t>
  </si>
  <si>
    <t>B74 - Egyéb felhalmozási célú kölcsön visszatérítése</t>
  </si>
  <si>
    <t>Megnevezés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</si>
  <si>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</si>
  <si>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</si>
  <si>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</si>
  <si>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</si>
  <si>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</si>
  <si>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</si>
  <si>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</si>
  <si>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</si>
  <si>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</si>
  <si>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</si>
  <si>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</si>
  <si>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</si>
  <si>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</si>
  <si>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</si>
  <si>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</si>
  <si>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</si>
  <si>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</si>
  <si>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</si>
  <si>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</si>
  <si>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</si>
  <si>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</si>
  <si>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</si>
  <si>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</si>
  <si>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</si>
  <si>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</si>
  <si>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</si>
  <si>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</si>
  <si>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</si>
  <si>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</si>
  <si>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</si>
  <si>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</si>
  <si>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</si>
  <si>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</si>
  <si>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</si>
  <si>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</si>
  <si>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</si>
  <si>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</si>
  <si>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</si>
  <si>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</si>
  <si>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</si>
  <si>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</si>
  <si>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</si>
  <si>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</si>
  <si>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</si>
  <si>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</si>
  <si>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</si>
  <si>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</si>
  <si>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</si>
  <si>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</si>
  <si>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</si>
  <si>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</si>
  <si>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</si>
  <si>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</si>
  <si>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4.1.1.</t>
  </si>
  <si>
    <t>- Vagyoni típusú adók</t>
  </si>
  <si>
    <t>4.1.2.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</si>
  <si>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</si>
  <si>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</si>
  <si>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</si>
  <si>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</si>
  <si>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</si>
  <si>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</si>
  <si>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</si>
  <si>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</si>
  <si>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</si>
  <si>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</si>
  <si>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</si>
  <si>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</si>
  <si>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</si>
  <si>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</si>
  <si>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</si>
  <si>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</si>
  <si>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</si>
  <si>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</si>
  <si>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</si>
  <si>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</si>
  <si>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</si>
  <si>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</si>
  <si>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</si>
  <si>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</si>
  <si>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</si>
  <si>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</si>
  <si>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</si>
  <si>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</si>
  <si>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</si>
  <si>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</si>
  <si>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</si>
  <si>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</si>
  <si>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</si>
  <si>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</si>
  <si>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</si>
  <si>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</si>
  <si>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</si>
  <si>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</si>
  <si>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</si>
  <si>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</si>
  <si>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</si>
  <si>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</si>
  <si>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</si>
  <si>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</si>
  <si>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</si>
  <si>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</si>
  <si>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</si>
  <si>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</si>
  <si>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</si>
  <si>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</si>
  <si>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</si>
  <si>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</si>
  <si>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</si>
  <si>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</si>
  <si>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</si>
  <si>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</si>
  <si>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</si>
  <si>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</si>
  <si>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</si>
  <si>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</si>
  <si>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</si>
  <si>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</si>
  <si>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</si>
  <si>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</si>
  <si>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</si>
  <si>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</si>
  <si>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</si>
  <si>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</si>
  <si>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</si>
  <si>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</si>
  <si>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</si>
  <si>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</si>
  <si>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</si>
  <si>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</si>
  <si>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</si>
  <si>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</si>
  <si>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</si>
  <si>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</si>
  <si>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</si>
  <si>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</si>
  <si>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</si>
  <si>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</si>
  <si>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</si>
  <si>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</si>
  <si>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</si>
  <si>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</si>
  <si>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</si>
  <si>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</si>
  <si>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</si>
  <si>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</si>
  <si>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</si>
  <si>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</si>
  <si>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</si>
  <si>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</si>
  <si>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</si>
  <si>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</si>
  <si>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</si>
  <si>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</si>
  <si>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</si>
  <si>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</si>
  <si>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</si>
  <si>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</si>
  <si>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</si>
  <si>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</si>
  <si>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</si>
  <si>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</si>
  <si>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</si>
  <si>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</si>
  <si>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</si>
  <si>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</si>
  <si>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</si>
  <si>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</si>
  <si>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</si>
  <si>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</si>
  <si>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</si>
  <si>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</si>
  <si>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</si>
  <si>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</si>
  <si>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</si>
  <si>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</si>
  <si>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</si>
  <si>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</si>
  <si>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</si>
  <si>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</si>
  <si>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</si>
  <si>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</si>
  <si>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</si>
  <si>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</si>
  <si>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</si>
  <si>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</si>
  <si>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</si>
  <si>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</si>
  <si>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</si>
  <si>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</si>
  <si>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</si>
  <si>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</si>
  <si>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</si>
  <si>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</si>
  <si>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</si>
  <si>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</si>
  <si>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</si>
  <si>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</si>
  <si>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</si>
  <si>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</si>
  <si>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</si>
  <si>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</si>
  <si>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</si>
  <si>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</si>
  <si>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</si>
  <si>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</si>
  <si>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</si>
  <si>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</si>
  <si>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</si>
  <si>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</si>
  <si>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</si>
  <si>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</si>
  <si>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</si>
  <si>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</si>
  <si>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</si>
  <si>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</si>
  <si>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</si>
  <si>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</si>
  <si>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</si>
  <si>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</si>
  <si>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</si>
  <si>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</si>
  <si>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</si>
  <si>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</si>
  <si>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</si>
  <si>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</si>
  <si>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</si>
  <si>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</si>
  <si>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</si>
  <si>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</si>
  <si>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</si>
  <si>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</si>
  <si>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</si>
  <si>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</si>
  <si>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</si>
  <si>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</si>
  <si>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</si>
  <si>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</si>
  <si>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</si>
  <si>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</si>
  <si>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</si>
  <si>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</si>
  <si>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</si>
  <si>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</si>
  <si>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</si>
  <si>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</si>
  <si>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</si>
  <si>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</si>
  <si>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</si>
  <si>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</si>
  <si>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</si>
  <si>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</si>
  <si>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</si>
  <si>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</si>
  <si>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</si>
  <si>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</si>
  <si>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</si>
  <si>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</si>
  <si>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</si>
  <si>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</si>
  <si>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</si>
  <si>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</si>
  <si>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</si>
  <si>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</si>
  <si>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</si>
  <si>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</si>
  <si>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</si>
  <si>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</si>
  <si>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</si>
  <si>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</si>
  <si>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</si>
  <si>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</si>
  <si>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</si>
  <si>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</si>
  <si>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</si>
  <si>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</si>
  <si>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</si>
  <si>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</si>
  <si>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</si>
  <si>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</si>
  <si>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</si>
  <si>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</si>
  <si>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</si>
  <si>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</si>
  <si>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</si>
  <si>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</si>
  <si>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</si>
  <si>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</si>
  <si>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</si>
  <si>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</si>
  <si>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</si>
  <si>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</si>
  <si>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</si>
  <si>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</si>
  <si>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</si>
  <si>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</si>
  <si>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</si>
  <si>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</si>
  <si>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</si>
  <si>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</si>
  <si>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</si>
  <si>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</si>
  <si>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</si>
  <si>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</si>
  <si>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</si>
  <si>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</si>
  <si>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</si>
  <si>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</si>
  <si>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</si>
  <si>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</si>
  <si>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</si>
  <si>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</si>
  <si>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</si>
  <si>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</si>
  <si>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</si>
  <si>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</si>
  <si>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Éves engedélyezett létszám előirányzat (fő)</t>
  </si>
  <si>
    <t>Közfoglalkoztatottak létszáma (fő)</t>
  </si>
  <si>
    <t>Teljes költség</t>
  </si>
  <si>
    <t>Kivitelezés kezdési és befejezési éve</t>
  </si>
  <si>
    <t>ÖSSZESEN: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</si>
  <si>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</si>
  <si>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E Ft!</t>
  </si>
  <si>
    <t>Szakfeladat</t>
  </si>
  <si>
    <t>Általános</t>
  </si>
  <si>
    <t>működési tartalék</t>
  </si>
  <si>
    <t>működésre</t>
  </si>
  <si>
    <t>felhalmozásra</t>
  </si>
  <si>
    <t>Önkormányzat összesen</t>
  </si>
  <si>
    <t>Beruházási (felhalmozási) kiadások előirányzata beruházásonként</t>
  </si>
  <si>
    <t>Beruházás  megnevezése</t>
  </si>
  <si>
    <t>6=(2-4-5)</t>
  </si>
  <si>
    <t>2016. évi eredeti előirányzat</t>
  </si>
  <si>
    <t>2016. évi módosított előirányzat</t>
  </si>
  <si>
    <t>011130</t>
  </si>
  <si>
    <t>013320</t>
  </si>
  <si>
    <t>013350</t>
  </si>
  <si>
    <t>016080</t>
  </si>
  <si>
    <t>018010</t>
  </si>
  <si>
    <t>018030</t>
  </si>
  <si>
    <t>041233</t>
  </si>
  <si>
    <t>042180</t>
  </si>
  <si>
    <t>045160</t>
  </si>
  <si>
    <t>047320</t>
  </si>
  <si>
    <t>064010</t>
  </si>
  <si>
    <t>063020</t>
  </si>
  <si>
    <t>066010</t>
  </si>
  <si>
    <t>066020</t>
  </si>
  <si>
    <t>074032</t>
  </si>
  <si>
    <t>074031</t>
  </si>
  <si>
    <t>074011</t>
  </si>
  <si>
    <t>072311</t>
  </si>
  <si>
    <t>072111</t>
  </si>
  <si>
    <t>081041</t>
  </si>
  <si>
    <t>081045</t>
  </si>
  <si>
    <t>082092</t>
  </si>
  <si>
    <t>082044</t>
  </si>
  <si>
    <t>083030</t>
  </si>
  <si>
    <t>084032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</si>
  <si>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</si>
  <si>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</si>
  <si>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</si>
  <si>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</si>
  <si>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</si>
  <si>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</si>
  <si>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</si>
  <si>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</si>
  <si>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</si>
  <si>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</si>
  <si>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- Gépjárműadó</t>
  </si>
  <si>
    <t>4.1.3.</t>
  </si>
  <si>
    <t>- egyéb áruhasználati és szolgáltatási adók</t>
  </si>
  <si>
    <t>- Értékesítési és fogyasztási adó</t>
  </si>
  <si>
    <t>4.1.4.</t>
  </si>
  <si>
    <t>Helyi adók  (4.1.1.+….+4.1.4.)</t>
  </si>
  <si>
    <t>Közhatalmi bevételek (4.1.+4.2.)</t>
  </si>
  <si>
    <t>Kisértékű egyéb berendezések</t>
  </si>
  <si>
    <t>Településrendezési terv</t>
  </si>
  <si>
    <t>Áht. Belüli megelőlegezés visszafizetése</t>
  </si>
  <si>
    <t>1.1.1. melléklet a .../2016. (…..) önkormányzati rendelethez</t>
  </si>
  <si>
    <t>Önkormányzat kötelező feladatok</t>
  </si>
  <si>
    <t>1.1.2. melléklet a .../2016. (…..) önkormányzati rendelethez</t>
  </si>
  <si>
    <t>Önkormányzat államigazgatási feladatok</t>
  </si>
  <si>
    <t>Önkormányzat önkéntes feladatok</t>
  </si>
  <si>
    <t>1.1.3. melléklet a .../2016. (…..) önkormányzati rendelethez</t>
  </si>
  <si>
    <t xml:space="preserve">   2017. évi fő tételek (E Ft)</t>
  </si>
  <si>
    <t>2017. évi rovatrend</t>
  </si>
  <si>
    <t>K1103</t>
  </si>
  <si>
    <t>Törvény szerintri illetmény
1 fő (50%)*55.500 Ft*1 hó=55.500 Ft
1 fő (50%)*63.750 Ft*11 hó=701.250 Ft
Összesen: 756.750 Ft</t>
  </si>
  <si>
    <t>K1109</t>
  </si>
  <si>
    <t>K1113</t>
  </si>
  <si>
    <t>Foglalkoztatottak egyéb személyi juttatása
(betegszabadság, egyéb hozzájárulás)
2016.12 hó : 34.600 Ft
2017. évi keret: 100.000 Ft
Összesen: 134.600 Ft</t>
  </si>
  <si>
    <t>Közlekedési költségtérítés
1 fő (50%)*4.120 Ft*12 hó=49.440 Ft</t>
  </si>
  <si>
    <t>Béren kívüli juttatás
1 fő éves: 149.009 Ft (kedvezményes adózással)</t>
  </si>
  <si>
    <t>Szociális hozzájárulási adó
55.500 Ft*27%=14.985 Ft
701.250 Ft*22%=154.275 Ft
Összesen: 169.260 Ft</t>
  </si>
  <si>
    <t>Szociális hozzájárulási adó
1 fő - 40.000 * 27 % = 9.720 Ft
1 fő - 440.000 * 22%= 96.800 Ft 
Összesen: 106.520 Ft</t>
  </si>
  <si>
    <t>Szociális hozzájárulási adó
2016. évi áthozat: 15.561 Ft
512.304 Ft*22%=112.707 Ft
Összesen: 176.745 Ft</t>
  </si>
  <si>
    <t>Egyéb külső személyi juttatások
2016 decemberi áthozat: 18.437 Ft
1 fő*64.038 Ft*8 hó= 512.304 Ft
Összesen: 530.741 Ft</t>
  </si>
  <si>
    <t>Törvény szerinti illetmények, munkabérek:
1 fő*161.000 Ft*12 hó=1.932.000 Ft</t>
  </si>
  <si>
    <t>Céljuttatás, projektprémium
2016. évi áthozat: 11.725 Ft</t>
  </si>
  <si>
    <t>Szociális hozzájárulási adó
2016. decemberi járulék: 52.920 Ft
1.771.000*22%=389.620 Ft
Összesen: 442.540 Ft</t>
  </si>
  <si>
    <t>Egészségügyi hozzájárulás
2016. decemberi áthozat: 926 Ft
Cafetéria után fizetendő: 1 fő*24.616 Ft=24.616 Ft
Cégtelefon adó éves keret: 3.000 Ft
Összesen: 28.542 Ft</t>
  </si>
  <si>
    <t>Munkáltatót terhelő személyi jövedelem adó
2016. decemberi áthozat: 892 Ft
Cafetéria után fizetendő: 1 fő*26.375 Ft=26.375 Ft
Cégtelefon adó éves keret: 3.000 Ft
Összesen: 30.267 Ft</t>
  </si>
  <si>
    <t>Egyéb külső személyi juttatások:
Reprezentáció (adóköteles rendezvények): 
2016 teljesítés 429.932 Ft</t>
  </si>
  <si>
    <t>Egészségügyi hozzájárulás
Reprezentáció után 1,19*27%: 138.137 Ft</t>
  </si>
  <si>
    <t>Személyi jövedelemadó
Reprezentáció után fizetendő 1,19*15%: 76.743 Ft</t>
  </si>
  <si>
    <t>Egészségügyi hozzájárulás
2016. decemberi áthozat: 46.564 Ft
Cafetéria után fizetendő: 2 fő*24.616 Ft=49.232 Ft
Cégtelefon adó éves keret: 48.000 Ft
Reprezentáció után fizetendő: 20.000 Ft*1,19*27%=6.426 Ft
Összesen: 150.222 Ft</t>
  </si>
  <si>
    <t>Munkáltatót terhelő személyi jövedelem adó
2016. decemberi áthozat: 25.119 Ft
Cafetéria után fizetendő: 2 fő*26.375 Ft=52.750 Ft
Cégtelefon adó éves keret: 27.000 Ft
Reprezentáció után fizetendő: 20.000 Ft*1,19*15%=3.570 Ft
Összesen: 108.439 Ft</t>
  </si>
  <si>
    <r>
      <t xml:space="preserve">Szociális hozzájárulási adó
</t>
    </r>
    <r>
      <rPr>
        <sz val="12"/>
        <rFont val="Times New Roman"/>
        <family val="1"/>
        <charset val="238"/>
      </rPr>
      <t>2016 decemberi áthozat: 84.759 Ft
652.240 Ft+489.184 Ft=1.141.424 Ft*13,5%=154.092</t>
    </r>
  </si>
  <si>
    <t>Törvény szerinti illetmények, munkabérek:
2016 decemberi áthozat: 615.252 Ft
4 fő*81.530 Ft*2 hó=652.240 Ft
4 fő*61.148 Ft*2 hó=489.184 Ft
Összesen: 1.756.676 Ft</t>
  </si>
  <si>
    <t>Foglalkoztatottak egyéb személyi juttatása
(betegszabadság, egyéb hozzájárulás)
2016.12 hó : 12.593 Ft</t>
  </si>
  <si>
    <t>Törvény szerinti illetmények, munkabérek:
1 fő*75%*160.000 Ft*1 hó=120.000 Ft
1 fő*75%*161.000 Ft*11 hó=1.328.250 Ft
Összesen: 1.448.250 Ft</t>
  </si>
  <si>
    <t>Béren kívüli juttatás (Cafetéria)
1 fő*149.009 Ft=149.009 Ft</t>
  </si>
  <si>
    <t>Szociális hozzájárulási adó
2016. decemberi áthozat: 32.400 Ft
1fő*1.328.250 Ft*22%=292.215 Ft
Összesen: 324.615 Ft</t>
  </si>
  <si>
    <t>Egészségügyi hozzájárulás
2016. decemberi áthozat: 193 Ft
Cafetéria után fizetendő: 1 fő*24.616 Ft=24.616 Ft
Cégtelefon adó éves keret: 3.000 Ft
Összesen: 27.809 Ft</t>
  </si>
  <si>
    <t>Munkáltatót terhelő személyi jövedelem adó
2016. decemberi áthozat: 107 Ft
Cafetéria után fizetendő: 1 fő*26.375 Ft=26.375 Ft
Cégtelefon adó éves keret: 3.000 Ft
Összesen: 29.482 Ft</t>
  </si>
  <si>
    <t>Munkavégzésre irányuló egyéb jogviszony nem saját dolgozónak:
1 fő*40.000Ft* 12 hó= 480.000 Ft</t>
  </si>
  <si>
    <t>Céljuttatás, projektprémium
2016. évi áthozat: 40.200 Ft</t>
  </si>
  <si>
    <t>Törvény szerinti illetmények, munkabérek:
1 fő*25%*160.000 Ft*1 hó=40.000 Ft
1 fő*25%*161.000 Ft*11 hó=442.750 Ft
Összesen: 482.750 Ft</t>
  </si>
  <si>
    <t>Szociális hozzájárulási adó
2016. decemberi áthozat: 43.200 Ft
1fő*442.750 Ft*22%=97.405 Ft
Összesen: 140.605 Ft</t>
  </si>
  <si>
    <t>Egészségügyi hozzájárulás
2016. decemberi áthozat: 31 Ft
Cégtelefon adó éves keret: 500 Ft
Összesen: 531 Ft</t>
  </si>
  <si>
    <t>Munkáltatót terhelő személyi jövedelem adó
2016. decemberi áthozat: 17 Ft
Cégtelefon adó éves keret: 500 Ft
Összesen: 517 Ft</t>
  </si>
  <si>
    <t>Törvény szerinti illetmények, munkabérek:
1 fő*185.000 Ft*12 hó=2.220.000 Ft</t>
  </si>
  <si>
    <t>Céljuttatás, projektprémium
2016. évi áthozat: 72.025 Ft</t>
  </si>
  <si>
    <t>Szociális hozzájárulási adó
2016. decemberi járulék: 110.187 Ft
2.035.000*22%=447.700 Ft
Összesen: 557.887 Ft</t>
  </si>
  <si>
    <t>Egészségügyi hozzájárulás
2016. decemberi áthozat: 1.352 Ft
Cafetéria után fizetendő: 1 fő*24.616 Ft=24.616 Ft
Cégtelefon adó éves keret: 9.000 Ft
Összesen: 34.968 Ft</t>
  </si>
  <si>
    <t>Munkáltatót terhelő személyi jövedelem adó
2016. decemberi áthozat: 1.095 Ft
Cafetéria után fizetendő: 1 fő*26.375 Ft=26.375 Ft
Cégtelefon adó éves keret: 5.000 Ft
Összesen: 32.470 Ft</t>
  </si>
  <si>
    <t>Egészségügyi hozzájárulás
Cégtelefonadó éves keret: 1.000 Ft</t>
  </si>
  <si>
    <t>Egyéb dologi kiadások:
Kónyi társulásnak megállapodás alapján fizetendő elszámolás: 22 fő * 40.000 Ft=880.000 Ft
Térítési díj kompenzáció: 150.000 Ft</t>
  </si>
  <si>
    <t>Személyi jövedelmadó
Cégtelefonadó éves keret: 1.000 Ft</t>
  </si>
  <si>
    <t>Egyéb működési célú támogatás Áht. Belülről elkülőnített állami pénzalapok:
GY-02M/01/040926-3/2016: 539.040 Ft
GY-02M/01/040665-3/2016: 1.139.687 Ft
Összesen: 1.678.727</t>
  </si>
  <si>
    <t>Üzemeltetési anyagok
GY-02M/01/040665-3/2016 anyagköltsége: 48.500 Ft</t>
  </si>
  <si>
    <t>Működési célú Áfa:
546.000*27%=147.420 Ft</t>
  </si>
  <si>
    <t>Egyéb működési célú támogatás Áht belülről társadalombiztosítás pénzügyi alapja:
OEP finanszírozás 
Iskola eü: 13.100 Ft*12 hó= 157.200 Ft
Védőnői ellátás: 324.100 Ft * 12 hó=3.889.200 Ft
Összesen: 4.046.400 Ft (84,51%)</t>
  </si>
  <si>
    <t>Egyéb működési célú támogatás Áht belülről társadalombiztosítás pénzügyi alapja:
OEP finanszírozás területi védőnői ellátás (15,49%)
61.800 Ft*12 hó=741.600 Ft</t>
  </si>
  <si>
    <t>Helyi önkormányzatok működésének általános támogatása
Hivatal működési támogatása: 37.418.600 Ft
Település-üzemeltetési támogatás: 16.822.601 Ft
Egyéb önkormányzati feladatok: 6.884.957 Ft
Üdülőhelyi feladatok támogatása: 426.000 Ft
Összesen: 61.552.158 Ft</t>
  </si>
  <si>
    <t>Köznevelési feladatok támogatása:
Óvoda bértámogatás: 59.316.143 Ft
Óvoda működési tám.: 8.987.000 Ft
Kiegészítő támogatás minősítés: 418.900 Ft
Összesen: 68.722.043 Ft</t>
  </si>
  <si>
    <t>Szociális feladatok támogatása:
Egyéb támogatás: 17.665.000 Ft
Bölcsődei ellátás: 4.941.000 Ft
Gyermekétkeztetés tám.: 8.486.400 Ft
Gyermekétkeztetés műk.tám.: 6.813.435 Ft
Kieg. Támogatás kisgyermeknevelő: 1.508.760 Ft
Összesen: 39.414.595 Ft</t>
  </si>
  <si>
    <t>Kulturális feladatok támogatása: 3.487.260 Ft</t>
  </si>
  <si>
    <t>Szakmai tevékenységet segítő szolgáltatás
Xantus János Állatkert Közhasznú Nonprofit Kft. - gyepmesteri szolgáltatás: 45.500*12 hó = 546.000 Ft</t>
  </si>
  <si>
    <t>Áht belüli megelőlegezés visszafizetése: 5.963.490 Ft</t>
  </si>
  <si>
    <t>K63</t>
  </si>
  <si>
    <r>
      <t xml:space="preserve">Informatikai eszköz beszerzés
</t>
    </r>
    <r>
      <rPr>
        <sz val="12"/>
        <rFont val="Times New Roman"/>
        <family val="1"/>
        <charset val="238"/>
      </rPr>
      <t>ASP: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1.248.033 Ft</t>
    </r>
  </si>
  <si>
    <t>K34</t>
  </si>
  <si>
    <t>K341</t>
  </si>
  <si>
    <t>Kiküldetés költségei
ASP: 150.000 Ft</t>
  </si>
  <si>
    <t xml:space="preserve">Kiküldetés  </t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</si>
  <si>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</si>
  <si>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</si>
  <si>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</si>
  <si>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r>
      <t xml:space="preserve">Egyéb berendezések felújítása:
</t>
    </r>
    <r>
      <rPr>
        <sz val="12"/>
        <rFont val="Times New Roman"/>
        <family val="1"/>
        <charset val="238"/>
      </rPr>
      <t>Falu bemutató információs tábla: 118.110 Ft
Padok, hulladékgyűjtő: 217.323 Ft
Összesen: 335.433 Ft</t>
    </r>
  </si>
  <si>
    <t>Szakmai tevékenységet segítő szolgáltatások:
Praevius Ker. és Szolg. Kft. - védőnői szolgáltatás 
41.740 Ft*12 hó = 500.880 Ft</t>
  </si>
  <si>
    <t>Szakmai tevékenységet segítő szolgáltatások:
Praevius Ker. és Szolg. Kft. - védőnői szolgáltatás 
227.723 Ft*12 hó = 2.732.676 Ft
Mediment Kft. OEP finansz= 157.200 Ft
Összesen: 2.889.876 Ft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</si>
  <si>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</si>
  <si>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K5022</t>
  </si>
  <si>
    <t>Helyi önkormányzatok törvényi előíráson alapuló befizetései
Köznevelési intézményi hozzájárulás:
1.092.000 Ft*12 hó=13.104.000 Ft</t>
  </si>
  <si>
    <t>K502</t>
  </si>
  <si>
    <t>Elvonások és befizetések</t>
  </si>
  <si>
    <t>Szakmai tevékenységet segítő szolgáltatások:
EESZI - fogászati ügyelet 140.100 Ft</t>
  </si>
  <si>
    <t>Vásárolt élelmezés:
78 fő általános iskolás normatív szerinti kiadás: 7.827.589 Ft</t>
  </si>
  <si>
    <r>
      <t>Ellátási díjak:
7</t>
    </r>
    <r>
      <rPr>
        <sz val="12"/>
        <rFont val="Times New Roman"/>
        <family val="1"/>
        <charset val="238"/>
      </rPr>
      <t>8 fő általános iskolás normatív szerinti térítési díj: 3.466.867 Ft</t>
    </r>
  </si>
  <si>
    <t>Értéksítési és fogyasztási adók:
Iparűzési adó: 54.000.000 Ft</t>
  </si>
  <si>
    <t>Egyéb áruhasználati és szolgáltatási adó:
Idegenforgalmi adó: 580.000 Ft
Talajterhelési díj: 70.000 Ft</t>
  </si>
  <si>
    <t>Egyéb közhatalmi bevételek:
Pótlék: 150.000 Ft
Idegen közig. Bírság: 170.000 Ft</t>
  </si>
  <si>
    <t>Telefon, fax, mobil díj
(27%) 5.193 Ft*12hó=62.316 Ft
(18%) 6.500 Ft*12hó=78.000 Ft
Összesen: 140.316 Ft</t>
  </si>
  <si>
    <t>Egyéb szolgáltatások
LH Patent Security Kft.-riasztó: 48.000 Ft</t>
  </si>
  <si>
    <t>Egyéb működési célú támogatások bevételei Áht. Belülről egyéb fejezeti kezelésű eitől:
Erzsébet utalvány: 5.800 Ft * 40 fő=232.000 Ft</t>
  </si>
  <si>
    <t>Egyéb szolgáltatások
Megoldás Kft.-belső ellenőrzés: 250.000 Ft
Erzsébet Ut.Forg - száll. Ktg: 50.000 Ft
Kiss Sándor(AM) - tanácsadás: 50.000*4=200.000 Ft
Bank ktg (ÁKK): 1.800.000 Ft
ASP szolgáltatás (AM): 3.465.000 Ft
Magyar Posta(AM) - levélfeladás: 450.730 Ft
Összesen: 6.215.730 Ft</t>
  </si>
  <si>
    <t>Egyéb szolgáltatások:
Öttevényi újság kiadás: 286.800*4 név=1.147.200 Ft</t>
  </si>
  <si>
    <t>Egyéb működési célú támogatások Áht. Kívülre civil szervezeteknek: (450.000)</t>
  </si>
  <si>
    <t>Egyéb működési célú támogatások Áht. Kívülre civil szervezeteknek: (1.850.000)</t>
  </si>
  <si>
    <t>Karbantartás, kisjavítás
E.on Kft. 2.800 Ft*478 db=1.338.400 Ft</t>
  </si>
  <si>
    <t>B411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</si>
  <si>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+ 750.000 Ft = 60.750.000 Ft
Összesen: 60.900.000 Ft</t>
    </r>
  </si>
  <si>
    <t>Üzemeltetési anyag:
Munkaruha: 22.500 Ft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</si>
  <si>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</si>
  <si>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r>
      <t>Ingatlan beszerzés, létesítés</t>
    </r>
    <r>
      <rPr>
        <sz val="12"/>
        <rFont val="Times New Roman"/>
        <family val="1"/>
        <charset val="238"/>
      </rPr>
      <t xml:space="preserve">
Kormos László - építmény II. részlet: 861.685 Ft</t>
    </r>
  </si>
  <si>
    <t>Egyéb szolgáltatások
GYHG - hulladék: 9.350 Ft * 12 hó=112.200 Ft
NHKV - hulladék: 17.748 Ft*12 hó= 212.976 Ft
Hess System - vagyonvédelem: 10.425*4=41.700 Ft
Összesen: 366.876 Ft</t>
  </si>
  <si>
    <t>Közüzemi díjak:
Villamosenergia: 18.061 Ft
Vízdíj: 37.820 Ft
Összesen: 55.881 Ft</t>
  </si>
  <si>
    <t>Telefon, fax, mobil díj:
Feltöltés (M): 10.000 Ft
1 fő*2.185 Ft*12 hó=26.220 Ft
Összesen: 36.220 Ft</t>
  </si>
  <si>
    <t>Üzemeltetési anyag:
Munkaruha: 15.000 Ft
Egyéb anyagok: 50.000 Ft
Összesen: 65.000 Ft</t>
  </si>
  <si>
    <t>Működési célú Áfa:
563.977*27%=152.274 Ft</t>
  </si>
  <si>
    <t>Árubeszerzés 130.000 * 10 hó=1.300.000 Ft</t>
  </si>
  <si>
    <t>Üzemeltetési anyag:
Tisztítószer: 152.000 Ft
Egyéb anyag: 32.560 Ft (zászló) + 30.000 Ft
Összesen: 214.560 Ft</t>
  </si>
  <si>
    <t>Közüzemi díjak:
Villamosenergia: 311.079 Ft
Gázdíj: 544.617 Ft
Vízdíj: 206.346 Ft
Összesen: 1.062.042 Ft</t>
  </si>
  <si>
    <t>Egyéb szolgáltatások
LH Patnet- riasztó: 96.000 Ft + 11.475*4=141.900 Ft
Aegon biztosító(M) - vagyon: 77.545*4=310.180 Ft
GYHG - hulladék: 4.100 * 12 hó=49.200 Ft
Hess System - vagyonvédelem: 29.729 *4=118.916 Ft
Összesen: 620.196 Ft</t>
  </si>
  <si>
    <t>Bérleti díj:
Klik(M) - csarnok: 140.000*10 hó= 1.400.000 Ft</t>
  </si>
  <si>
    <t>Működési célú Áfa:
2.942.618*27%=794.507 Ft</t>
  </si>
  <si>
    <t>Ingatlan beszerzés, létesítés:</t>
  </si>
  <si>
    <t>Üzemeltetési anyagok
Nem reprezentációnak minősülő rendezvények anyagai: 521.801 Ft</t>
  </si>
  <si>
    <t>Bérleti díjak
2016. teljesítés: 42.000 Ft</t>
  </si>
  <si>
    <t>Egyéb szolgáltatások
2016. teljesítés: 828.195 Ft</t>
  </si>
  <si>
    <t>B53</t>
  </si>
  <si>
    <t>B5</t>
  </si>
  <si>
    <t>Közüzemi díjak:
Közkifolyók: 9.855 Ft * 12 hó= 118.260 Ft</t>
  </si>
  <si>
    <t>Működési célú Áfa:
118.260 Ft*27%=31.930 Ft</t>
  </si>
  <si>
    <t>Telefon, fax, mobil díj
25.069 Ft*12 hó=300.828 Ft</t>
  </si>
  <si>
    <t>Informatikai szolgáltatás:
Molnár László (AM) - honlap karbantartás: 5.000*12 hó= 60.000 Ft
Localinfo - közérdekű karbantartás: 4.000*12 hó= 48.000 Ft
Web-Server Kft. - tárhely: 13.061 Ft
E-Szoft Team - eper: 15.000 Ft*12 hó=180.000 Ft
Összesen: 301.061 Ft</t>
  </si>
  <si>
    <t>Működési célú Áfa:
875.061*27%=236.267 Ft</t>
  </si>
  <si>
    <t>Telefon, fax, mobil díj
(2.265 Ft*75%)*12 hó= 20.385 Ft</t>
  </si>
  <si>
    <t>Közüzemi díjak:
Villamosenergia: 8.334 Ft
Vízdíj: 12.380 Ft
Összesen: 20.714 Ft</t>
  </si>
  <si>
    <t>Üzemeltetési anyag:
Hajtó és kenőanyag: 100.000 Ft
Munkaruha: 30.000 Ft
Egyéb anyag: 575.000 Ft
Összesen: 705.000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</si>
  <si>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</si>
  <si>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Üzemeltetési anyag:
Hajtó és kenőanyag: 410.278 Ft
Munkaruha: 30.000 Ft
Egyéb anyag (csavarok, kulcsok …): 738.237 Ft
Összesen: 1.178.515 Ft</t>
  </si>
  <si>
    <t>Telefon, fax, mobil díj
2.806 Ft * 12 hó=33.672 Ft</t>
  </si>
  <si>
    <t>Egyéb külső személyi juttatások
Reprezentáció - 20.000 Ft
Képvielői tisztelet díjak:
5 fő*24.000*12 hó=1.440.000 Ft
Érdekeltségi alap I: 524.961 Ft
ASP projekmenedzsment: 137.795 Ft
Összesen: 2.122.756 Ft</t>
  </si>
  <si>
    <t>Szociális hozzájárulási adó
2016. decemberi járulék: 578.238 Ft
701.250 Ft+500.000 Ft+100.000 Ft+6.164.400 Ft+904.937 Ft+1.681.200 Ft+1.440.000 Ft+524.961 Ft + 137.795 Ft = 12.154.543 Ft*22%=2.673.999 Ft
Összesen: 3.252.237 Ft</t>
  </si>
  <si>
    <t>Karbantartás, kisjavítás
2016. évi teljesítés: 75.760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</si>
  <si>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</si>
  <si>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Működési célú Áfa:
1.840.096*27%=496.826 Ft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</si>
  <si>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</si>
  <si>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</si>
  <si>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</si>
  <si>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</si>
  <si>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Működési célú Áfa:
434.842*27%=117.407 Ft</t>
  </si>
  <si>
    <t>Szakmai anyag:
2016. évi teljesülés 21.704 Ft</t>
  </si>
  <si>
    <t>Üzemeltetés anyag:
Irodaszer: 5.145 Ft
Egyéb anyag: 9.712 Ft
Összesen: 14.857 Ft</t>
  </si>
  <si>
    <t>Telefon, fax, mobil díj
(2.265*15,49%)*12 hó=4.210 Ft</t>
  </si>
  <si>
    <t>Közüzemi díjak:
Villamosenergia: 6.947 Ft
Gázdíj: 70.545 Ft
Vízdíj: 22.542 Ft
Összesen: 100.034 Ft</t>
  </si>
  <si>
    <t>Működési célú Áfa:
703.345*27%=189.903 Ft</t>
  </si>
  <si>
    <t>Szakmai anyag
2016. évi teljesülés: 10.778 Ft</t>
  </si>
  <si>
    <t>Üzemeltetés anyag:
Irodaszer: 34.146 Ft
Egyéb anyag: 14.869 Ft
Összesen: 49.015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</si>
  <si>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</si>
  <si>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</si>
  <si>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</si>
  <si>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Üzemeltetési anyag:
Munkaruha: 15.000 Ft
Egyéb anyag: 10.000 Ft
Összesen: 25.000 Ft</t>
  </si>
  <si>
    <t>Közüzemi díjak:
Villamosenergia: 911.417 Ft
Gázdíj: 408.652 Ft
Vízdíj: 7.972 Ft
Összesen: 1.328.041 Ft</t>
  </si>
  <si>
    <t>Működési célú Áfa:
1.551.357*27%=418.866 Ft</t>
  </si>
  <si>
    <t>Egyéb dologi kiadások:
Győr Nagytérségi Hull.: díj: 905.464 Ft
Települési Önkormányzatok OSZ - tagdíj: 61.180 Ft
Szigetköz-Felső-Duna mente Társulás - tagdíj: 45.885 Ft
Továbbképzés ktg: 55.000 Ft
Szalai Gyula Alapítvány - tagdíj: 160.000 Ft
Összesen: 1.227.529 Ft</t>
  </si>
  <si>
    <r>
      <t xml:space="preserve">Egyéb tárgyi eszköz beszerzés
</t>
    </r>
    <r>
      <rPr>
        <sz val="12"/>
        <rFont val="Times New Roman"/>
        <family val="1"/>
        <charset val="238"/>
      </rPr>
      <t>Temető rendezés: 1.574.803 Ft</t>
    </r>
  </si>
  <si>
    <r>
      <t>Szolgáltatások nyújtása:</t>
    </r>
    <r>
      <rPr>
        <sz val="12"/>
        <rFont val="Times New Roman"/>
        <family val="1"/>
        <charset val="238"/>
      </rPr>
      <t xml:space="preserve">
Rendelet szerinti elvár bevétel: 552.992 Ft</t>
    </r>
  </si>
  <si>
    <r>
      <t xml:space="preserve">Kiszámlázott áfa:
</t>
    </r>
    <r>
      <rPr>
        <sz val="12"/>
        <rFont val="Times New Roman"/>
        <family val="1"/>
        <charset val="238"/>
      </rPr>
      <t>552.992*27%=149.308 Ft</t>
    </r>
  </si>
  <si>
    <t>Egyéb működési célú támogatások Áht. Kívülre civil szervezeteknek:
Ifjúsági és közbiztonsági feladatok támogatása: 845.000 Ft
Civil pályázati keret: 3.259.000 Ft
Egyéb eseti támogatás: 225.000 Ft
Összesen: 4.329.000 Ft</t>
  </si>
  <si>
    <r>
      <t xml:space="preserve">Ingatlanok felújítás
</t>
    </r>
    <r>
      <rPr>
        <sz val="12"/>
        <rFont val="Times New Roman"/>
        <family val="1"/>
        <charset val="238"/>
      </rPr>
      <t>Járdák felújítása (adósság konsz.) Fő utca: 29.445.669 Ft (likvid)</t>
    </r>
  </si>
  <si>
    <t>047320 Turizmusfejlesztési támogatások és tevékenységek</t>
  </si>
  <si>
    <t>Közüzemi díjak:
Villamosenergia: éves szerződött fogyasztás 113.455 kWh = 4.336.963 Ft *+21%=5.247.725 Ft</t>
  </si>
  <si>
    <t>Működési célú Áfa:
(5.247.725 Ft+1.338.400 Ft)*27%=1.778.254 Ft</t>
  </si>
  <si>
    <t>Bérleti díj:
Kosaras autó bérleti díj (terv alapján): 275.591 Ft Ft</t>
  </si>
  <si>
    <t>Működési célú Áfa:
1.276.114*27%=344.551 Ft</t>
  </si>
  <si>
    <t>Közüzemi díjak:
Térfigyelő kamerák villamosenergia ellátása : 67.061 Ft</t>
  </si>
  <si>
    <t xml:space="preserve">Szakmai tevékenységet segítő szolgáltatások:
Medi-Vist Kft. - 260.500 Ft </t>
  </si>
  <si>
    <t>Egyéb működési célú támogatások Áht. Kívülre civil szervezeteknek:
Öttevény Községért Közalapítvány: (önkormányzati rendezvények) 
425.000 Ft * 12 hó = 5.100.000 Ft</t>
  </si>
  <si>
    <t>K72</t>
  </si>
  <si>
    <t>Céljuttatás, projektprémium
2016. évi áthozat: 16.750 Ft
2017. véi keret: 500.000 Ft+720.000 Ft
Összesen: 1.236.750 Ft</t>
  </si>
  <si>
    <t>Választott tisztségviselők juttatásai
1 fő illetmény: 1 fő*460.700*1 hó=460.700 Ft
1 fő*560.400 Ft*11 hó=6.164.400 Ft
1 fő ktg általány: 1 fő*67.305*1 hó=67.305 Ft
1 fő*82.267 Ft*11 hó=904.937 Ft
1 fő jutalom keret: 1 fő*560.400 Ft*3 hó=1.681.200 Ft
Cafetéria éves keret: 1 fő *149.009 Ft (kedvezményes adózással)
Külső bizottsági tagdíj: 3 fő*5.000 Ft*12 hó=180.000 Ft
Összesen: 9.607.551 Ft</t>
  </si>
  <si>
    <r>
      <t xml:space="preserve">Tartalék:
</t>
    </r>
    <r>
      <rPr>
        <sz val="12"/>
        <rFont val="Times New Roman"/>
        <family val="1"/>
        <charset val="238"/>
      </rPr>
      <t>Általános tartalék:  Ft
Céltartalék:
Konyhafejlesztési pályázat: 41.849.981 Ft
Óvoda beruházás: 55.741.487 Ft
Iparűzési 10%: 5.406.334 Ft
Összesen: 102.997.802 Ft</t>
    </r>
  </si>
  <si>
    <r>
      <t xml:space="preserve">Immateriális javak:
</t>
    </r>
    <r>
      <rPr>
        <sz val="12"/>
        <rFont val="Times New Roman"/>
        <family val="1"/>
        <charset val="238"/>
      </rPr>
      <t>Településrendezési terv: 5.200.000 Ft
Óvoda kivitelezési terv: 2.086.614 Ft
GEO Terv: 59.055 Ft
Összesen: 7.345.669 Ft</t>
    </r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</si>
  <si>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70.000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</si>
  <si>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Ördögkonyha bérleti díj: 214.600*12 hó=2.575.200 Ft
Szabó Elemérné - lakbér: 22.400*12hó=268.800 Ft
Közterület bérlet: 107.000 Ft
Terembérlet: 962.000 Ft
Vidanet Zrt - bérlet: 127.000 Ft*12 hó= 1.524.000 Ft
Inotai Attila - lakbér: 33.000 * 12 hó = 396.000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6.559.741 Ft</t>
    </r>
  </si>
  <si>
    <t>Elöző évi költségvetési mardvány igénybe vétele:
Érdekeltségi alap: 640.453 Ft
Állami megelőlegezés: 5.963.490 Ft
Adósság konsz.tám: 44.000.000 Ft
Konyhafejlesztési tám: 37.753.670 Ft
KÖFOP támogatás: 5.435.002 Ft
Összesen: 93.792.615 Ft</t>
  </si>
  <si>
    <t>Finanszírozás Óvoda
(Normatív támogatás=83.586.669 Ft
Önkorm. Finanszírozás= 18.342.331 Ft)</t>
  </si>
  <si>
    <t>Finanszírozás Hivatal
(Normatív támogatás=37.418.600 Ft
Önkorm. Finanszírozás= 7.728.400 Ft)</t>
  </si>
  <si>
    <r>
      <t>Egyéb gépek, berendezések</t>
    </r>
    <r>
      <rPr>
        <sz val="12"/>
        <rFont val="Times New Roman"/>
        <family val="1"/>
        <charset val="238"/>
      </rPr>
      <t xml:space="preserve">
Árokásó: 1.225.000 Ft
Összesen: 1.225.000 Ft</t>
    </r>
  </si>
  <si>
    <r>
      <t xml:space="preserve">Egyéb tárgyi eszköz értékesítése
</t>
    </r>
    <r>
      <rPr>
        <sz val="12"/>
        <rFont val="Times New Roman"/>
        <family val="1"/>
        <charset val="238"/>
      </rPr>
      <t>Traktor eladás: 400.000 Ft</t>
    </r>
  </si>
  <si>
    <t>Karbantartás, javítás</t>
  </si>
  <si>
    <t>Ingatlan felújítás</t>
  </si>
  <si>
    <t>2017 költségvetés
(Ft)</t>
  </si>
  <si>
    <t>Adó-, vám- és jövedéki igazgatás (011220/999000)</t>
  </si>
  <si>
    <t>Benkő Réka</t>
  </si>
  <si>
    <t>Dr. Döbrössy Adrienn</t>
  </si>
  <si>
    <t>Dr. Földesi Tamás</t>
  </si>
  <si>
    <t>Horváthné Cserháti Lívia</t>
  </si>
  <si>
    <t>Medei Gáborné</t>
  </si>
  <si>
    <t>Pálinkás Anita</t>
  </si>
  <si>
    <t>Sarmon Petra</t>
  </si>
  <si>
    <t>Turiné Török Anita</t>
  </si>
  <si>
    <t>Zábrádi Jánosné</t>
  </si>
  <si>
    <t>Új dolgozó</t>
  </si>
  <si>
    <t>Rollné Börzsei Hajnalka</t>
  </si>
  <si>
    <t xml:space="preserve">K1106 - Jubileumi jutalom </t>
  </si>
  <si>
    <t>K1110 - Egyéb költségtérítés (napidíj)</t>
  </si>
  <si>
    <t>K1113 - Foglalkoztatottak egyéb személyi juttatásai (pl.: megbízási díjak: eskücő 15 X 12000Ft= 180000 Ft, kézbesítés - adóügy 20000 Ft ,betegszabadság 250 000 Ft)</t>
  </si>
  <si>
    <t xml:space="preserve">K123 - Egyéb külső személyi juttatások (Reprezentáció, céges telefon) </t>
  </si>
  <si>
    <t xml:space="preserve">K3126 - Egyéb anyag:tisztítószerek, elem, festék (hivatal teljes belső festés, mázolás) karbantartási anyagok, egyéb </t>
  </si>
  <si>
    <t>K3213 - Informatikai eszközök bérleti, karbantartása (Emb-System Kft. - számítógépes hálózat 504 000 Ft, számítógépek üzembe helyezése (hálózat) 45000Ft, Euro-Profil - fénymásolók  300 000 Ft,  Vizual Regiszter 76 000 Ft,  De-Né Bt.   vagyon kat. 92 000 Ft.Önkormányzati jogtár 109 000 Ft,- , fax, nyomtatók karbantartása30 000 Ft</t>
  </si>
  <si>
    <t>K334 - Karbantartás és kisjavítási szolgáltatásokn(gyengeáramú hálózat kábelezsi hibának javítása 150 000Ft, egyéb karbantartás 100 000 Ft)</t>
  </si>
  <si>
    <t>K3361 - Egészségügyi, okatási, szociális, útüzemeltetési, környezetvédelmi szolgáltatások (szakmai továbbképzések 3 fő mérlegképes  k. továbbképzése, 19050 Ft x3= 57150 ,- Ft, Önkormányzati Klub 20320 Ft,  Nemzeti Közszolgálati Egyetem 226712Ft, egyéb konferenciák, továbbképzések 295000 Ft</t>
  </si>
  <si>
    <t>K3362 - Más szakmai jellegű szolgáltatás :</t>
  </si>
  <si>
    <t>K353 - Kamatkiadások</t>
  </si>
  <si>
    <t>K3555 - Kötelező jellegű díjak (közbeszerzés díja, műszaki vizsgáztatás, hatósági díjak)autópálya haszn díj</t>
  </si>
  <si>
    <t>K4215 - Egyéb pénzbeli és természetbeni gyermekvédelmi támogatások(Természetbeni gyv. T. - Erzsébet utalványok 5800 Ft x 40 fő</t>
  </si>
  <si>
    <t>K64 - Egyéb tárgyi eszközök beszerzése(irodai bútorok 738 000 Ft, egyéb eszközök 200 000 Ft)</t>
  </si>
  <si>
    <t>Öttevényi Mackó-Kuckó Napköziotthonos Óvoda és Bölcsőde</t>
  </si>
  <si>
    <t>2017. költségvetés
(Ft)</t>
  </si>
  <si>
    <t>Bab Károlyné</t>
  </si>
  <si>
    <t>Balog Ferencné</t>
  </si>
  <si>
    <t>Benkőné Krankovits Melinda</t>
  </si>
  <si>
    <t>Brányi Albertné</t>
  </si>
  <si>
    <t>Czank -Kuti Adrienn</t>
  </si>
  <si>
    <t>Domján Gáborné</t>
  </si>
  <si>
    <t>Érdiné Szabó Edina</t>
  </si>
  <si>
    <t>Gerencsér Tamásné</t>
  </si>
  <si>
    <t>Gősiné Köntös Marianna</t>
  </si>
  <si>
    <t>Kissné Laki Renáta</t>
  </si>
  <si>
    <t>Lévainé Krejcsa Marianna</t>
  </si>
  <si>
    <t>Majsa Hajnalka</t>
  </si>
  <si>
    <t>Mátyás Eszter</t>
  </si>
  <si>
    <t>Némethné Cordier Alíz</t>
  </si>
  <si>
    <t>Pacsuta-Nagy Renáta</t>
  </si>
  <si>
    <t>Szabóné Sánta Annamária</t>
  </si>
  <si>
    <t>Tamás Renáta</t>
  </si>
  <si>
    <t>Tóth Katalin</t>
  </si>
  <si>
    <t>Tubáné Horváth Erika</t>
  </si>
  <si>
    <t xml:space="preserve">       </t>
  </si>
  <si>
    <t>Balázsné Nádasi Edina</t>
  </si>
  <si>
    <t>Burcz Márta</t>
  </si>
  <si>
    <t>Horváthné Tóth Mónika</t>
  </si>
  <si>
    <t>K1106 - Jubileumi jutalom 30 éves (3 hó * 336500 Ft; 25 éves 2 hó*283400 Ft)</t>
  </si>
  <si>
    <t xml:space="preserve"> </t>
  </si>
  <si>
    <t xml:space="preserve">K1107 - Béren kívüli juttatás </t>
  </si>
  <si>
    <t xml:space="preserve">K1110 - Egyéb költségtérítés  védőszemüveg </t>
  </si>
  <si>
    <t>K122 - Munkavégzésre irányuló egyéb jogviszonyban nem saját foglalkoztatottnak fizetett juttatások(SNI: megbízási díjak  : Barna Dóra  4 óra/hét (3000 Ft/óra) 27X12000 Ft=324000 Ft, szeptembertől 8 óra/hét 12x24000Ft= 288000 Ft ;Nagy Eszter Mária 2 óra/hét (3000 Ft/óra) 39x6000 Ft= 234000 Ft; Kustos-Burány Krisztina 4 óra/hét (2500 Ft/óra) 39x10000 Ft= 390000 Ft; Fejlesztő pedagógia 2 óra/hét (2500 Ft/óra) 39 hét x5000 Ft = 195000 Ft; bölcsőde: Dr. Gyöngy Anna 8000 Ft/hét= 50* 8000= 400 000Ft</t>
  </si>
  <si>
    <t>K123 - Egyéb külső személyi juttatások (Reprezentáció, céges telefon)</t>
  </si>
  <si>
    <t xml:space="preserve">K21 - Szociális hozzájárulási adó </t>
  </si>
  <si>
    <t xml:space="preserve">K24 - Egészségügyi hozzájárulás </t>
  </si>
  <si>
    <t xml:space="preserve">K27 - Munkáltatót terhelő személyi jövedelemadó  </t>
  </si>
  <si>
    <t>K322 - Egyéb kommunikációs szolgáltatások (telefon: óvoda: 116000 Ft, bölcsőde:24000 Ft)</t>
  </si>
  <si>
    <t>K3361 - Egészségügyi, okatási, szociális, útüzemeltetési, környezetvédelmi szolgáltatások: továbbképzések,konferenciák részvételi díja</t>
  </si>
  <si>
    <t>K3362 - Más szakmai jellegű szolgáltatás (SNI: Feketéné Szántai Kiss Mária 9 hó *22800 Ft/hó= 205200 Ft)</t>
  </si>
  <si>
    <t>K337 - Egyéb szolgáltatások (csomagolási, szállítási költség szakmai kiadványok - Óvoda szakmai 11000 Ft, belépőjegyek:22000 Ft;  személyszállítás: 20000 Ft ;Óvodai működtetés: számlevezetési díj, kp. Felvét:132000Ft, Bölcsőde: 28000Ft ; hulladékszállítás: Óvoda Műk.: 131000 Ft, bölcsőde: 27000 Ft,egyéb szolg: Óvoda műk. 37000Ft, Bölcsőde 8000 Ft)</t>
  </si>
  <si>
    <t>K3556 - Egyéb dologi kiadások : éves tagdíj - Győrújbarát és Térsége 109 fő *500Ft , ker. kül.</t>
  </si>
  <si>
    <t>K62 Ingatlanok : kerítés, kapu- bölcsőde 27000 Ft, kerítés óvoda: 130000 Ft</t>
  </si>
  <si>
    <t>K63 - Informatikai eszközök beszerzése:  Óvoda színes nyomtató: 40000 Ft, 1 db laptop 102000 Ft, Bölcsőde 1 db asztali PC, monitor 102000 Ft</t>
  </si>
  <si>
    <t>K64 - Egyéb tárgyi eszközök beszerzése:  Óvoda: 3 db tálalószekrény: 95000 Ft, 4 db szőnyeg  118000 Ft, 2 db vizes porszívó 80000 Ft, 2 db ablaktisztítógép 48000 Ft, 2 db CD lejátszó 80000 Ft</t>
  </si>
  <si>
    <t>Választás, népszvazás (016020/999000)</t>
  </si>
  <si>
    <t>K337 - Egyéb szolgáltatások műszaki ellenőrzés 140 000Ft csomagolási, száll. Ktg. , parkolójegyek 35 000Ft, hulladékszállítás 47 000Ft, villamos bizt. szolg. 103 000Ft, biztosítási díjak - felelősség biztosítás 77 000Ft, számlavezetési díj 100 000FT, Tulajdoni lapok:30 000Ft, Lart-Sec Inf, biztonság:420 000Ft, irattári selejtezés 261.417 Ft</t>
  </si>
  <si>
    <t>2017. évi eredeti előirányzat</t>
  </si>
  <si>
    <t>2017. évi módosított előirányzat</t>
  </si>
  <si>
    <t>K3126 - Egyéb anyag (tisztítószerek: óvoda 450000 Ft, bölcsőde 92000 Ft, karbantartási anyagok: Óvoda 40000 Ft, bölcsőde 9000 Ft; takarók, párnák törölközők bölcsőde 60000 Ft, evőeszközök óvoda 53.543 Ft</t>
  </si>
  <si>
    <t>K351 - Működési célú áfa(Óvoda szakmai: 729.000 Ft után 27 %-os=196.830 Ft - 14.000 Ft, 211.000 Ft után 5 %-os= 10.550Ft;SNI: 10000Ft után 27 %=2700, 10000Ft után 5%=500Ft, Óvodai működtetés 27 %-os 3205000 Ft után=865350, Bölcsőde 27 %-os799000után= 215370</t>
  </si>
  <si>
    <t xml:space="preserve">Beruházás </t>
  </si>
  <si>
    <t>4.1.5.</t>
  </si>
  <si>
    <t>- Egyéb áruhasználati és szolgáltatási adók</t>
  </si>
  <si>
    <t>- Jövedelemadó</t>
  </si>
  <si>
    <t>2017</t>
  </si>
  <si>
    <t>Felhasználás
2016. XII.31-ig</t>
  </si>
  <si>
    <t>2017. évi előirányzat</t>
  </si>
  <si>
    <t xml:space="preserve">
2017. év utáni szükséglet
</t>
  </si>
  <si>
    <t>Óvoda kivitelezési terv</t>
  </si>
  <si>
    <t>GEO terv</t>
  </si>
  <si>
    <t>ASP informatikai eszközbeszerzés</t>
  </si>
  <si>
    <t>Iskolának tárgyi eszköz beszerzés</t>
  </si>
  <si>
    <t>Hidraulikus árokásó</t>
  </si>
  <si>
    <t>2017. évi erdeti előirányzat</t>
  </si>
  <si>
    <t>Óvoda beruházás</t>
  </si>
  <si>
    <t>Jókai úti szennyvízelvezetés kialakítása</t>
  </si>
  <si>
    <t>2017. évi módosítási javaslat</t>
  </si>
  <si>
    <t>Konyha beruházás</t>
  </si>
  <si>
    <t>Bölcsőde beruházás</t>
  </si>
  <si>
    <t>Konyhai eszközök</t>
  </si>
  <si>
    <t>Költségv.szerv megnevezése</t>
  </si>
  <si>
    <t>Napköziotthonos Óvoda és Bölcsőde</t>
  </si>
  <si>
    <t>03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</si>
  <si>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</si>
  <si>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</si>
  <si>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</si>
  <si>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</si>
  <si>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</si>
  <si>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</si>
  <si>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</si>
  <si>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</si>
  <si>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</si>
  <si>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</si>
  <si>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</si>
  <si>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</si>
  <si>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</si>
  <si>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</si>
  <si>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</si>
  <si>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</si>
  <si>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</si>
  <si>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</si>
  <si>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</si>
  <si>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</si>
  <si>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</si>
  <si>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</si>
  <si>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</si>
  <si>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</si>
  <si>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</si>
  <si>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Polgármesteri /közös/ hivatal</t>
  </si>
  <si>
    <t>02</t>
  </si>
  <si>
    <t>Termelői piac terv</t>
  </si>
  <si>
    <t>Telek vásárlás (299/105, 299/108 Hrsz)</t>
  </si>
  <si>
    <t>Pénzügyi pályázat eszközbeszerzése</t>
  </si>
  <si>
    <t>Öttevényi Mackó-Kuckó Napköziotthonos Óvoda</t>
  </si>
  <si>
    <t>Felújítási kiadások előirányzata felújításonként</t>
  </si>
  <si>
    <t>Felújítás  megnevezése</t>
  </si>
  <si>
    <t>2017. évi teljesítés</t>
  </si>
  <si>
    <t>Járdák felújítása (Fő u.)</t>
  </si>
  <si>
    <t>TOP kerékpárút pályázat</t>
  </si>
  <si>
    <t>TOP Bölcsődei pályázat</t>
  </si>
  <si>
    <t>Pénzügyi-gazdálkodási pályázat</t>
  </si>
  <si>
    <t>Polgárőr állami támogatás</t>
  </si>
  <si>
    <t>2017 évi iparűzési adó 10%</t>
  </si>
  <si>
    <t>Érdekeltségi alap bevétele</t>
  </si>
  <si>
    <t>Állami megelőlegezés</t>
  </si>
  <si>
    <t>Áht belüli megelőlegezés</t>
  </si>
  <si>
    <t>Bölcsődei bútorok</t>
  </si>
  <si>
    <t>Padok</t>
  </si>
  <si>
    <t>Településarculati kézikönyv</t>
  </si>
  <si>
    <t>Tárolószin végszámla</t>
  </si>
  <si>
    <t>Urnafal kiépítése</t>
  </si>
  <si>
    <t>Vízelvezető áteresz korlát</t>
  </si>
  <si>
    <t>1.1. melléklet a 5/2018. (III.19.) önkormányzati rendelethez</t>
  </si>
  <si>
    <t>5.1. melléklet a 5/2018. (III.19.) önkormányzati rendelethez</t>
  </si>
  <si>
    <t>5.2. melléklet a 5/2018. (III.19.) önkormányzati rendelethez</t>
  </si>
  <si>
    <t>5.3. melléklet a 5/2018. (III.19) önkormányzati rendelethez</t>
  </si>
  <si>
    <t>6. melléklet a 5/2018. (III.19.)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</si>
</sst>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color indexed="30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4"/>
      <color theme="6" tint="-0.499984740745262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color indexed="10"/>
      <name val="Times New Roman CE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bgColor theme="0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44" fillId="0" borderId="0"/>
    <xf numFmtId="0" fontId="15" fillId="0" borderId="0"/>
    <xf numFmtId="0" fontId="31" fillId="0" borderId="0"/>
    <xf numFmtId="0" fontId="1" fillId="0" borderId="0"/>
    <xf numFmtId="9" fontId="12" fillId="0" borderId="0" applyFont="0" applyFill="0" applyBorder="0" applyAlignment="0" applyProtection="0"/>
  </cellStyleXfs>
  <cellXfs count="1516">
    <xf numFmtId="0" fontId="0" fillId="0" borderId="0" xfId="0"/>
    <xf numFmtId="0" fontId="3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2" fillId="0" borderId="0" xfId="5"/>
    <xf numFmtId="0" fontId="7" fillId="0" borderId="0" xfId="5" applyFont="1"/>
    <xf numFmtId="0" fontId="9" fillId="0" borderId="0" xfId="5" applyFont="1"/>
    <xf numFmtId="3" fontId="3" fillId="0" borderId="1" xfId="5" applyNumberFormat="1" applyFont="1" applyBorder="1" applyAlignment="1">
      <alignment vertical="center"/>
    </xf>
    <xf numFmtId="0" fontId="4" fillId="0" borderId="1" xfId="5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3" fontId="3" fillId="0" borderId="2" xfId="5" applyNumberFormat="1" applyFont="1" applyBorder="1" applyAlignment="1">
      <alignment horizontal="right" vertical="center" wrapText="1"/>
    </xf>
    <xf numFmtId="3" fontId="3" fillId="0" borderId="1" xfId="5" applyNumberFormat="1" applyFont="1" applyBorder="1" applyAlignment="1">
      <alignment horizontal="right" vertical="center" wrapText="1"/>
    </xf>
    <xf numFmtId="3" fontId="2" fillId="0" borderId="0" xfId="5" applyNumberFormat="1"/>
    <xf numFmtId="3" fontId="4" fillId="0" borderId="2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vertical="center"/>
    </xf>
    <xf numFmtId="0" fontId="7" fillId="0" borderId="0" xfId="5" applyFont="1" applyAlignment="1">
      <alignment horizontal="left"/>
    </xf>
    <xf numFmtId="3" fontId="7" fillId="0" borderId="0" xfId="5" applyNumberFormat="1" applyFont="1" applyAlignment="1">
      <alignment horizontal="left"/>
    </xf>
    <xf numFmtId="3" fontId="7" fillId="0" borderId="0" xfId="5" applyNumberFormat="1" applyFont="1"/>
    <xf numFmtId="0" fontId="4" fillId="2" borderId="1" xfId="5" applyNumberFormat="1" applyFont="1" applyFill="1" applyBorder="1" applyAlignment="1">
      <alignment vertical="center" wrapText="1"/>
    </xf>
    <xf numFmtId="3" fontId="4" fillId="2" borderId="1" xfId="5" applyNumberFormat="1" applyFont="1" applyFill="1" applyBorder="1" applyAlignment="1">
      <alignment vertical="center"/>
    </xf>
    <xf numFmtId="3" fontId="4" fillId="2" borderId="1" xfId="5" applyNumberFormat="1" applyFont="1" applyFill="1" applyBorder="1" applyAlignment="1">
      <alignment horizontal="right" vertical="center" wrapText="1"/>
    </xf>
    <xf numFmtId="3" fontId="4" fillId="2" borderId="2" xfId="5" applyNumberFormat="1" applyFont="1" applyFill="1" applyBorder="1" applyAlignment="1">
      <alignment horizontal="right" vertical="center" wrapText="1"/>
    </xf>
    <xf numFmtId="0" fontId="4" fillId="2" borderId="3" xfId="5" applyNumberFormat="1" applyFont="1" applyFill="1" applyBorder="1" applyAlignment="1">
      <alignment vertical="center" wrapText="1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 wrapText="1"/>
    </xf>
    <xf numFmtId="3" fontId="4" fillId="2" borderId="4" xfId="5" applyNumberFormat="1" applyFont="1" applyFill="1" applyBorder="1" applyAlignment="1">
      <alignment horizontal="right" vertical="center" wrapText="1"/>
    </xf>
    <xf numFmtId="0" fontId="4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vertical="center" wrapText="1"/>
    </xf>
    <xf numFmtId="3" fontId="3" fillId="0" borderId="6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horizontal="right" vertical="center" wrapText="1"/>
    </xf>
    <xf numFmtId="0" fontId="4" fillId="2" borderId="7" xfId="5" applyNumberFormat="1" applyFont="1" applyFill="1" applyBorder="1" applyAlignment="1">
      <alignment vertical="center" wrapText="1"/>
    </xf>
    <xf numFmtId="3" fontId="4" fillId="2" borderId="7" xfId="5" applyNumberFormat="1" applyFont="1" applyFill="1" applyBorder="1" applyAlignment="1">
      <alignment vertical="center"/>
    </xf>
    <xf numFmtId="3" fontId="4" fillId="2" borderId="7" xfId="5" applyNumberFormat="1" applyFont="1" applyFill="1" applyBorder="1" applyAlignment="1">
      <alignment horizontal="right" vertical="center" wrapText="1"/>
    </xf>
    <xf numFmtId="3" fontId="4" fillId="2" borderId="8" xfId="5" applyNumberFormat="1" applyFont="1" applyFill="1" applyBorder="1" applyAlignment="1">
      <alignment horizontal="right" vertical="center" wrapText="1"/>
    </xf>
    <xf numFmtId="3" fontId="4" fillId="4" borderId="4" xfId="5" applyNumberFormat="1" applyFont="1" applyFill="1" applyBorder="1" applyAlignment="1">
      <alignment horizontal="right" vertical="center" wrapText="1"/>
    </xf>
    <xf numFmtId="3" fontId="4" fillId="5" borderId="4" xfId="5" applyNumberFormat="1" applyFont="1" applyFill="1" applyBorder="1" applyAlignment="1">
      <alignment horizontal="right" vertical="center" wrapText="1"/>
    </xf>
    <xf numFmtId="0" fontId="59" fillId="0" borderId="1" xfId="5" applyFont="1" applyBorder="1" applyAlignment="1">
      <alignment vertical="center" wrapText="1"/>
    </xf>
    <xf numFmtId="3" fontId="59" fillId="0" borderId="1" xfId="5" applyNumberFormat="1" applyFont="1" applyBorder="1" applyAlignment="1">
      <alignment vertical="center"/>
    </xf>
    <xf numFmtId="3" fontId="59" fillId="0" borderId="1" xfId="5" applyNumberFormat="1" applyFont="1" applyBorder="1" applyAlignment="1">
      <alignment horizontal="right" vertical="center" wrapText="1"/>
    </xf>
    <xf numFmtId="3" fontId="59" fillId="0" borderId="2" xfId="5" applyNumberFormat="1" applyFont="1" applyBorder="1" applyAlignment="1">
      <alignment horizontal="right" vertical="center" wrapText="1"/>
    </xf>
    <xf numFmtId="3" fontId="4" fillId="6" borderId="9" xfId="5" applyNumberFormat="1" applyFont="1" applyFill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3" fillId="0" borderId="10" xfId="5" applyFont="1" applyBorder="1" applyAlignment="1">
      <alignment vertical="center" wrapText="1"/>
    </xf>
    <xf numFmtId="0" fontId="3" fillId="0" borderId="5" xfId="5" applyFont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3" fontId="4" fillId="0" borderId="9" xfId="5" applyNumberFormat="1" applyFont="1" applyFill="1" applyBorder="1" applyAlignment="1">
      <alignment horizontal="right" vertical="center" wrapText="1"/>
    </xf>
    <xf numFmtId="0" fontId="59" fillId="0" borderId="5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3" fillId="0" borderId="10" xfId="5" applyNumberFormat="1" applyFont="1" applyBorder="1" applyAlignment="1">
      <alignment vertical="center" wrapText="1"/>
    </xf>
    <xf numFmtId="3" fontId="3" fillId="0" borderId="11" xfId="5" applyNumberFormat="1" applyFont="1" applyBorder="1" applyAlignment="1">
      <alignment horizontal="right" vertical="center" wrapText="1"/>
    </xf>
    <xf numFmtId="0" fontId="4" fillId="0" borderId="12" xfId="5" applyFont="1" applyBorder="1" applyAlignment="1">
      <alignment horizontal="center" vertical="center" wrapText="1"/>
    </xf>
    <xf numFmtId="3" fontId="4" fillId="0" borderId="10" xfId="5" applyNumberFormat="1" applyFont="1" applyBorder="1" applyAlignment="1">
      <alignment vertical="center" wrapText="1"/>
    </xf>
    <xf numFmtId="0" fontId="4" fillId="6" borderId="13" xfId="5" applyFont="1" applyFill="1" applyBorder="1" applyAlignment="1">
      <alignment horizontal="center" vertical="center" wrapText="1"/>
    </xf>
    <xf numFmtId="0" fontId="4" fillId="6" borderId="0" xfId="5" applyFont="1" applyFill="1" applyBorder="1" applyAlignment="1">
      <alignment horizontal="center" vertical="center" wrapText="1"/>
    </xf>
    <xf numFmtId="3" fontId="4" fillId="6" borderId="14" xfId="5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3" fontId="18" fillId="7" borderId="15" xfId="0" applyNumberFormat="1" applyFont="1" applyFill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3" fontId="18" fillId="9" borderId="15" xfId="0" applyNumberFormat="1" applyFont="1" applyFill="1" applyBorder="1" applyAlignment="1">
      <alignment horizontal="center" vertical="center" wrapText="1"/>
    </xf>
    <xf numFmtId="3" fontId="18" fillId="10" borderId="15" xfId="0" applyNumberFormat="1" applyFont="1" applyFill="1" applyBorder="1" applyAlignment="1">
      <alignment horizontal="center" vertical="center" wrapText="1"/>
    </xf>
    <xf numFmtId="3" fontId="18" fillId="11" borderId="15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12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8" fillId="7" borderId="22" xfId="0" applyNumberFormat="1" applyFont="1" applyFill="1" applyBorder="1" applyAlignment="1">
      <alignment vertical="center"/>
    </xf>
    <xf numFmtId="3" fontId="0" fillId="8" borderId="19" xfId="0" applyNumberForma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1" fillId="6" borderId="23" xfId="0" applyNumberFormat="1" applyFont="1" applyFill="1" applyBorder="1" applyAlignment="1">
      <alignment vertical="center"/>
    </xf>
    <xf numFmtId="3" fontId="1" fillId="6" borderId="20" xfId="0" applyNumberFormat="1" applyFont="1" applyFill="1" applyBorder="1" applyAlignment="1">
      <alignment vertical="center"/>
    </xf>
    <xf numFmtId="3" fontId="18" fillId="10" borderId="22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8" fillId="12" borderId="17" xfId="0" applyNumberFormat="1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" fillId="6" borderId="25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8" fillId="10" borderId="2" xfId="0" applyNumberFormat="1" applyFont="1" applyFill="1" applyBorder="1" applyAlignment="1">
      <alignment vertical="center"/>
    </xf>
    <xf numFmtId="3" fontId="18" fillId="0" borderId="24" xfId="0" applyNumberFormat="1" applyFont="1" applyFill="1" applyBorder="1" applyAlignment="1">
      <alignment vertical="center"/>
    </xf>
    <xf numFmtId="3" fontId="18" fillId="12" borderId="24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8" borderId="26" xfId="0" applyNumberForma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3" fontId="21" fillId="8" borderId="2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7" borderId="8" xfId="0" applyNumberFormat="1" applyFont="1" applyFill="1" applyBorder="1" applyAlignment="1">
      <alignment vertical="center"/>
    </xf>
    <xf numFmtId="3" fontId="18" fillId="0" borderId="31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3" fontId="18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8" borderId="29" xfId="0" applyNumberFormat="1" applyFont="1" applyFill="1" applyBorder="1" applyAlignment="1">
      <alignment vertical="center"/>
    </xf>
    <xf numFmtId="3" fontId="1" fillId="6" borderId="27" xfId="0" applyNumberFormat="1" applyFont="1" applyFill="1" applyBorder="1" applyAlignment="1">
      <alignment vertical="center"/>
    </xf>
    <xf numFmtId="3" fontId="18" fillId="10" borderId="11" xfId="0" applyNumberFormat="1" applyFont="1" applyFill="1" applyBorder="1" applyAlignment="1">
      <alignment vertical="center"/>
    </xf>
    <xf numFmtId="3" fontId="18" fillId="12" borderId="28" xfId="0" applyNumberFormat="1" applyFont="1" applyFill="1" applyBorder="1" applyAlignment="1">
      <alignment vertical="center"/>
    </xf>
    <xf numFmtId="3" fontId="18" fillId="0" borderId="28" xfId="0" applyNumberFormat="1" applyFont="1" applyFill="1" applyBorder="1" applyAlignment="1">
      <alignment vertical="center"/>
    </xf>
    <xf numFmtId="0" fontId="60" fillId="0" borderId="32" xfId="0" applyFont="1" applyFill="1" applyBorder="1" applyAlignment="1">
      <alignment vertical="center" wrapText="1"/>
    </xf>
    <xf numFmtId="3" fontId="60" fillId="0" borderId="33" xfId="0" applyNumberFormat="1" applyFont="1" applyBorder="1" applyAlignment="1">
      <alignment vertical="center"/>
    </xf>
    <xf numFmtId="3" fontId="60" fillId="0" borderId="34" xfId="0" applyNumberFormat="1" applyFont="1" applyBorder="1" applyAlignment="1">
      <alignment vertical="center"/>
    </xf>
    <xf numFmtId="3" fontId="60" fillId="0" borderId="35" xfId="0" applyNumberFormat="1" applyFont="1" applyBorder="1" applyAlignment="1">
      <alignment vertical="center"/>
    </xf>
    <xf numFmtId="3" fontId="60" fillId="8" borderId="9" xfId="0" applyNumberFormat="1" applyFont="1" applyFill="1" applyBorder="1" applyAlignment="1">
      <alignment vertical="center"/>
    </xf>
    <xf numFmtId="3" fontId="60" fillId="9" borderId="15" xfId="0" applyNumberFormat="1" applyFont="1" applyFill="1" applyBorder="1" applyAlignment="1">
      <alignment vertical="center"/>
    </xf>
    <xf numFmtId="3" fontId="60" fillId="6" borderId="33" xfId="0" applyNumberFormat="1" applyFont="1" applyFill="1" applyBorder="1" applyAlignment="1">
      <alignment vertical="center"/>
    </xf>
    <xf numFmtId="3" fontId="60" fillId="6" borderId="35" xfId="0" applyNumberFormat="1" applyFont="1" applyFill="1" applyBorder="1" applyAlignment="1">
      <alignment vertical="center"/>
    </xf>
    <xf numFmtId="3" fontId="60" fillId="10" borderId="36" xfId="0" applyNumberFormat="1" applyFont="1" applyFill="1" applyBorder="1" applyAlignment="1">
      <alignment vertical="center"/>
    </xf>
    <xf numFmtId="3" fontId="60" fillId="11" borderId="9" xfId="0" applyNumberFormat="1" applyFont="1" applyFill="1" applyBorder="1" applyAlignment="1">
      <alignment vertical="center"/>
    </xf>
    <xf numFmtId="3" fontId="60" fillId="11" borderId="16" xfId="0" applyNumberFormat="1" applyFont="1" applyFill="1" applyBorder="1" applyAlignment="1">
      <alignment vertical="center"/>
    </xf>
    <xf numFmtId="3" fontId="60" fillId="0" borderId="15" xfId="0" applyNumberFormat="1" applyFont="1" applyFill="1" applyBorder="1" applyAlignment="1">
      <alignment vertical="center"/>
    </xf>
    <xf numFmtId="3" fontId="60" fillId="12" borderId="15" xfId="0" applyNumberFormat="1" applyFont="1" applyFill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" fillId="6" borderId="38" xfId="0" applyNumberFormat="1" applyFont="1" applyFill="1" applyBorder="1" applyAlignment="1">
      <alignment vertical="center"/>
    </xf>
    <xf numFmtId="3" fontId="1" fillId="6" borderId="7" xfId="0" applyNumberFormat="1" applyFont="1" applyFill="1" applyBorder="1" applyAlignment="1">
      <alignment vertical="center"/>
    </xf>
    <xf numFmtId="3" fontId="1" fillId="6" borderId="39" xfId="0" applyNumberFormat="1" applyFont="1" applyFill="1" applyBorder="1" applyAlignment="1">
      <alignment vertical="center"/>
    </xf>
    <xf numFmtId="3" fontId="1" fillId="6" borderId="26" xfId="0" applyNumberFormat="1" applyFont="1" applyFill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1" fillId="6" borderId="29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/>
    </xf>
    <xf numFmtId="0" fontId="60" fillId="0" borderId="15" xfId="0" applyFont="1" applyFill="1" applyBorder="1" applyAlignment="1">
      <alignment vertical="center" wrapText="1"/>
    </xf>
    <xf numFmtId="3" fontId="60" fillId="0" borderId="9" xfId="0" applyNumberFormat="1" applyFont="1" applyBorder="1" applyAlignment="1">
      <alignment vertical="center"/>
    </xf>
    <xf numFmtId="3" fontId="60" fillId="0" borderId="42" xfId="0" applyNumberFormat="1" applyFont="1" applyBorder="1" applyAlignment="1">
      <alignment vertical="center"/>
    </xf>
    <xf numFmtId="3" fontId="18" fillId="7" borderId="36" xfId="0" applyNumberFormat="1" applyFont="1" applyFill="1" applyBorder="1" applyAlignment="1">
      <alignment vertical="center"/>
    </xf>
    <xf numFmtId="3" fontId="60" fillId="6" borderId="42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 wrapText="1"/>
    </xf>
    <xf numFmtId="3" fontId="0" fillId="0" borderId="43" xfId="0" applyNumberFormat="1" applyBorder="1" applyAlignment="1">
      <alignment vertical="center"/>
    </xf>
    <xf numFmtId="3" fontId="1" fillId="9" borderId="31" xfId="0" applyNumberFormat="1" applyFont="1" applyFill="1" applyBorder="1" applyAlignment="1">
      <alignment vertical="center"/>
    </xf>
    <xf numFmtId="3" fontId="1" fillId="6" borderId="43" xfId="0" applyNumberFormat="1" applyFont="1" applyFill="1" applyBorder="1" applyAlignment="1">
      <alignment vertical="center"/>
    </xf>
    <xf numFmtId="3" fontId="18" fillId="10" borderId="8" xfId="0" applyNumberFormat="1" applyFont="1" applyFill="1" applyBorder="1" applyAlignment="1">
      <alignment vertical="center"/>
    </xf>
    <xf numFmtId="3" fontId="18" fillId="11" borderId="38" xfId="0" applyNumberFormat="1" applyFont="1" applyFill="1" applyBorder="1" applyAlignment="1">
      <alignment vertical="center"/>
    </xf>
    <xf numFmtId="3" fontId="18" fillId="11" borderId="31" xfId="0" applyNumberFormat="1" applyFont="1" applyFill="1" applyBorder="1" applyAlignment="1">
      <alignment vertical="center"/>
    </xf>
    <xf numFmtId="3" fontId="18" fillId="12" borderId="31" xfId="0" applyNumberFormat="1" applyFont="1" applyFill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18" fillId="11" borderId="26" xfId="0" applyNumberFormat="1" applyFont="1" applyFill="1" applyBorder="1" applyAlignment="1">
      <alignment vertical="center"/>
    </xf>
    <xf numFmtId="3" fontId="18" fillId="11" borderId="24" xfId="0" applyNumberFormat="1" applyFont="1" applyFill="1" applyBorder="1" applyAlignment="1">
      <alignment vertical="center"/>
    </xf>
    <xf numFmtId="3" fontId="0" fillId="3" borderId="24" xfId="0" applyNumberFormat="1" applyFill="1" applyBorder="1" applyAlignment="1">
      <alignment horizontal="left" vertical="center" wrapText="1"/>
    </xf>
    <xf numFmtId="3" fontId="1" fillId="9" borderId="24" xfId="0" applyNumberFormat="1" applyFont="1" applyFill="1" applyBorder="1" applyAlignment="1">
      <alignment vertical="center"/>
    </xf>
    <xf numFmtId="0" fontId="61" fillId="0" borderId="24" xfId="0" applyFont="1" applyBorder="1" applyAlignment="1">
      <alignment vertical="center" wrapText="1"/>
    </xf>
    <xf numFmtId="3" fontId="61" fillId="0" borderId="5" xfId="0" applyNumberFormat="1" applyFont="1" applyBorder="1" applyAlignment="1">
      <alignment vertical="center"/>
    </xf>
    <xf numFmtId="3" fontId="61" fillId="0" borderId="25" xfId="0" applyNumberFormat="1" applyFont="1" applyBorder="1" applyAlignment="1">
      <alignment vertical="center"/>
    </xf>
    <xf numFmtId="3" fontId="61" fillId="0" borderId="1" xfId="0" applyNumberFormat="1" applyFont="1" applyBorder="1" applyAlignment="1">
      <alignment vertical="center"/>
    </xf>
    <xf numFmtId="3" fontId="61" fillId="0" borderId="27" xfId="0" applyNumberFormat="1" applyFont="1" applyBorder="1" applyAlignment="1">
      <alignment vertical="center"/>
    </xf>
    <xf numFmtId="3" fontId="61" fillId="7" borderId="2" xfId="0" applyNumberFormat="1" applyFont="1" applyFill="1" applyBorder="1" applyAlignment="1">
      <alignment vertical="center"/>
    </xf>
    <xf numFmtId="3" fontId="61" fillId="8" borderId="26" xfId="0" applyNumberFormat="1" applyFont="1" applyFill="1" applyBorder="1" applyAlignment="1">
      <alignment vertical="center"/>
    </xf>
    <xf numFmtId="3" fontId="61" fillId="9" borderId="24" xfId="0" applyNumberFormat="1" applyFont="1" applyFill="1" applyBorder="1" applyAlignment="1">
      <alignment vertical="center"/>
    </xf>
    <xf numFmtId="3" fontId="61" fillId="6" borderId="25" xfId="0" applyNumberFormat="1" applyFont="1" applyFill="1" applyBorder="1" applyAlignment="1">
      <alignment vertical="center"/>
    </xf>
    <xf numFmtId="3" fontId="61" fillId="6" borderId="1" xfId="0" applyNumberFormat="1" applyFont="1" applyFill="1" applyBorder="1" applyAlignment="1">
      <alignment vertical="center"/>
    </xf>
    <xf numFmtId="3" fontId="61" fillId="6" borderId="27" xfId="0" applyNumberFormat="1" applyFont="1" applyFill="1" applyBorder="1" applyAlignment="1">
      <alignment vertical="center"/>
    </xf>
    <xf numFmtId="3" fontId="61" fillId="10" borderId="2" xfId="0" applyNumberFormat="1" applyFont="1" applyFill="1" applyBorder="1" applyAlignment="1">
      <alignment vertical="center"/>
    </xf>
    <xf numFmtId="3" fontId="61" fillId="11" borderId="26" xfId="0" applyNumberFormat="1" applyFont="1" applyFill="1" applyBorder="1" applyAlignment="1">
      <alignment vertical="center"/>
    </xf>
    <xf numFmtId="3" fontId="61" fillId="11" borderId="24" xfId="0" applyNumberFormat="1" applyFont="1" applyFill="1" applyBorder="1" applyAlignment="1">
      <alignment vertical="center"/>
    </xf>
    <xf numFmtId="3" fontId="61" fillId="0" borderId="24" xfId="0" applyNumberFormat="1" applyFont="1" applyFill="1" applyBorder="1" applyAlignment="1">
      <alignment vertical="center"/>
    </xf>
    <xf numFmtId="3" fontId="61" fillId="12" borderId="24" xfId="0" applyNumberFormat="1" applyFont="1" applyFill="1" applyBorder="1" applyAlignment="1">
      <alignment vertical="center"/>
    </xf>
    <xf numFmtId="0" fontId="58" fillId="0" borderId="24" xfId="0" applyFont="1" applyBorder="1" applyAlignment="1">
      <alignment vertical="center" wrapText="1"/>
    </xf>
    <xf numFmtId="3" fontId="58" fillId="0" borderId="5" xfId="0" applyNumberFormat="1" applyFont="1" applyBorder="1" applyAlignment="1">
      <alignment vertical="center"/>
    </xf>
    <xf numFmtId="3" fontId="58" fillId="0" borderId="25" xfId="0" applyNumberFormat="1" applyFont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3" fontId="58" fillId="0" borderId="27" xfId="0" applyNumberFormat="1" applyFont="1" applyBorder="1" applyAlignment="1">
      <alignment vertical="center"/>
    </xf>
    <xf numFmtId="3" fontId="58" fillId="7" borderId="2" xfId="0" applyNumberFormat="1" applyFont="1" applyFill="1" applyBorder="1" applyAlignment="1">
      <alignment vertical="center"/>
    </xf>
    <xf numFmtId="3" fontId="58" fillId="8" borderId="26" xfId="0" applyNumberFormat="1" applyFont="1" applyFill="1" applyBorder="1" applyAlignment="1">
      <alignment vertical="center"/>
    </xf>
    <xf numFmtId="3" fontId="58" fillId="9" borderId="24" xfId="0" applyNumberFormat="1" applyFont="1" applyFill="1" applyBorder="1" applyAlignment="1">
      <alignment vertical="center"/>
    </xf>
    <xf numFmtId="3" fontId="58" fillId="10" borderId="2" xfId="0" applyNumberFormat="1" applyFont="1" applyFill="1" applyBorder="1" applyAlignment="1">
      <alignment vertical="center"/>
    </xf>
    <xf numFmtId="3" fontId="58" fillId="11" borderId="26" xfId="0" applyNumberFormat="1" applyFont="1" applyFill="1" applyBorder="1" applyAlignment="1">
      <alignment vertical="center"/>
    </xf>
    <xf numFmtId="3" fontId="58" fillId="11" borderId="24" xfId="0" applyNumberFormat="1" applyFont="1" applyFill="1" applyBorder="1" applyAlignment="1">
      <alignment vertical="center"/>
    </xf>
    <xf numFmtId="3" fontId="58" fillId="0" borderId="24" xfId="0" applyNumberFormat="1" applyFont="1" applyFill="1" applyBorder="1" applyAlignment="1">
      <alignment vertical="center"/>
    </xf>
    <xf numFmtId="3" fontId="58" fillId="12" borderId="24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0" fillId="9" borderId="24" xfId="0" applyNumberFormat="1" applyFont="1" applyFill="1" applyBorder="1" applyAlignment="1">
      <alignment vertical="center"/>
    </xf>
    <xf numFmtId="3" fontId="20" fillId="6" borderId="25" xfId="0" applyNumberFormat="1" applyFont="1" applyFill="1" applyBorder="1" applyAlignment="1">
      <alignment vertical="center"/>
    </xf>
    <xf numFmtId="3" fontId="20" fillId="6" borderId="1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2" fillId="11" borderId="26" xfId="0" applyNumberFormat="1" applyFont="1" applyFill="1" applyBorder="1" applyAlignment="1">
      <alignment vertical="center"/>
    </xf>
    <xf numFmtId="3" fontId="22" fillId="11" borderId="24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12" borderId="24" xfId="0" applyNumberFormat="1" applyFont="1" applyFill="1" applyBorder="1" applyAlignment="1">
      <alignment vertical="center"/>
    </xf>
    <xf numFmtId="3" fontId="22" fillId="9" borderId="24" xfId="0" applyNumberFormat="1" applyFont="1" applyFill="1" applyBorder="1" applyAlignment="1">
      <alignment vertical="center"/>
    </xf>
    <xf numFmtId="3" fontId="20" fillId="11" borderId="26" xfId="0" applyNumberFormat="1" applyFont="1" applyFill="1" applyBorder="1" applyAlignment="1">
      <alignment vertical="center"/>
    </xf>
    <xf numFmtId="3" fontId="20" fillId="11" borderId="24" xfId="0" applyNumberFormat="1" applyFont="1" applyFill="1" applyBorder="1" applyAlignment="1">
      <alignment vertical="center"/>
    </xf>
    <xf numFmtId="3" fontId="18" fillId="0" borderId="25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3" fontId="20" fillId="0" borderId="25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27" xfId="0" applyNumberFormat="1" applyFont="1" applyBorder="1" applyAlignment="1">
      <alignment vertical="center"/>
    </xf>
    <xf numFmtId="3" fontId="1" fillId="10" borderId="2" xfId="0" applyNumberFormat="1" applyFont="1" applyFill="1" applyBorder="1" applyAlignment="1">
      <alignment vertical="center"/>
    </xf>
    <xf numFmtId="3" fontId="1" fillId="7" borderId="8" xfId="0" applyNumberFormat="1" applyFont="1" applyFill="1" applyBorder="1" applyAlignment="1">
      <alignment vertical="center"/>
    </xf>
    <xf numFmtId="3" fontId="0" fillId="8" borderId="38" xfId="0" applyNumberFormat="1" applyFont="1" applyFill="1" applyBorder="1" applyAlignment="1">
      <alignment vertical="center"/>
    </xf>
    <xf numFmtId="3" fontId="1" fillId="0" borderId="43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10" borderId="8" xfId="0" applyNumberFormat="1" applyFont="1" applyFill="1" applyBorder="1" applyAlignment="1">
      <alignment vertical="center"/>
    </xf>
    <xf numFmtId="3" fontId="22" fillId="0" borderId="25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27" xfId="0" applyNumberFormat="1" applyFont="1" applyBorder="1" applyAlignment="1">
      <alignment vertical="center"/>
    </xf>
    <xf numFmtId="0" fontId="58" fillId="0" borderId="28" xfId="0" applyFont="1" applyBorder="1" applyAlignment="1">
      <alignment vertical="center" wrapText="1"/>
    </xf>
    <xf numFmtId="3" fontId="58" fillId="0" borderId="12" xfId="0" applyNumberFormat="1" applyFont="1" applyBorder="1" applyAlignment="1">
      <alignment vertical="center"/>
    </xf>
    <xf numFmtId="3" fontId="58" fillId="0" borderId="44" xfId="0" applyNumberFormat="1" applyFont="1" applyBorder="1" applyAlignment="1">
      <alignment vertical="center"/>
    </xf>
    <xf numFmtId="3" fontId="58" fillId="0" borderId="10" xfId="0" applyNumberFormat="1" applyFont="1" applyBorder="1" applyAlignment="1">
      <alignment vertical="center"/>
    </xf>
    <xf numFmtId="3" fontId="58" fillId="0" borderId="30" xfId="0" applyNumberFormat="1" applyFont="1" applyBorder="1" applyAlignment="1">
      <alignment vertical="center"/>
    </xf>
    <xf numFmtId="3" fontId="58" fillId="7" borderId="11" xfId="0" applyNumberFormat="1" applyFont="1" applyFill="1" applyBorder="1" applyAlignment="1">
      <alignment vertical="center"/>
    </xf>
    <xf numFmtId="3" fontId="58" fillId="8" borderId="29" xfId="0" applyNumberFormat="1" applyFont="1" applyFill="1" applyBorder="1" applyAlignment="1">
      <alignment vertical="center"/>
    </xf>
    <xf numFmtId="3" fontId="58" fillId="9" borderId="28" xfId="0" applyNumberFormat="1" applyFont="1" applyFill="1" applyBorder="1" applyAlignment="1">
      <alignment vertical="center"/>
    </xf>
    <xf numFmtId="3" fontId="58" fillId="10" borderId="11" xfId="0" applyNumberFormat="1" applyFont="1" applyFill="1" applyBorder="1" applyAlignment="1">
      <alignment vertical="center"/>
    </xf>
    <xf numFmtId="3" fontId="58" fillId="11" borderId="29" xfId="0" applyNumberFormat="1" applyFont="1" applyFill="1" applyBorder="1" applyAlignment="1">
      <alignment vertical="center"/>
    </xf>
    <xf numFmtId="3" fontId="58" fillId="11" borderId="28" xfId="0" applyNumberFormat="1" applyFont="1" applyFill="1" applyBorder="1" applyAlignment="1">
      <alignment vertical="center"/>
    </xf>
    <xf numFmtId="3" fontId="58" fillId="0" borderId="28" xfId="0" applyNumberFormat="1" applyFont="1" applyFill="1" applyBorder="1" applyAlignment="1">
      <alignment vertical="center"/>
    </xf>
    <xf numFmtId="3" fontId="58" fillId="12" borderId="28" xfId="0" applyNumberFormat="1" applyFont="1" applyFill="1" applyBorder="1" applyAlignment="1">
      <alignment vertical="center"/>
    </xf>
    <xf numFmtId="0" fontId="62" fillId="0" borderId="15" xfId="0" applyFont="1" applyBorder="1" applyAlignment="1">
      <alignment vertical="center" wrapText="1"/>
    </xf>
    <xf numFmtId="3" fontId="62" fillId="0" borderId="33" xfId="0" applyNumberFormat="1" applyFont="1" applyBorder="1" applyAlignment="1">
      <alignment vertical="center"/>
    </xf>
    <xf numFmtId="3" fontId="62" fillId="0" borderId="34" xfId="0" applyNumberFormat="1" applyFont="1" applyBorder="1" applyAlignment="1">
      <alignment vertical="center"/>
    </xf>
    <xf numFmtId="3" fontId="62" fillId="0" borderId="35" xfId="0" applyNumberFormat="1" applyFont="1" applyBorder="1" applyAlignment="1">
      <alignment vertical="center"/>
    </xf>
    <xf numFmtId="3" fontId="62" fillId="0" borderId="42" xfId="0" applyNumberFormat="1" applyFont="1" applyBorder="1" applyAlignment="1">
      <alignment vertical="center"/>
    </xf>
    <xf numFmtId="3" fontId="62" fillId="7" borderId="36" xfId="0" applyNumberFormat="1" applyFont="1" applyFill="1" applyBorder="1" applyAlignment="1">
      <alignment vertical="center"/>
    </xf>
    <xf numFmtId="3" fontId="62" fillId="8" borderId="9" xfId="0" applyNumberFormat="1" applyFont="1" applyFill="1" applyBorder="1" applyAlignment="1">
      <alignment vertical="center"/>
    </xf>
    <xf numFmtId="3" fontId="62" fillId="9" borderId="15" xfId="0" applyNumberFormat="1" applyFont="1" applyFill="1" applyBorder="1" applyAlignment="1">
      <alignment vertical="center"/>
    </xf>
    <xf numFmtId="3" fontId="62" fillId="10" borderId="36" xfId="0" applyNumberFormat="1" applyFont="1" applyFill="1" applyBorder="1" applyAlignment="1">
      <alignment vertical="center"/>
    </xf>
    <xf numFmtId="3" fontId="62" fillId="11" borderId="9" xfId="0" applyNumberFormat="1" applyFont="1" applyFill="1" applyBorder="1" applyAlignment="1">
      <alignment vertical="center"/>
    </xf>
    <xf numFmtId="3" fontId="62" fillId="11" borderId="15" xfId="0" applyNumberFormat="1" applyFont="1" applyFill="1" applyBorder="1" applyAlignment="1">
      <alignment vertical="center"/>
    </xf>
    <xf numFmtId="3" fontId="62" fillId="0" borderId="15" xfId="0" applyNumberFormat="1" applyFont="1" applyFill="1" applyBorder="1" applyAlignment="1">
      <alignment vertical="center"/>
    </xf>
    <xf numFmtId="3" fontId="62" fillId="12" borderId="15" xfId="0" applyNumberFormat="1" applyFont="1" applyFill="1" applyBorder="1" applyAlignment="1">
      <alignment vertical="center"/>
    </xf>
    <xf numFmtId="0" fontId="61" fillId="0" borderId="17" xfId="0" applyFont="1" applyBorder="1" applyAlignment="1">
      <alignment vertical="center" wrapText="1"/>
    </xf>
    <xf numFmtId="3" fontId="61" fillId="0" borderId="18" xfId="0" applyNumberFormat="1" applyFont="1" applyBorder="1" applyAlignment="1">
      <alignment vertical="center"/>
    </xf>
    <xf numFmtId="3" fontId="61" fillId="0" borderId="23" xfId="0" applyNumberFormat="1" applyFont="1" applyBorder="1" applyAlignment="1">
      <alignment vertical="center"/>
    </xf>
    <xf numFmtId="3" fontId="61" fillId="0" borderId="20" xfId="0" applyNumberFormat="1" applyFont="1" applyBorder="1" applyAlignment="1">
      <alignment vertical="center"/>
    </xf>
    <xf numFmtId="3" fontId="61" fillId="0" borderId="21" xfId="0" applyNumberFormat="1" applyFont="1" applyBorder="1" applyAlignment="1">
      <alignment vertical="center"/>
    </xf>
    <xf numFmtId="3" fontId="22" fillId="7" borderId="22" xfId="0" applyNumberFormat="1" applyFont="1" applyFill="1" applyBorder="1" applyAlignment="1">
      <alignment vertical="center"/>
    </xf>
    <xf numFmtId="3" fontId="61" fillId="8" borderId="19" xfId="0" applyNumberFormat="1" applyFont="1" applyFill="1" applyBorder="1" applyAlignment="1">
      <alignment vertical="center"/>
    </xf>
    <xf numFmtId="3" fontId="22" fillId="9" borderId="17" xfId="0" applyNumberFormat="1" applyFont="1" applyFill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3" fontId="22" fillId="10" borderId="22" xfId="0" applyNumberFormat="1" applyFont="1" applyFill="1" applyBorder="1" applyAlignment="1">
      <alignment vertical="center"/>
    </xf>
    <xf numFmtId="3" fontId="22" fillId="11" borderId="19" xfId="0" applyNumberFormat="1" applyFont="1" applyFill="1" applyBorder="1" applyAlignment="1">
      <alignment vertical="center"/>
    </xf>
    <xf numFmtId="3" fontId="22" fillId="11" borderId="1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12" borderId="17" xfId="0" applyNumberFormat="1" applyFont="1" applyFill="1" applyBorder="1" applyAlignment="1">
      <alignment vertical="center"/>
    </xf>
    <xf numFmtId="3" fontId="20" fillId="0" borderId="24" xfId="0" applyNumberFormat="1" applyFont="1" applyFill="1" applyBorder="1" applyAlignment="1">
      <alignment vertical="center"/>
    </xf>
    <xf numFmtId="3" fontId="20" fillId="12" borderId="24" xfId="0" applyNumberFormat="1" applyFont="1" applyFill="1" applyBorder="1" applyAlignment="1">
      <alignment vertical="center"/>
    </xf>
    <xf numFmtId="0" fontId="62" fillId="0" borderId="32" xfId="0" applyFont="1" applyBorder="1" applyAlignment="1">
      <alignment vertical="center" wrapText="1"/>
    </xf>
    <xf numFmtId="3" fontId="62" fillId="0" borderId="40" xfId="0" applyNumberFormat="1" applyFont="1" applyBorder="1" applyAlignment="1">
      <alignment vertical="center"/>
    </xf>
    <xf numFmtId="3" fontId="62" fillId="0" borderId="45" xfId="0" applyNumberFormat="1" applyFont="1" applyBorder="1" applyAlignment="1">
      <alignment vertical="center"/>
    </xf>
    <xf numFmtId="3" fontId="62" fillId="0" borderId="3" xfId="0" applyNumberFormat="1" applyFont="1" applyBorder="1" applyAlignment="1">
      <alignment vertical="center"/>
    </xf>
    <xf numFmtId="3" fontId="62" fillId="0" borderId="41" xfId="0" applyNumberFormat="1" applyFont="1" applyBorder="1" applyAlignment="1">
      <alignment vertical="center"/>
    </xf>
    <xf numFmtId="3" fontId="62" fillId="7" borderId="4" xfId="0" applyNumberFormat="1" applyFont="1" applyFill="1" applyBorder="1" applyAlignment="1">
      <alignment vertical="center"/>
    </xf>
    <xf numFmtId="3" fontId="62" fillId="8" borderId="46" xfId="0" applyNumberFormat="1" applyFont="1" applyFill="1" applyBorder="1" applyAlignment="1">
      <alignment vertical="center"/>
    </xf>
    <xf numFmtId="3" fontId="62" fillId="9" borderId="32" xfId="0" applyNumberFormat="1" applyFont="1" applyFill="1" applyBorder="1" applyAlignment="1">
      <alignment vertical="center"/>
    </xf>
    <xf numFmtId="3" fontId="62" fillId="10" borderId="4" xfId="0" applyNumberFormat="1" applyFont="1" applyFill="1" applyBorder="1" applyAlignment="1">
      <alignment vertical="center"/>
    </xf>
    <xf numFmtId="3" fontId="62" fillId="11" borderId="46" xfId="0" applyNumberFormat="1" applyFont="1" applyFill="1" applyBorder="1" applyAlignment="1">
      <alignment vertical="center"/>
    </xf>
    <xf numFmtId="3" fontId="62" fillId="11" borderId="32" xfId="0" applyNumberFormat="1" applyFont="1" applyFill="1" applyBorder="1" applyAlignment="1">
      <alignment vertical="center"/>
    </xf>
    <xf numFmtId="3" fontId="62" fillId="0" borderId="32" xfId="0" applyNumberFormat="1" applyFont="1" applyFill="1" applyBorder="1" applyAlignment="1">
      <alignment vertical="center"/>
    </xf>
    <xf numFmtId="3" fontId="62" fillId="12" borderId="32" xfId="0" applyNumberFormat="1" applyFont="1" applyFill="1" applyBorder="1" applyAlignment="1">
      <alignment vertical="center"/>
    </xf>
    <xf numFmtId="0" fontId="61" fillId="0" borderId="31" xfId="0" applyFont="1" applyBorder="1" applyAlignment="1">
      <alignment vertical="center" wrapText="1"/>
    </xf>
    <xf numFmtId="3" fontId="61" fillId="0" borderId="37" xfId="0" applyNumberFormat="1" applyFont="1" applyBorder="1" applyAlignment="1">
      <alignment vertical="center"/>
    </xf>
    <xf numFmtId="3" fontId="61" fillId="0" borderId="43" xfId="0" applyNumberFormat="1" applyFont="1" applyBorder="1" applyAlignment="1">
      <alignment vertical="center"/>
    </xf>
    <xf numFmtId="3" fontId="61" fillId="0" borderId="7" xfId="0" applyNumberFormat="1" applyFont="1" applyBorder="1" applyAlignment="1">
      <alignment vertical="center"/>
    </xf>
    <xf numFmtId="3" fontId="61" fillId="0" borderId="39" xfId="0" applyNumberFormat="1" applyFont="1" applyBorder="1" applyAlignment="1">
      <alignment vertical="center"/>
    </xf>
    <xf numFmtId="3" fontId="61" fillId="8" borderId="38" xfId="0" applyNumberFormat="1" applyFont="1" applyFill="1" applyBorder="1" applyAlignment="1">
      <alignment vertical="center"/>
    </xf>
    <xf numFmtId="3" fontId="22" fillId="9" borderId="31" xfId="0" applyNumberFormat="1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vertical="center"/>
    </xf>
    <xf numFmtId="3" fontId="22" fillId="11" borderId="38" xfId="0" applyNumberFormat="1" applyFont="1" applyFill="1" applyBorder="1" applyAlignment="1">
      <alignment vertical="center"/>
    </xf>
    <xf numFmtId="3" fontId="22" fillId="11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12" borderId="31" xfId="0" applyNumberFormat="1" applyFont="1" applyFill="1" applyBorder="1" applyAlignment="1">
      <alignment vertical="center"/>
    </xf>
    <xf numFmtId="3" fontId="0" fillId="8" borderId="26" xfId="0" applyNumberFormat="1" applyFont="1" applyFill="1" applyBorder="1" applyAlignment="1">
      <alignment vertical="center"/>
    </xf>
    <xf numFmtId="0" fontId="63" fillId="13" borderId="15" xfId="0" applyFont="1" applyFill="1" applyBorder="1" applyAlignment="1">
      <alignment vertical="center" wrapText="1"/>
    </xf>
    <xf numFmtId="3" fontId="63" fillId="13" borderId="33" xfId="0" applyNumberFormat="1" applyFont="1" applyFill="1" applyBorder="1" applyAlignment="1">
      <alignment vertical="center"/>
    </xf>
    <xf numFmtId="3" fontId="63" fillId="13" borderId="34" xfId="0" applyNumberFormat="1" applyFont="1" applyFill="1" applyBorder="1" applyAlignment="1">
      <alignment vertical="center"/>
    </xf>
    <xf numFmtId="3" fontId="63" fillId="13" borderId="35" xfId="0" applyNumberFormat="1" applyFont="1" applyFill="1" applyBorder="1" applyAlignment="1">
      <alignment vertical="center"/>
    </xf>
    <xf numFmtId="3" fontId="63" fillId="13" borderId="42" xfId="0" applyNumberFormat="1" applyFont="1" applyFill="1" applyBorder="1" applyAlignment="1">
      <alignment vertical="center"/>
    </xf>
    <xf numFmtId="3" fontId="63" fillId="13" borderId="36" xfId="0" applyNumberFormat="1" applyFont="1" applyFill="1" applyBorder="1" applyAlignment="1">
      <alignment vertical="center"/>
    </xf>
    <xf numFmtId="3" fontId="63" fillId="13" borderId="15" xfId="0" applyNumberFormat="1" applyFont="1" applyFill="1" applyBorder="1" applyAlignment="1">
      <alignment vertical="center"/>
    </xf>
    <xf numFmtId="3" fontId="63" fillId="13" borderId="16" xfId="0" applyNumberFormat="1" applyFont="1" applyFill="1" applyBorder="1" applyAlignment="1">
      <alignment vertical="center"/>
    </xf>
    <xf numFmtId="3" fontId="63" fillId="13" borderId="47" xfId="0" applyNumberFormat="1" applyFont="1" applyFill="1" applyBorder="1" applyAlignment="1">
      <alignment vertical="center"/>
    </xf>
    <xf numFmtId="3" fontId="63" fillId="13" borderId="9" xfId="0" applyNumberFormat="1" applyFont="1" applyFill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24" xfId="0" applyNumberFormat="1" applyFont="1" applyBorder="1" applyAlignment="1">
      <alignment vertical="center"/>
    </xf>
    <xf numFmtId="3" fontId="58" fillId="0" borderId="24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11" borderId="26" xfId="0" applyNumberFormat="1" applyFont="1" applyFill="1" applyBorder="1" applyAlignment="1">
      <alignment vertical="center"/>
    </xf>
    <xf numFmtId="3" fontId="1" fillId="11" borderId="24" xfId="0" applyNumberFormat="1" applyFont="1" applyFill="1" applyBorder="1" applyAlignment="1">
      <alignment vertical="center"/>
    </xf>
    <xf numFmtId="3" fontId="1" fillId="12" borderId="24" xfId="0" applyNumberFormat="1" applyFont="1" applyFill="1" applyBorder="1" applyAlignment="1">
      <alignment vertical="center"/>
    </xf>
    <xf numFmtId="3" fontId="61" fillId="0" borderId="24" xfId="0" applyNumberFormat="1" applyFont="1" applyBorder="1" applyAlignment="1">
      <alignment vertical="center"/>
    </xf>
    <xf numFmtId="3" fontId="0" fillId="6" borderId="0" xfId="0" applyNumberFormat="1" applyFill="1" applyAlignment="1">
      <alignment vertical="center"/>
    </xf>
    <xf numFmtId="3" fontId="18" fillId="6" borderId="0" xfId="0" applyNumberFormat="1" applyFont="1" applyFill="1" applyAlignment="1">
      <alignment vertical="center"/>
    </xf>
    <xf numFmtId="0" fontId="0" fillId="6" borderId="0" xfId="0" applyFill="1"/>
    <xf numFmtId="3" fontId="18" fillId="14" borderId="1" xfId="0" applyNumberFormat="1" applyFont="1" applyFill="1" applyBorder="1" applyAlignment="1">
      <alignment horizontal="center" vertical="center" wrapText="1"/>
    </xf>
    <xf numFmtId="3" fontId="18" fillId="14" borderId="14" xfId="0" applyNumberFormat="1" applyFont="1" applyFill="1" applyBorder="1" applyAlignment="1">
      <alignment horizontal="center" vertical="center" wrapText="1"/>
    </xf>
    <xf numFmtId="3" fontId="18" fillId="15" borderId="48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8" fillId="14" borderId="8" xfId="0" applyNumberFormat="1" applyFont="1" applyFill="1" applyBorder="1" applyAlignment="1">
      <alignment vertical="center"/>
    </xf>
    <xf numFmtId="3" fontId="18" fillId="6" borderId="17" xfId="0" applyNumberFormat="1" applyFont="1" applyFill="1" applyBorder="1" applyAlignment="1">
      <alignment vertical="center"/>
    </xf>
    <xf numFmtId="3" fontId="18" fillId="14" borderId="2" xfId="0" applyNumberFormat="1" applyFont="1" applyFill="1" applyBorder="1" applyAlignment="1">
      <alignment vertical="center"/>
    </xf>
    <xf numFmtId="3" fontId="0" fillId="15" borderId="17" xfId="0" applyNumberFormat="1" applyFill="1" applyBorder="1" applyAlignment="1">
      <alignment vertical="center"/>
    </xf>
    <xf numFmtId="3" fontId="18" fillId="14" borderId="22" xfId="0" applyNumberFormat="1" applyFont="1" applyFill="1" applyBorder="1" applyAlignment="1">
      <alignment vertical="center"/>
    </xf>
    <xf numFmtId="3" fontId="0" fillId="15" borderId="24" xfId="0" applyNumberFormat="1" applyFill="1" applyBorder="1" applyAlignment="1">
      <alignment vertical="center"/>
    </xf>
    <xf numFmtId="3" fontId="18" fillId="6" borderId="24" xfId="0" applyNumberFormat="1" applyFont="1" applyFill="1" applyBorder="1" applyAlignment="1">
      <alignment vertical="center"/>
    </xf>
    <xf numFmtId="3" fontId="18" fillId="6" borderId="48" xfId="0" applyNumberFormat="1" applyFont="1" applyFill="1" applyBorder="1" applyAlignment="1">
      <alignment vertical="center"/>
    </xf>
    <xf numFmtId="3" fontId="18" fillId="6" borderId="28" xfId="0" applyNumberFormat="1" applyFont="1" applyFill="1" applyBorder="1" applyAlignment="1">
      <alignment vertical="center"/>
    </xf>
    <xf numFmtId="3" fontId="18" fillId="6" borderId="32" xfId="0" applyNumberFormat="1" applyFont="1" applyFill="1" applyBorder="1" applyAlignment="1">
      <alignment vertical="center"/>
    </xf>
    <xf numFmtId="3" fontId="18" fillId="6" borderId="31" xfId="0" applyNumberFormat="1" applyFont="1" applyFill="1" applyBorder="1" applyAlignment="1">
      <alignment vertical="center"/>
    </xf>
    <xf numFmtId="3" fontId="60" fillId="15" borderId="15" xfId="0" applyNumberFormat="1" applyFont="1" applyFill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8" fillId="0" borderId="50" xfId="0" applyNumberFormat="1" applyFont="1" applyBorder="1" applyAlignment="1">
      <alignment vertical="center"/>
    </xf>
    <xf numFmtId="3" fontId="61" fillId="14" borderId="2" xfId="0" applyNumberFormat="1" applyFont="1" applyFill="1" applyBorder="1" applyAlignment="1">
      <alignment vertical="center"/>
    </xf>
    <xf numFmtId="3" fontId="61" fillId="15" borderId="2" xfId="0" applyNumberFormat="1" applyFont="1" applyFill="1" applyBorder="1" applyAlignment="1">
      <alignment vertical="center"/>
    </xf>
    <xf numFmtId="3" fontId="61" fillId="15" borderId="24" xfId="0" applyNumberFormat="1" applyFont="1" applyFill="1" applyBorder="1" applyAlignment="1">
      <alignment vertical="center"/>
    </xf>
    <xf numFmtId="3" fontId="61" fillId="0" borderId="50" xfId="0" applyNumberFormat="1" applyFont="1" applyBorder="1" applyAlignment="1">
      <alignment vertical="center"/>
    </xf>
    <xf numFmtId="3" fontId="58" fillId="14" borderId="2" xfId="0" applyNumberFormat="1" applyFont="1" applyFill="1" applyBorder="1" applyAlignment="1">
      <alignment vertical="center"/>
    </xf>
    <xf numFmtId="3" fontId="58" fillId="15" borderId="24" xfId="0" applyNumberFormat="1" applyFont="1" applyFill="1" applyBorder="1" applyAlignment="1">
      <alignment vertical="center"/>
    </xf>
    <xf numFmtId="3" fontId="58" fillId="0" borderId="50" xfId="0" applyNumberFormat="1" applyFont="1" applyBorder="1" applyAlignment="1">
      <alignment vertical="center"/>
    </xf>
    <xf numFmtId="3" fontId="22" fillId="0" borderId="50" xfId="0" applyNumberFormat="1" applyFont="1" applyBorder="1" applyAlignment="1">
      <alignment vertical="center"/>
    </xf>
    <xf numFmtId="3" fontId="0" fillId="15" borderId="24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/>
    </xf>
    <xf numFmtId="3" fontId="62" fillId="14" borderId="4" xfId="0" applyNumberFormat="1" applyFont="1" applyFill="1" applyBorder="1" applyAlignment="1">
      <alignment vertical="center"/>
    </xf>
    <xf numFmtId="3" fontId="62" fillId="15" borderId="32" xfId="0" applyNumberFormat="1" applyFont="1" applyFill="1" applyBorder="1" applyAlignment="1">
      <alignment vertical="center"/>
    </xf>
    <xf numFmtId="3" fontId="62" fillId="0" borderId="51" xfId="0" applyNumberFormat="1" applyFont="1" applyBorder="1" applyAlignment="1">
      <alignment vertical="center"/>
    </xf>
    <xf numFmtId="3" fontId="61" fillId="15" borderId="31" xfId="0" applyNumberFormat="1" applyFont="1" applyFill="1" applyBorder="1" applyAlignment="1">
      <alignment vertical="center"/>
    </xf>
    <xf numFmtId="3" fontId="22" fillId="0" borderId="49" xfId="0" applyNumberFormat="1" applyFont="1" applyBorder="1" applyAlignment="1">
      <alignment vertical="center"/>
    </xf>
    <xf numFmtId="3" fontId="64" fillId="0" borderId="1" xfId="0" applyNumberFormat="1" applyFont="1" applyBorder="1" applyAlignment="1">
      <alignment vertical="center"/>
    </xf>
    <xf numFmtId="3" fontId="64" fillId="0" borderId="27" xfId="0" applyNumberFormat="1" applyFont="1" applyBorder="1" applyAlignment="1">
      <alignment vertical="center"/>
    </xf>
    <xf numFmtId="3" fontId="64" fillId="14" borderId="2" xfId="0" applyNumberFormat="1" applyFont="1" applyFill="1" applyBorder="1" applyAlignment="1">
      <alignment vertical="center"/>
    </xf>
    <xf numFmtId="3" fontId="64" fillId="15" borderId="24" xfId="0" applyNumberFormat="1" applyFont="1" applyFill="1" applyBorder="1" applyAlignment="1">
      <alignment vertical="center"/>
    </xf>
    <xf numFmtId="3" fontId="64" fillId="12" borderId="24" xfId="0" applyNumberFormat="1" applyFont="1" applyFill="1" applyBorder="1" applyAlignment="1">
      <alignment vertical="center"/>
    </xf>
    <xf numFmtId="3" fontId="64" fillId="0" borderId="50" xfId="0" applyNumberFormat="1" applyFont="1" applyBorder="1" applyAlignment="1">
      <alignment vertical="center"/>
    </xf>
    <xf numFmtId="164" fontId="25" fillId="0" borderId="0" xfId="6" applyNumberFormat="1" applyFont="1" applyFill="1" applyAlignment="1">
      <alignment vertical="center" wrapText="1"/>
    </xf>
    <xf numFmtId="0" fontId="26" fillId="6" borderId="49" xfId="6" applyFont="1" applyFill="1" applyBorder="1" applyAlignment="1" applyProtection="1">
      <alignment horizontal="center" vertical="center" wrapText="1"/>
    </xf>
    <xf numFmtId="0" fontId="26" fillId="6" borderId="7" xfId="6" applyFont="1" applyFill="1" applyBorder="1" applyAlignment="1" applyProtection="1">
      <alignment horizontal="center" vertical="center"/>
    </xf>
    <xf numFmtId="0" fontId="27" fillId="0" borderId="0" xfId="6" applyFont="1" applyFill="1" applyAlignment="1">
      <alignment vertical="center"/>
    </xf>
    <xf numFmtId="0" fontId="26" fillId="6" borderId="51" xfId="6" applyFont="1" applyFill="1" applyBorder="1" applyAlignment="1" applyProtection="1">
      <alignment vertical="center"/>
    </xf>
    <xf numFmtId="0" fontId="26" fillId="6" borderId="3" xfId="6" applyFont="1" applyFill="1" applyBorder="1" applyAlignment="1" applyProtection="1">
      <alignment horizontal="center" vertical="center"/>
    </xf>
    <xf numFmtId="0" fontId="26" fillId="6" borderId="13" xfId="6" applyFont="1" applyFill="1" applyBorder="1" applyAlignment="1" applyProtection="1">
      <alignment vertical="center"/>
    </xf>
    <xf numFmtId="0" fontId="26" fillId="6" borderId="0" xfId="6" applyFont="1" applyFill="1" applyBorder="1" applyAlignment="1" applyProtection="1">
      <alignment vertical="center"/>
    </xf>
    <xf numFmtId="0" fontId="29" fillId="0" borderId="0" xfId="6" applyFont="1" applyFill="1" applyAlignment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52" xfId="6" applyFont="1" applyFill="1" applyBorder="1" applyAlignment="1" applyProtection="1">
      <alignment horizontal="center" vertical="center" wrapText="1"/>
    </xf>
    <xf numFmtId="0" fontId="26" fillId="6" borderId="53" xfId="6" applyFont="1" applyFill="1" applyBorder="1" applyAlignment="1" applyProtection="1">
      <alignment horizontal="center" vertical="center" wrapText="1"/>
    </xf>
    <xf numFmtId="0" fontId="26" fillId="6" borderId="54" xfId="6" applyFont="1" applyFill="1" applyBorder="1" applyAlignment="1" applyProtection="1">
      <alignment horizontal="center" vertical="center" wrapText="1"/>
    </xf>
    <xf numFmtId="0" fontId="12" fillId="0" borderId="0" xfId="6" applyFill="1" applyAlignment="1">
      <alignment vertical="center" wrapText="1"/>
    </xf>
    <xf numFmtId="0" fontId="30" fillId="6" borderId="33" xfId="6" applyFont="1" applyFill="1" applyBorder="1" applyAlignment="1" applyProtection="1">
      <alignment horizontal="center" vertical="center" wrapText="1"/>
    </xf>
    <xf numFmtId="0" fontId="30" fillId="6" borderId="35" xfId="6" applyFont="1" applyFill="1" applyBorder="1" applyAlignment="1" applyProtection="1">
      <alignment horizontal="center" vertical="center" wrapText="1"/>
    </xf>
    <xf numFmtId="0" fontId="30" fillId="6" borderId="42" xfId="6" applyFont="1" applyFill="1" applyBorder="1" applyAlignment="1" applyProtection="1">
      <alignment horizontal="center" vertical="center" wrapText="1"/>
    </xf>
    <xf numFmtId="0" fontId="30" fillId="6" borderId="36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>
      <alignment horizontal="center" vertical="center" wrapText="1"/>
    </xf>
    <xf numFmtId="0" fontId="30" fillId="6" borderId="33" xfId="12" applyFont="1" applyFill="1" applyBorder="1" applyAlignment="1" applyProtection="1">
      <alignment horizontal="center" vertical="center" wrapText="1"/>
    </xf>
    <xf numFmtId="0" fontId="30" fillId="6" borderId="35" xfId="12" applyFont="1" applyFill="1" applyBorder="1" applyAlignment="1" applyProtection="1">
      <alignment horizontal="left" vertical="center" wrapText="1" indent="1"/>
    </xf>
    <xf numFmtId="164" fontId="30" fillId="6" borderId="42" xfId="12" applyNumberFormat="1" applyFont="1" applyFill="1" applyBorder="1" applyAlignment="1" applyProtection="1">
      <alignment horizontal="right" vertical="center" wrapText="1" indent="1"/>
    </xf>
    <xf numFmtId="164" fontId="30" fillId="6" borderId="36" xfId="12" applyNumberFormat="1" applyFont="1" applyFill="1" applyBorder="1" applyAlignment="1" applyProtection="1">
      <alignment horizontal="right" vertical="center" wrapText="1" indent="1"/>
    </xf>
    <xf numFmtId="49" fontId="32" fillId="6" borderId="18" xfId="12" applyNumberFormat="1" applyFont="1" applyFill="1" applyBorder="1" applyAlignment="1" applyProtection="1">
      <alignment horizontal="center" vertical="center" wrapText="1"/>
    </xf>
    <xf numFmtId="0" fontId="33" fillId="6" borderId="20" xfId="6" applyFont="1" applyFill="1" applyBorder="1" applyAlignment="1" applyProtection="1">
      <alignment horizontal="left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6" applyFont="1" applyFill="1" applyAlignment="1">
      <alignment vertical="center" wrapText="1"/>
    </xf>
    <xf numFmtId="49" fontId="32" fillId="6" borderId="5" xfId="12" applyNumberFormat="1" applyFont="1" applyFill="1" applyBorder="1" applyAlignment="1" applyProtection="1">
      <alignment horizontal="center" vertical="center" wrapText="1"/>
    </xf>
    <xf numFmtId="0" fontId="33" fillId="6" borderId="1" xfId="6" applyFont="1" applyFill="1" applyBorder="1" applyAlignment="1" applyProtection="1">
      <alignment horizontal="left" wrapText="1" indent="1"/>
    </xf>
    <xf numFmtId="164" fontId="34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>
      <alignment vertical="center" wrapText="1"/>
    </xf>
    <xf numFmtId="49" fontId="32" fillId="6" borderId="12" xfId="12" applyNumberFormat="1" applyFont="1" applyFill="1" applyBorder="1" applyAlignment="1" applyProtection="1">
      <alignment horizontal="center" vertical="center" wrapText="1"/>
    </xf>
    <xf numFmtId="0" fontId="33" fillId="6" borderId="10" xfId="6" applyFont="1" applyFill="1" applyBorder="1" applyAlignment="1" applyProtection="1">
      <alignment horizontal="left" wrapText="1" indent="1"/>
    </xf>
    <xf numFmtId="0" fontId="37" fillId="6" borderId="35" xfId="6" applyFont="1" applyFill="1" applyBorder="1" applyAlignment="1" applyProtection="1">
      <alignment horizontal="left" vertical="center" wrapText="1" indent="1"/>
    </xf>
    <xf numFmtId="164" fontId="32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2" xfId="12" applyNumberFormat="1" applyFont="1" applyFill="1" applyBorder="1" applyAlignment="1" applyProtection="1">
      <alignment horizontal="right" vertical="center" wrapText="1" indent="1"/>
    </xf>
    <xf numFmtId="164" fontId="38" fillId="6" borderId="36" xfId="12" applyNumberFormat="1" applyFont="1" applyFill="1" applyBorder="1" applyAlignment="1" applyProtection="1">
      <alignment horizontal="right" vertical="center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</xf>
    <xf numFmtId="164" fontId="34" fillId="6" borderId="22" xfId="12" applyNumberFormat="1" applyFont="1" applyFill="1" applyBorder="1" applyAlignment="1" applyProtection="1">
      <alignment horizontal="right" vertical="center" wrapText="1" indent="1"/>
    </xf>
    <xf numFmtId="164" fontId="34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36" xfId="12" applyNumberFormat="1" applyFont="1" applyFill="1" applyBorder="1" applyAlignment="1" applyProtection="1">
      <alignment horizontal="right" vertical="center" wrapText="1" indent="1"/>
    </xf>
    <xf numFmtId="0" fontId="37" fillId="6" borderId="33" xfId="6" applyFont="1" applyFill="1" applyBorder="1" applyAlignment="1" applyProtection="1">
      <alignment horizontal="center" wrapText="1"/>
    </xf>
    <xf numFmtId="0" fontId="33" fillId="6" borderId="10" xfId="6" applyFont="1" applyFill="1" applyBorder="1" applyAlignment="1" applyProtection="1">
      <alignment wrapText="1"/>
    </xf>
    <xf numFmtId="49" fontId="32" fillId="6" borderId="40" xfId="12" applyNumberFormat="1" applyFont="1" applyFill="1" applyBorder="1" applyAlignment="1" applyProtection="1">
      <alignment horizontal="center" vertical="center" wrapText="1"/>
    </xf>
    <xf numFmtId="0" fontId="33" fillId="6" borderId="3" xfId="6" applyFont="1" applyFill="1" applyBorder="1" applyAlignment="1" applyProtection="1">
      <alignment horizontal="left" wrapText="1" indent="1"/>
    </xf>
    <xf numFmtId="164" fontId="39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8" xfId="6" applyFont="1" applyFill="1" applyBorder="1" applyAlignment="1" applyProtection="1">
      <alignment horizontal="center" wrapText="1"/>
    </xf>
    <xf numFmtId="0" fontId="33" fillId="6" borderId="5" xfId="6" applyFont="1" applyFill="1" applyBorder="1" applyAlignment="1" applyProtection="1">
      <alignment horizontal="center" wrapText="1"/>
    </xf>
    <xf numFmtId="0" fontId="33" fillId="6" borderId="12" xfId="6" applyFont="1" applyFill="1" applyBorder="1" applyAlignment="1" applyProtection="1">
      <alignment horizontal="center" wrapText="1"/>
    </xf>
    <xf numFmtId="164" fontId="30" fillId="6" borderId="4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6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7" fillId="6" borderId="35" xfId="6" applyFont="1" applyFill="1" applyBorder="1" applyAlignment="1" applyProtection="1">
      <alignment wrapText="1"/>
    </xf>
    <xf numFmtId="0" fontId="37" fillId="6" borderId="55" xfId="6" applyFont="1" applyFill="1" applyBorder="1" applyAlignment="1" applyProtection="1">
      <alignment horizontal="center" wrapText="1"/>
    </xf>
    <xf numFmtId="0" fontId="37" fillId="6" borderId="56" xfId="6" applyFont="1" applyFill="1" applyBorder="1" applyAlignment="1" applyProtection="1">
      <alignment wrapText="1"/>
    </xf>
    <xf numFmtId="0" fontId="32" fillId="6" borderId="0" xfId="6" applyFont="1" applyFill="1" applyBorder="1" applyAlignment="1" applyProtection="1">
      <alignment horizontal="center" vertical="center" wrapText="1"/>
    </xf>
    <xf numFmtId="0" fontId="26" fillId="6" borderId="0" xfId="6" applyFont="1" applyFill="1" applyBorder="1" applyAlignment="1" applyProtection="1">
      <alignment horizontal="left" vertical="center" wrapText="1" indent="1"/>
    </xf>
    <xf numFmtId="164" fontId="30" fillId="6" borderId="0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center" vertical="center" wrapText="1"/>
    </xf>
    <xf numFmtId="0" fontId="32" fillId="6" borderId="0" xfId="6" applyFont="1" applyFill="1" applyAlignment="1" applyProtection="1">
      <alignment vertical="center" wrapText="1"/>
    </xf>
    <xf numFmtId="0" fontId="32" fillId="6" borderId="0" xfId="6" applyFont="1" applyFill="1" applyAlignment="1" applyProtection="1">
      <alignment horizontal="right" vertical="center" wrapText="1" indent="1"/>
    </xf>
    <xf numFmtId="0" fontId="30" fillId="6" borderId="57" xfId="12" applyFont="1" applyFill="1" applyBorder="1" applyAlignment="1" applyProtection="1">
      <alignment horizontal="center" vertical="center" wrapText="1"/>
    </xf>
    <xf numFmtId="0" fontId="30" fillId="6" borderId="52" xfId="12" applyFont="1" applyFill="1" applyBorder="1" applyAlignment="1" applyProtection="1">
      <alignment vertical="center" wrapText="1"/>
    </xf>
    <xf numFmtId="164" fontId="30" fillId="6" borderId="53" xfId="12" applyNumberFormat="1" applyFont="1" applyFill="1" applyBorder="1" applyAlignment="1" applyProtection="1">
      <alignment horizontal="right" vertical="center" wrapText="1" indent="1"/>
    </xf>
    <xf numFmtId="164" fontId="30" fillId="6" borderId="54" xfId="12" applyNumberFormat="1" applyFont="1" applyFill="1" applyBorder="1" applyAlignment="1" applyProtection="1">
      <alignment horizontal="right" vertical="center" wrapText="1" indent="1"/>
    </xf>
    <xf numFmtId="0" fontId="40" fillId="0" borderId="0" xfId="6" applyFont="1" applyFill="1" applyAlignment="1">
      <alignment vertical="center" wrapText="1"/>
    </xf>
    <xf numFmtId="49" fontId="32" fillId="6" borderId="37" xfId="12" applyNumberFormat="1" applyFont="1" applyFill="1" applyBorder="1" applyAlignment="1" applyProtection="1">
      <alignment horizontal="center" vertical="center" wrapText="1"/>
    </xf>
    <xf numFmtId="0" fontId="32" fillId="6" borderId="7" xfId="12" applyFont="1" applyFill="1" applyBorder="1" applyAlignment="1" applyProtection="1">
      <alignment horizontal="left" vertical="center" wrapText="1" indent="1"/>
    </xf>
    <xf numFmtId="164" fontId="32" fillId="6" borderId="39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1" xfId="12" applyFont="1" applyFill="1" applyBorder="1" applyAlignment="1" applyProtection="1">
      <alignment horizontal="left" vertical="center" wrapText="1" indent="1"/>
    </xf>
    <xf numFmtId="0" fontId="32" fillId="6" borderId="25" xfId="12" applyFont="1" applyFill="1" applyBorder="1" applyAlignment="1" applyProtection="1">
      <alignment horizontal="left" vertical="center" wrapText="1" indent="1"/>
    </xf>
    <xf numFmtId="0" fontId="32" fillId="6" borderId="0" xfId="12" applyFont="1" applyFill="1" applyBorder="1" applyAlignment="1" applyProtection="1">
      <alignment horizontal="left" vertical="center" wrapText="1" indent="1"/>
    </xf>
    <xf numFmtId="0" fontId="32" fillId="6" borderId="1" xfId="12" applyFont="1" applyFill="1" applyBorder="1" applyAlignment="1" applyProtection="1">
      <alignment horizontal="left" indent="6"/>
    </xf>
    <xf numFmtId="0" fontId="32" fillId="6" borderId="1" xfId="12" applyFont="1" applyFill="1" applyBorder="1" applyAlignment="1" applyProtection="1">
      <alignment horizontal="left" vertical="center" wrapText="1" indent="6"/>
    </xf>
    <xf numFmtId="49" fontId="32" fillId="6" borderId="58" xfId="12" applyNumberFormat="1" applyFont="1" applyFill="1" applyBorder="1" applyAlignment="1" applyProtection="1">
      <alignment horizontal="center" vertical="center" wrapText="1"/>
    </xf>
    <xf numFmtId="0" fontId="32" fillId="6" borderId="10" xfId="12" applyFont="1" applyFill="1" applyBorder="1" applyAlignment="1" applyProtection="1">
      <alignment horizontal="left" vertical="center" wrapText="1" indent="6"/>
    </xf>
    <xf numFmtId="0" fontId="32" fillId="6" borderId="3" xfId="12" applyFont="1" applyFill="1" applyBorder="1" applyAlignment="1" applyProtection="1">
      <alignment horizontal="left" vertical="center" wrapText="1" indent="6"/>
    </xf>
    <xf numFmtId="164" fontId="32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35" xfId="12" applyFont="1" applyFill="1" applyBorder="1" applyAlignment="1" applyProtection="1">
      <alignment vertical="center" wrapText="1"/>
    </xf>
    <xf numFmtId="0" fontId="32" fillId="6" borderId="10" xfId="12" applyFont="1" applyFill="1" applyBorder="1" applyAlignment="1" applyProtection="1">
      <alignment horizontal="left" vertical="center" wrapText="1" indent="1"/>
    </xf>
    <xf numFmtId="164" fontId="32" fillId="6" borderId="26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0" xfId="6" applyFont="1" applyFill="1" applyBorder="1" applyAlignment="1" applyProtection="1">
      <alignment horizontal="left" vertical="center" wrapText="1" indent="1"/>
    </xf>
    <xf numFmtId="0" fontId="33" fillId="6" borderId="1" xfId="6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6"/>
    </xf>
    <xf numFmtId="164" fontId="32" fillId="6" borderId="29" xfId="12" applyNumberFormat="1" applyFont="1" applyFill="1" applyBorder="1" applyAlignment="1" applyProtection="1">
      <alignment horizontal="right" vertical="center" wrapText="1" indent="1"/>
      <protection locked="0"/>
    </xf>
    <xf numFmtId="0" fontId="38" fillId="6" borderId="35" xfId="12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1"/>
    </xf>
    <xf numFmtId="0" fontId="32" fillId="6" borderId="59" xfId="12" applyFont="1" applyFill="1" applyBorder="1" applyAlignment="1" applyProtection="1">
      <alignment horizontal="left" vertical="center" wrapText="1" indent="1"/>
    </xf>
    <xf numFmtId="16" fontId="12" fillId="0" borderId="0" xfId="6" applyNumberFormat="1" applyFill="1" applyAlignment="1">
      <alignment vertical="center" wrapText="1"/>
    </xf>
    <xf numFmtId="164" fontId="37" fillId="6" borderId="42" xfId="6" applyNumberFormat="1" applyFont="1" applyFill="1" applyBorder="1" applyAlignment="1" applyProtection="1">
      <alignment horizontal="right" vertical="center" wrapText="1" indent="1"/>
    </xf>
    <xf numFmtId="164" fontId="37" fillId="6" borderId="36" xfId="6" applyNumberFormat="1" applyFont="1" applyFill="1" applyBorder="1" applyAlignment="1" applyProtection="1">
      <alignment horizontal="right" vertical="center" wrapText="1" indent="1"/>
    </xf>
    <xf numFmtId="164" fontId="6" fillId="6" borderId="42" xfId="6" quotePrefix="1" applyNumberFormat="1" applyFont="1" applyFill="1" applyBorder="1" applyAlignment="1" applyProtection="1">
      <alignment horizontal="right" vertical="center" wrapText="1" indent="1"/>
    </xf>
    <xf numFmtId="164" fontId="6" fillId="6" borderId="36" xfId="6" quotePrefix="1" applyNumberFormat="1" applyFont="1" applyFill="1" applyBorder="1" applyAlignment="1" applyProtection="1">
      <alignment horizontal="right" vertical="center" wrapText="1" indent="1"/>
    </xf>
    <xf numFmtId="0" fontId="37" fillId="6" borderId="55" xfId="6" applyFont="1" applyFill="1" applyBorder="1" applyAlignment="1" applyProtection="1">
      <alignment horizontal="center" vertical="center" wrapText="1"/>
    </xf>
    <xf numFmtId="0" fontId="6" fillId="6" borderId="56" xfId="6" applyFont="1" applyFill="1" applyBorder="1" applyAlignment="1" applyProtection="1">
      <alignment horizontal="left" vertical="center" wrapText="1" indent="1"/>
    </xf>
    <xf numFmtId="0" fontId="31" fillId="6" borderId="0" xfId="12" applyFill="1" applyProtection="1"/>
    <xf numFmtId="0" fontId="31" fillId="0" borderId="0" xfId="12" applyFill="1" applyProtection="1"/>
    <xf numFmtId="0" fontId="26" fillId="6" borderId="33" xfId="12" applyFont="1" applyFill="1" applyBorder="1" applyAlignment="1" applyProtection="1">
      <alignment horizontal="center" vertical="center" wrapText="1"/>
    </xf>
    <xf numFmtId="0" fontId="26" fillId="6" borderId="35" xfId="12" applyFont="1" applyFill="1" applyBorder="1" applyAlignment="1" applyProtection="1">
      <alignment vertical="center" wrapText="1"/>
    </xf>
    <xf numFmtId="164" fontId="26" fillId="6" borderId="42" xfId="12" applyNumberFormat="1" applyFont="1" applyFill="1" applyBorder="1" applyAlignment="1" applyProtection="1">
      <alignment horizontal="right" vertical="center" wrapText="1" indent="1"/>
    </xf>
    <xf numFmtId="164" fontId="26" fillId="6" borderId="0" xfId="12" applyNumberFormat="1" applyFont="1" applyFill="1" applyBorder="1" applyAlignment="1" applyProtection="1">
      <alignment horizontal="right" vertical="center" wrapText="1" indent="1"/>
    </xf>
    <xf numFmtId="0" fontId="12" fillId="6" borderId="0" xfId="6" applyFont="1" applyFill="1" applyAlignment="1" applyProtection="1">
      <alignment horizontal="left" vertical="center" wrapText="1"/>
    </xf>
    <xf numFmtId="0" fontId="12" fillId="6" borderId="0" xfId="6" applyFont="1" applyFill="1" applyAlignment="1" applyProtection="1">
      <alignment vertical="center" wrapText="1"/>
    </xf>
    <xf numFmtId="0" fontId="12" fillId="6" borderId="0" xfId="6" applyFont="1" applyFill="1" applyAlignment="1" applyProtection="1">
      <alignment horizontal="right" vertical="center" wrapText="1" indent="1"/>
    </xf>
    <xf numFmtId="164" fontId="12" fillId="6" borderId="0" xfId="6" applyNumberFormat="1" applyFill="1" applyAlignment="1" applyProtection="1">
      <alignment vertical="center" wrapText="1"/>
    </xf>
    <xf numFmtId="164" fontId="27" fillId="6" borderId="0" xfId="6" applyNumberFormat="1" applyFont="1" applyFill="1" applyAlignment="1" applyProtection="1">
      <alignment horizontal="centerContinuous" vertical="center" wrapText="1"/>
    </xf>
    <xf numFmtId="164" fontId="12" fillId="6" borderId="0" xfId="6" applyNumberFormat="1" applyFill="1" applyAlignment="1" applyProtection="1">
      <alignment horizontal="centerContinuous" vertical="center"/>
    </xf>
    <xf numFmtId="164" fontId="12" fillId="0" borderId="0" xfId="6" applyNumberFormat="1" applyFill="1" applyAlignment="1" applyProtection="1">
      <alignment vertical="center" wrapText="1"/>
    </xf>
    <xf numFmtId="164" fontId="12" fillId="6" borderId="0" xfId="6" applyNumberFormat="1" applyFill="1" applyAlignment="1" applyProtection="1">
      <alignment horizontal="center" vertical="center" wrapText="1"/>
    </xf>
    <xf numFmtId="164" fontId="26" fillId="6" borderId="33" xfId="6" applyNumberFormat="1" applyFont="1" applyFill="1" applyBorder="1" applyAlignment="1" applyProtection="1">
      <alignment horizontal="centerContinuous" vertical="center" wrapText="1"/>
    </xf>
    <xf numFmtId="164" fontId="26" fillId="6" borderId="35" xfId="6" applyNumberFormat="1" applyFont="1" applyFill="1" applyBorder="1" applyAlignment="1" applyProtection="1">
      <alignment horizontal="centerContinuous" vertical="center" wrapText="1"/>
    </xf>
    <xf numFmtId="164" fontId="26" fillId="6" borderId="34" xfId="6" applyNumberFormat="1" applyFont="1" applyFill="1" applyBorder="1" applyAlignment="1" applyProtection="1">
      <alignment horizontal="centerContinuous" vertical="center" wrapText="1"/>
    </xf>
    <xf numFmtId="164" fontId="26" fillId="6" borderId="36" xfId="6" applyNumberFormat="1" applyFont="1" applyFill="1" applyBorder="1" applyAlignment="1" applyProtection="1">
      <alignment horizontal="centerContinuous" vertical="center" wrapText="1"/>
    </xf>
    <xf numFmtId="164" fontId="26" fillId="6" borderId="33" xfId="6" applyNumberFormat="1" applyFont="1" applyFill="1" applyBorder="1" applyAlignment="1" applyProtection="1">
      <alignment horizontal="center" vertical="center" wrapText="1"/>
    </xf>
    <xf numFmtId="164" fontId="26" fillId="6" borderId="35" xfId="6" applyNumberFormat="1" applyFont="1" applyFill="1" applyBorder="1" applyAlignment="1" applyProtection="1">
      <alignment horizontal="center" vertical="center" wrapText="1"/>
    </xf>
    <xf numFmtId="164" fontId="29" fillId="0" borderId="0" xfId="6" applyNumberFormat="1" applyFont="1" applyFill="1" applyAlignment="1" applyProtection="1">
      <alignment horizontal="center" vertical="center" wrapText="1"/>
    </xf>
    <xf numFmtId="164" fontId="38" fillId="6" borderId="15" xfId="6" applyNumberFormat="1" applyFont="1" applyFill="1" applyBorder="1" applyAlignment="1" applyProtection="1">
      <alignment horizontal="center" vertical="center" wrapText="1"/>
    </xf>
    <xf numFmtId="164" fontId="38" fillId="6" borderId="33" xfId="6" applyNumberFormat="1" applyFont="1" applyFill="1" applyBorder="1" applyAlignment="1" applyProtection="1">
      <alignment horizontal="center" vertical="center" wrapText="1"/>
    </xf>
    <xf numFmtId="164" fontId="38" fillId="6" borderId="35" xfId="6" applyNumberFormat="1" applyFont="1" applyFill="1" applyBorder="1" applyAlignment="1" applyProtection="1">
      <alignment horizontal="center" vertical="center" wrapText="1"/>
    </xf>
    <xf numFmtId="164" fontId="38" fillId="6" borderId="42" xfId="6" applyNumberFormat="1" applyFont="1" applyFill="1" applyBorder="1" applyAlignment="1" applyProtection="1">
      <alignment horizontal="center" vertical="center" wrapText="1"/>
    </xf>
    <xf numFmtId="164" fontId="38" fillId="6" borderId="36" xfId="6" applyNumberFormat="1" applyFont="1" applyFill="1" applyBorder="1" applyAlignment="1" applyProtection="1">
      <alignment horizontal="center" vertical="center" wrapText="1"/>
    </xf>
    <xf numFmtId="164" fontId="38" fillId="0" borderId="0" xfId="6" applyNumberFormat="1" applyFont="1" applyFill="1" applyAlignment="1" applyProtection="1">
      <alignment horizontal="center" vertical="center" wrapText="1"/>
    </xf>
    <xf numFmtId="164" fontId="12" fillId="6" borderId="17" xfId="6" applyNumberFormat="1" applyFill="1" applyBorder="1" applyAlignment="1" applyProtection="1">
      <alignment horizontal="left" vertical="center" wrapText="1" indent="1"/>
    </xf>
    <xf numFmtId="164" fontId="32" fillId="6" borderId="18" xfId="6" applyNumberFormat="1" applyFont="1" applyFill="1" applyBorder="1" applyAlignment="1" applyProtection="1">
      <alignment horizontal="left" vertical="center" wrapText="1" indent="1"/>
    </xf>
    <xf numFmtId="164" fontId="32" fillId="6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</xf>
    <xf numFmtId="164" fontId="32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3" xfId="6" applyNumberFormat="1" applyFon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9" fillId="6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15" xfId="6" applyNumberFormat="1" applyFont="1" applyFill="1" applyBorder="1" applyAlignment="1" applyProtection="1">
      <alignment horizontal="left" vertical="center" wrapText="1" indent="1"/>
    </xf>
    <xf numFmtId="164" fontId="38" fillId="6" borderId="33" xfId="6" applyNumberFormat="1" applyFont="1" applyFill="1" applyBorder="1" applyAlignment="1" applyProtection="1">
      <alignment horizontal="left" vertical="center" wrapText="1" indent="1"/>
    </xf>
    <xf numFmtId="164" fontId="38" fillId="6" borderId="35" xfId="6" applyNumberFormat="1" applyFont="1" applyFill="1" applyBorder="1" applyAlignment="1" applyProtection="1">
      <alignment horizontal="right" vertical="center" wrapText="1" indent="1"/>
    </xf>
    <xf numFmtId="164" fontId="38" fillId="6" borderId="42" xfId="6" applyNumberFormat="1" applyFont="1" applyFill="1" applyBorder="1" applyAlignment="1" applyProtection="1">
      <alignment horizontal="right" vertical="center" wrapText="1" indent="1"/>
    </xf>
    <xf numFmtId="164" fontId="38" fillId="6" borderId="36" xfId="6" applyNumberFormat="1" applyFont="1" applyFill="1" applyBorder="1" applyAlignment="1" applyProtection="1">
      <alignment horizontal="right" vertical="center" wrapText="1" indent="1"/>
    </xf>
    <xf numFmtId="164" fontId="12" fillId="6" borderId="48" xfId="6" applyNumberFormat="1" applyFont="1" applyFill="1" applyBorder="1" applyAlignment="1" applyProtection="1">
      <alignment horizontal="left" vertical="center" wrapText="1" indent="1"/>
    </xf>
    <xf numFmtId="164" fontId="39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59" xfId="6" applyNumberFormat="1" applyFont="1" applyFill="1" applyBorder="1" applyAlignment="1" applyProtection="1">
      <alignment horizontal="right" vertical="center" wrapText="1" indent="1"/>
    </xf>
    <xf numFmtId="164" fontId="39" fillId="6" borderId="5" xfId="6" applyNumberFormat="1" applyFont="1" applyFill="1" applyBorder="1" applyAlignment="1" applyProtection="1">
      <alignment horizontal="left" vertical="center" wrapText="1" indent="1"/>
    </xf>
    <xf numFmtId="164" fontId="39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ont="1" applyFill="1" applyBorder="1" applyAlignment="1" applyProtection="1">
      <alignment horizontal="left" vertical="center" wrapText="1" indent="1"/>
    </xf>
    <xf numFmtId="164" fontId="39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1" xfId="6" applyNumberFormat="1" applyFont="1" applyFill="1" applyBorder="1" applyAlignment="1" applyProtection="1">
      <alignment horizontal="right" vertical="center" wrapText="1" indent="1"/>
    </xf>
    <xf numFmtId="164" fontId="39" fillId="6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33" xfId="6" applyNumberFormat="1" applyFont="1" applyFill="1" applyBorder="1" applyAlignment="1" applyProtection="1">
      <alignment horizontal="left" vertical="center" wrapText="1" indent="1"/>
    </xf>
    <xf numFmtId="164" fontId="45" fillId="6" borderId="9" xfId="6" applyNumberFormat="1" applyFont="1" applyFill="1" applyBorder="1" applyAlignment="1" applyProtection="1">
      <alignment horizontal="right" vertical="center" wrapText="1" indent="1"/>
    </xf>
    <xf numFmtId="164" fontId="45" fillId="6" borderId="36" xfId="6" applyNumberFormat="1" applyFont="1" applyFill="1" applyBorder="1" applyAlignment="1" applyProtection="1">
      <alignment horizontal="right" vertical="center" wrapText="1" indent="1"/>
    </xf>
    <xf numFmtId="164" fontId="38" fillId="6" borderId="34" xfId="6" applyNumberFormat="1" applyFont="1" applyFill="1" applyBorder="1" applyAlignment="1" applyProtection="1">
      <alignment horizontal="center" vertical="center" wrapText="1"/>
    </xf>
    <xf numFmtId="164" fontId="32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48" xfId="6" applyNumberFormat="1" applyFill="1" applyBorder="1" applyAlignment="1" applyProtection="1">
      <alignment horizontal="left" vertical="center" wrapText="1" indent="1"/>
    </xf>
    <xf numFmtId="164" fontId="32" fillId="6" borderId="5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58" xfId="6" applyNumberFormat="1" applyFont="1" applyFill="1" applyBorder="1" applyAlignment="1" applyProtection="1">
      <alignment horizontal="left" vertical="center" wrapText="1" indent="1"/>
    </xf>
    <xf numFmtId="164" fontId="32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20" xfId="6" applyNumberFormat="1" applyFont="1" applyFill="1" applyBorder="1" applyAlignment="1" applyProtection="1">
      <alignment horizontal="right" vertical="center" wrapText="1" indent="1"/>
    </xf>
    <xf numFmtId="164" fontId="39" fillId="6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5" xfId="6" applyNumberFormat="1" applyFont="1" applyFill="1" applyBorder="1" applyAlignment="1" applyProtection="1">
      <alignment horizontal="left" vertical="center" wrapText="1" indent="2"/>
    </xf>
    <xf numFmtId="164" fontId="39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" xfId="6" applyNumberFormat="1" applyFont="1" applyFill="1" applyBorder="1" applyAlignment="1" applyProtection="1">
      <alignment horizontal="left" vertical="center" wrapText="1" indent="2"/>
    </xf>
    <xf numFmtId="164" fontId="46" fillId="6" borderId="1" xfId="6" applyNumberFormat="1" applyFont="1" applyFill="1" applyBorder="1" applyAlignment="1" applyProtection="1">
      <alignment horizontal="left" vertical="center" wrapText="1" indent="1"/>
    </xf>
    <xf numFmtId="164" fontId="39" fillId="6" borderId="18" xfId="6" applyNumberFormat="1" applyFont="1" applyFill="1" applyBorder="1" applyAlignment="1" applyProtection="1">
      <alignment horizontal="left" vertical="center" wrapText="1" indent="1"/>
    </xf>
    <xf numFmtId="164" fontId="39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2"/>
    </xf>
    <xf numFmtId="164" fontId="32" fillId="6" borderId="12" xfId="6" applyNumberFormat="1" applyFont="1" applyFill="1" applyBorder="1" applyAlignment="1" applyProtection="1">
      <alignment horizontal="left" vertical="center" wrapText="1" indent="2"/>
    </xf>
    <xf numFmtId="0" fontId="47" fillId="6" borderId="0" xfId="12" applyFont="1" applyFill="1" applyProtection="1"/>
    <xf numFmtId="0" fontId="29" fillId="6" borderId="33" xfId="6" applyFont="1" applyFill="1" applyBorder="1" applyAlignment="1" applyProtection="1">
      <alignment horizontal="left" vertical="center"/>
    </xf>
    <xf numFmtId="0" fontId="29" fillId="6" borderId="34" xfId="6" applyFont="1" applyFill="1" applyBorder="1" applyAlignment="1" applyProtection="1">
      <alignment vertical="center" wrapText="1"/>
    </xf>
    <xf numFmtId="3" fontId="29" fillId="6" borderId="42" xfId="6" applyNumberFormat="1" applyFont="1" applyFill="1" applyBorder="1" applyAlignment="1" applyProtection="1">
      <alignment horizontal="right" vertical="center" wrapText="1" indent="1"/>
      <protection locked="0"/>
    </xf>
    <xf numFmtId="3" fontId="29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6" applyNumberFormat="1" applyFill="1" applyAlignment="1">
      <alignment vertical="center" wrapText="1"/>
    </xf>
    <xf numFmtId="164" fontId="29" fillId="0" borderId="0" xfId="6" applyNumberFormat="1" applyFont="1" applyFill="1" applyAlignment="1">
      <alignment horizontal="center" vertical="center" wrapText="1"/>
    </xf>
    <xf numFmtId="164" fontId="29" fillId="0" borderId="0" xfId="6" applyNumberFormat="1" applyFont="1" applyFill="1" applyAlignment="1">
      <alignment vertical="center" wrapText="1"/>
    </xf>
    <xf numFmtId="0" fontId="1" fillId="0" borderId="0" xfId="13"/>
    <xf numFmtId="0" fontId="51" fillId="0" borderId="0" xfId="10" applyFont="1" applyAlignment="1">
      <alignment horizontal="center" vertical="center"/>
    </xf>
    <xf numFmtId="0" fontId="51" fillId="6" borderId="0" xfId="10" applyFont="1" applyFill="1" applyAlignment="1">
      <alignment horizontal="center" vertical="center" wrapText="1"/>
    </xf>
    <xf numFmtId="0" fontId="51" fillId="6" borderId="0" xfId="10" applyFont="1" applyFill="1" applyAlignment="1">
      <alignment horizontal="center" vertical="center"/>
    </xf>
    <xf numFmtId="0" fontId="8" fillId="6" borderId="64" xfId="10" applyFont="1" applyFill="1" applyBorder="1" applyAlignment="1">
      <alignment horizontal="center"/>
    </xf>
    <xf numFmtId="0" fontId="51" fillId="0" borderId="0" xfId="10" applyFont="1" applyBorder="1" applyAlignment="1">
      <alignment horizontal="right"/>
    </xf>
    <xf numFmtId="0" fontId="8" fillId="6" borderId="65" xfId="10" applyFont="1" applyFill="1" applyBorder="1" applyAlignment="1">
      <alignment horizontal="center" wrapText="1"/>
    </xf>
    <xf numFmtId="0" fontId="5" fillId="6" borderId="40" xfId="10" applyFont="1" applyFill="1" applyBorder="1" applyAlignment="1">
      <alignment horizontal="center" vertical="center"/>
    </xf>
    <xf numFmtId="0" fontId="5" fillId="6" borderId="4" xfId="10" applyFont="1" applyFill="1" applyBorder="1" applyAlignment="1">
      <alignment horizontal="center" vertical="center"/>
    </xf>
    <xf numFmtId="0" fontId="10" fillId="6" borderId="31" xfId="10" applyFont="1" applyFill="1" applyBorder="1" applyAlignment="1">
      <alignment horizontal="left"/>
    </xf>
    <xf numFmtId="3" fontId="10" fillId="6" borderId="17" xfId="10" applyNumberFormat="1" applyFont="1" applyFill="1" applyBorder="1" applyAlignment="1">
      <alignment horizontal="right"/>
    </xf>
    <xf numFmtId="0" fontId="8" fillId="6" borderId="18" xfId="10" applyFont="1" applyFill="1" applyBorder="1" applyAlignment="1">
      <alignment horizontal="right"/>
    </xf>
    <xf numFmtId="3" fontId="8" fillId="6" borderId="22" xfId="10" applyNumberFormat="1" applyFont="1" applyFill="1" applyBorder="1" applyAlignment="1">
      <alignment horizontal="right"/>
    </xf>
    <xf numFmtId="0" fontId="10" fillId="6" borderId="24" xfId="10" applyFont="1" applyFill="1" applyBorder="1" applyAlignment="1">
      <alignment horizontal="right"/>
    </xf>
    <xf numFmtId="0" fontId="10" fillId="6" borderId="5" xfId="10" applyFont="1" applyFill="1" applyBorder="1" applyAlignment="1">
      <alignment horizontal="right"/>
    </xf>
    <xf numFmtId="3" fontId="10" fillId="6" borderId="2" xfId="10" applyNumberFormat="1" applyFont="1" applyFill="1" applyBorder="1" applyAlignment="1">
      <alignment horizontal="right"/>
    </xf>
    <xf numFmtId="0" fontId="52" fillId="0" borderId="0" xfId="10" applyFont="1" applyBorder="1" applyAlignment="1">
      <alignment horizontal="right"/>
    </xf>
    <xf numFmtId="3" fontId="8" fillId="6" borderId="24" xfId="10" applyNumberFormat="1" applyFont="1" applyFill="1" applyBorder="1" applyAlignment="1">
      <alignment horizontal="right"/>
    </xf>
    <xf numFmtId="3" fontId="8" fillId="6" borderId="5" xfId="10" applyNumberFormat="1" applyFont="1" applyFill="1" applyBorder="1" applyAlignment="1">
      <alignment horizontal="right"/>
    </xf>
    <xf numFmtId="0" fontId="18" fillId="0" borderId="0" xfId="13" applyFont="1"/>
    <xf numFmtId="0" fontId="52" fillId="6" borderId="50" xfId="10" applyFont="1" applyFill="1" applyBorder="1" applyAlignment="1">
      <alignment horizontal="left" wrapText="1"/>
    </xf>
    <xf numFmtId="3" fontId="4" fillId="6" borderId="24" xfId="10" applyNumberFormat="1" applyFont="1" applyFill="1" applyBorder="1" applyAlignment="1">
      <alignment horizontal="right"/>
    </xf>
    <xf numFmtId="3" fontId="4" fillId="6" borderId="5" xfId="10" applyNumberFormat="1" applyFont="1" applyFill="1" applyBorder="1" applyAlignment="1">
      <alignment horizontal="right"/>
    </xf>
    <xf numFmtId="3" fontId="4" fillId="6" borderId="2" xfId="10" applyNumberFormat="1" applyFont="1" applyFill="1" applyBorder="1" applyAlignment="1">
      <alignment horizontal="right"/>
    </xf>
    <xf numFmtId="3" fontId="53" fillId="0" borderId="66" xfId="10" applyNumberFormat="1" applyFont="1" applyBorder="1" applyAlignment="1">
      <alignment horizontal="right"/>
    </xf>
    <xf numFmtId="3" fontId="53" fillId="0" borderId="24" xfId="10" applyNumberFormat="1" applyFont="1" applyBorder="1" applyAlignment="1">
      <alignment horizontal="right"/>
    </xf>
    <xf numFmtId="0" fontId="52" fillId="6" borderId="50" xfId="10" applyFont="1" applyFill="1" applyBorder="1" applyAlignment="1">
      <alignment horizontal="left" indent="1"/>
    </xf>
    <xf numFmtId="3" fontId="53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/>
    <xf numFmtId="3" fontId="53" fillId="6" borderId="2" xfId="10" applyNumberFormat="1" applyFont="1" applyFill="1" applyBorder="1"/>
    <xf numFmtId="0" fontId="12" fillId="0" borderId="0" xfId="6"/>
    <xf numFmtId="0" fontId="44" fillId="0" borderId="0" xfId="10"/>
    <xf numFmtId="0" fontId="55" fillId="0" borderId="0" xfId="10" applyFont="1" applyAlignment="1">
      <alignment wrapText="1"/>
    </xf>
    <xf numFmtId="0" fontId="1" fillId="0" borderId="0" xfId="13" applyAlignment="1">
      <alignment wrapText="1"/>
    </xf>
    <xf numFmtId="3" fontId="54" fillId="0" borderId="66" xfId="10" applyNumberFormat="1" applyFont="1" applyBorder="1" applyAlignment="1">
      <alignment horizontal="right"/>
    </xf>
    <xf numFmtId="3" fontId="54" fillId="0" borderId="24" xfId="10" applyNumberFormat="1" applyFont="1" applyBorder="1" applyAlignment="1">
      <alignment horizontal="right"/>
    </xf>
    <xf numFmtId="3" fontId="53" fillId="6" borderId="5" xfId="10" applyNumberFormat="1" applyFont="1" applyFill="1" applyBorder="1" applyAlignment="1">
      <alignment horizontal="right"/>
    </xf>
    <xf numFmtId="3" fontId="53" fillId="6" borderId="2" xfId="10" applyNumberFormat="1" applyFont="1" applyFill="1" applyBorder="1" applyAlignment="1">
      <alignment horizontal="right"/>
    </xf>
    <xf numFmtId="0" fontId="51" fillId="6" borderId="67" xfId="10" applyFont="1" applyFill="1" applyBorder="1" applyAlignment="1">
      <alignment horizontal="left" indent="1"/>
    </xf>
    <xf numFmtId="3" fontId="4" fillId="0" borderId="68" xfId="10" applyNumberFormat="1" applyFont="1" applyBorder="1" applyAlignment="1">
      <alignment horizontal="right"/>
    </xf>
    <xf numFmtId="3" fontId="4" fillId="0" borderId="28" xfId="10" applyNumberFormat="1" applyFont="1" applyBorder="1" applyAlignment="1">
      <alignment horizontal="right"/>
    </xf>
    <xf numFmtId="0" fontId="52" fillId="6" borderId="67" xfId="10" applyFont="1" applyFill="1" applyBorder="1" applyAlignment="1">
      <alignment horizontal="left" indent="1"/>
    </xf>
    <xf numFmtId="3" fontId="53" fillId="0" borderId="68" xfId="10" applyNumberFormat="1" applyFont="1" applyBorder="1" applyAlignment="1">
      <alignment horizontal="right"/>
    </xf>
    <xf numFmtId="3" fontId="53" fillId="0" borderId="28" xfId="10" applyNumberFormat="1" applyFont="1" applyBorder="1" applyAlignment="1">
      <alignment horizontal="right"/>
    </xf>
    <xf numFmtId="3" fontId="53" fillId="6" borderId="28" xfId="10" applyNumberFormat="1" applyFont="1" applyFill="1" applyBorder="1" applyAlignment="1">
      <alignment horizontal="right"/>
    </xf>
    <xf numFmtId="3" fontId="53" fillId="6" borderId="12" xfId="10" applyNumberFormat="1" applyFont="1" applyFill="1" applyBorder="1" applyAlignment="1">
      <alignment horizontal="right"/>
    </xf>
    <xf numFmtId="3" fontId="53" fillId="6" borderId="11" xfId="10" applyNumberFormat="1" applyFont="1" applyFill="1" applyBorder="1" applyAlignment="1">
      <alignment horizontal="right"/>
    </xf>
    <xf numFmtId="0" fontId="54" fillId="6" borderId="16" xfId="10" applyFont="1" applyFill="1" applyBorder="1" applyAlignment="1">
      <alignment horizontal="center"/>
    </xf>
    <xf numFmtId="3" fontId="54" fillId="6" borderId="15" xfId="10" applyNumberFormat="1" applyFont="1" applyFill="1" applyBorder="1"/>
    <xf numFmtId="3" fontId="54" fillId="6" borderId="16" xfId="10" applyNumberFormat="1" applyFont="1" applyFill="1" applyBorder="1"/>
    <xf numFmtId="3" fontId="54" fillId="6" borderId="36" xfId="10" applyNumberFormat="1" applyFont="1" applyFill="1" applyBorder="1"/>
    <xf numFmtId="3" fontId="54" fillId="0" borderId="69" xfId="10" applyNumberFormat="1" applyFont="1" applyBorder="1"/>
    <xf numFmtId="3" fontId="54" fillId="0" borderId="32" xfId="10" applyNumberFormat="1" applyFont="1" applyBorder="1"/>
    <xf numFmtId="0" fontId="1" fillId="6" borderId="0" xfId="13" applyFill="1"/>
    <xf numFmtId="164" fontId="12" fillId="0" borderId="0" xfId="6" applyNumberFormat="1" applyFill="1" applyAlignment="1" applyProtection="1">
      <alignment horizontal="center" vertical="center" wrapText="1"/>
    </xf>
    <xf numFmtId="164" fontId="28" fillId="0" borderId="0" xfId="6" applyNumberFormat="1" applyFont="1" applyFill="1" applyAlignment="1" applyProtection="1">
      <alignment horizontal="right" wrapText="1"/>
    </xf>
    <xf numFmtId="164" fontId="39" fillId="0" borderId="0" xfId="6" applyNumberFormat="1" applyFont="1" applyFill="1" applyAlignment="1">
      <alignment horizontal="left" vertical="center" wrapText="1"/>
    </xf>
    <xf numFmtId="164" fontId="12" fillId="0" borderId="0" xfId="6" applyNumberFormat="1" applyFill="1" applyAlignment="1">
      <alignment horizontal="center" vertical="center" wrapText="1"/>
    </xf>
    <xf numFmtId="3" fontId="25" fillId="0" borderId="0" xfId="6" applyNumberFormat="1" applyFont="1" applyFill="1" applyAlignment="1">
      <alignment vertical="center" wrapText="1"/>
    </xf>
    <xf numFmtId="3" fontId="27" fillId="0" borderId="0" xfId="6" applyNumberFormat="1" applyFont="1" applyFill="1" applyAlignment="1">
      <alignment vertical="center"/>
    </xf>
    <xf numFmtId="3" fontId="29" fillId="0" borderId="0" xfId="6" applyNumberFormat="1" applyFont="1" applyFill="1" applyAlignment="1">
      <alignment vertical="center"/>
    </xf>
    <xf numFmtId="3" fontId="12" fillId="0" borderId="0" xfId="6" applyNumberFormat="1" applyFill="1" applyAlignment="1">
      <alignment vertical="center" wrapText="1"/>
    </xf>
    <xf numFmtId="3" fontId="27" fillId="0" borderId="0" xfId="6" applyNumberFormat="1" applyFont="1" applyFill="1" applyAlignment="1">
      <alignment horizontal="center" vertical="center" wrapText="1"/>
    </xf>
    <xf numFmtId="3" fontId="35" fillId="0" borderId="0" xfId="6" applyNumberFormat="1" applyFont="1" applyFill="1" applyAlignment="1">
      <alignment vertical="center" wrapText="1"/>
    </xf>
    <xf numFmtId="3" fontId="36" fillId="0" borderId="0" xfId="6" applyNumberFormat="1" applyFont="1" applyFill="1" applyAlignment="1">
      <alignment vertical="center" wrapText="1"/>
    </xf>
    <xf numFmtId="3" fontId="40" fillId="0" borderId="0" xfId="6" applyNumberFormat="1" applyFont="1" applyFill="1" applyAlignment="1">
      <alignment vertical="center" wrapText="1"/>
    </xf>
    <xf numFmtId="3" fontId="56" fillId="0" borderId="0" xfId="6" applyNumberFormat="1" applyFont="1" applyFill="1" applyAlignment="1">
      <alignment vertical="center" wrapText="1"/>
    </xf>
    <xf numFmtId="3" fontId="48" fillId="0" borderId="0" xfId="6" applyNumberFormat="1" applyFont="1" applyFill="1" applyAlignment="1">
      <alignment vertical="center" wrapText="1"/>
    </xf>
    <xf numFmtId="3" fontId="12" fillId="0" borderId="0" xfId="6" applyNumberFormat="1" applyFont="1" applyFill="1" applyAlignment="1">
      <alignment vertical="center" wrapText="1"/>
    </xf>
    <xf numFmtId="3" fontId="45" fillId="0" borderId="0" xfId="6" applyNumberFormat="1" applyFont="1" applyFill="1" applyAlignment="1">
      <alignment vertical="center" wrapText="1"/>
    </xf>
    <xf numFmtId="0" fontId="45" fillId="0" borderId="0" xfId="6" applyFont="1" applyFill="1" applyAlignment="1">
      <alignment vertical="center" wrapText="1"/>
    </xf>
    <xf numFmtId="3" fontId="31" fillId="0" borderId="0" xfId="6" applyNumberFormat="1" applyFont="1" applyFill="1" applyAlignment="1">
      <alignment vertical="center" wrapText="1"/>
    </xf>
    <xf numFmtId="3" fontId="49" fillId="0" borderId="0" xfId="6" applyNumberFormat="1" applyFont="1" applyFill="1" applyAlignment="1">
      <alignment vertical="center"/>
    </xf>
    <xf numFmtId="3" fontId="45" fillId="0" borderId="0" xfId="6" applyNumberFormat="1" applyFont="1" applyFill="1" applyAlignment="1">
      <alignment vertical="center"/>
    </xf>
    <xf numFmtId="3" fontId="49" fillId="0" borderId="0" xfId="6" applyNumberFormat="1" applyFont="1" applyFill="1" applyAlignment="1">
      <alignment horizontal="center" vertical="center" wrapText="1"/>
    </xf>
    <xf numFmtId="49" fontId="27" fillId="0" borderId="0" xfId="6" applyNumberFormat="1" applyFont="1" applyFill="1" applyAlignment="1">
      <alignment horizontal="center" vertical="center" wrapText="1"/>
    </xf>
    <xf numFmtId="49" fontId="33" fillId="6" borderId="1" xfId="6" applyNumberFormat="1" applyFont="1" applyFill="1" applyBorder="1" applyAlignment="1" applyProtection="1">
      <alignment horizontal="left" wrapText="1" indent="1"/>
    </xf>
    <xf numFmtId="164" fontId="32" fillId="6" borderId="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0" xfId="12" applyNumberFormat="1" applyFont="1" applyFill="1" applyBorder="1" applyAlignment="1" applyProtection="1">
      <alignment horizontal="right" vertical="center" wrapText="1" indent="1"/>
      <protection locked="0"/>
    </xf>
    <xf numFmtId="0" fontId="10" fillId="6" borderId="50" xfId="10" applyFont="1" applyFill="1" applyBorder="1" applyAlignment="1">
      <alignment horizontal="left" wrapText="1"/>
    </xf>
    <xf numFmtId="164" fontId="32" fillId="16" borderId="26" xfId="12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16" xfId="6" applyFont="1" applyFill="1" applyBorder="1" applyAlignment="1" applyProtection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4" fillId="2" borderId="37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40" xfId="5" applyFont="1" applyFill="1" applyBorder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/>
    </xf>
    <xf numFmtId="0" fontId="2" fillId="6" borderId="0" xfId="5" applyFill="1"/>
    <xf numFmtId="3" fontId="2" fillId="6" borderId="0" xfId="5" applyNumberFormat="1" applyFill="1"/>
    <xf numFmtId="0" fontId="3" fillId="7" borderId="5" xfId="5" applyFont="1" applyFill="1" applyBorder="1" applyAlignment="1">
      <alignment horizontal="center" vertical="center" wrapText="1"/>
    </xf>
    <xf numFmtId="0" fontId="3" fillId="7" borderId="1" xfId="5" applyFont="1" applyFill="1" applyBorder="1" applyAlignment="1">
      <alignment vertical="center" wrapText="1"/>
    </xf>
    <xf numFmtId="3" fontId="3" fillId="7" borderId="1" xfId="5" applyNumberFormat="1" applyFont="1" applyFill="1" applyBorder="1" applyAlignment="1">
      <alignment horizontal="right" vertical="center" wrapText="1"/>
    </xf>
    <xf numFmtId="3" fontId="3" fillId="7" borderId="2" xfId="5" applyNumberFormat="1" applyFont="1" applyFill="1" applyBorder="1" applyAlignment="1">
      <alignment horizontal="right" vertical="center" wrapText="1"/>
    </xf>
    <xf numFmtId="0" fontId="4" fillId="7" borderId="5" xfId="5" applyFont="1" applyFill="1" applyBorder="1" applyAlignment="1">
      <alignment horizontal="center" vertical="center" wrapText="1"/>
    </xf>
    <xf numFmtId="0" fontId="4" fillId="7" borderId="1" xfId="5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/>
    </xf>
    <xf numFmtId="3" fontId="4" fillId="7" borderId="1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/>
    </xf>
    <xf numFmtId="0" fontId="4" fillId="7" borderId="1" xfId="5" applyNumberFormat="1" applyFont="1" applyFill="1" applyBorder="1" applyAlignment="1">
      <alignment vertical="center" wrapText="1"/>
    </xf>
    <xf numFmtId="3" fontId="4" fillId="7" borderId="2" xfId="5" applyNumberFormat="1" applyFont="1" applyFill="1" applyBorder="1" applyAlignment="1">
      <alignment horizontal="right" vertical="center" wrapText="1"/>
    </xf>
    <xf numFmtId="0" fontId="4" fillId="7" borderId="10" xfId="5" applyFont="1" applyFill="1" applyBorder="1" applyAlignment="1">
      <alignment vertical="center" wrapText="1"/>
    </xf>
    <xf numFmtId="3" fontId="4" fillId="7" borderId="10" xfId="5" applyNumberFormat="1" applyFont="1" applyFill="1" applyBorder="1" applyAlignment="1">
      <alignment vertical="center"/>
    </xf>
    <xf numFmtId="3" fontId="4" fillId="7" borderId="10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 wrapText="1"/>
    </xf>
    <xf numFmtId="0" fontId="65" fillId="7" borderId="5" xfId="5" applyNumberFormat="1" applyFont="1" applyFill="1" applyBorder="1" applyAlignment="1">
      <alignment horizontal="center" vertical="center"/>
    </xf>
    <xf numFmtId="0" fontId="65" fillId="7" borderId="1" xfId="5" applyFont="1" applyFill="1" applyBorder="1" applyAlignment="1">
      <alignment vertical="center" wrapText="1"/>
    </xf>
    <xf numFmtId="3" fontId="65" fillId="7" borderId="1" xfId="5" applyNumberFormat="1" applyFont="1" applyFill="1" applyBorder="1" applyAlignment="1">
      <alignment vertical="center"/>
    </xf>
    <xf numFmtId="3" fontId="65" fillId="7" borderId="1" xfId="5" applyNumberFormat="1" applyFont="1" applyFill="1" applyBorder="1" applyAlignment="1">
      <alignment horizontal="right" vertical="center" wrapText="1"/>
    </xf>
    <xf numFmtId="3" fontId="65" fillId="7" borderId="2" xfId="5" applyNumberFormat="1" applyFont="1" applyFill="1" applyBorder="1" applyAlignment="1">
      <alignment horizontal="right" vertical="center" wrapText="1"/>
    </xf>
    <xf numFmtId="0" fontId="3" fillId="7" borderId="5" xfId="5" applyNumberFormat="1" applyFont="1" applyFill="1" applyBorder="1" applyAlignment="1">
      <alignment horizontal="center" vertical="center"/>
    </xf>
    <xf numFmtId="0" fontId="4" fillId="7" borderId="5" xfId="5" applyNumberFormat="1" applyFont="1" applyFill="1" applyBorder="1" applyAlignment="1">
      <alignment horizontal="center" vertical="center"/>
    </xf>
    <xf numFmtId="0" fontId="3" fillId="7" borderId="10" xfId="5" applyFont="1" applyFill="1" applyBorder="1" applyAlignment="1">
      <alignment vertical="center" wrapText="1"/>
    </xf>
    <xf numFmtId="3" fontId="3" fillId="7" borderId="11" xfId="5" applyNumberFormat="1" applyFont="1" applyFill="1" applyBorder="1" applyAlignment="1">
      <alignment horizontal="right" vertical="center" wrapText="1"/>
    </xf>
    <xf numFmtId="0" fontId="3" fillId="7" borderId="1" xfId="5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left" vertical="center" wrapText="1"/>
    </xf>
    <xf numFmtId="0" fontId="65" fillId="7" borderId="5" xfId="5" applyFont="1" applyFill="1" applyBorder="1" applyAlignment="1">
      <alignment horizontal="center" vertical="center" wrapText="1"/>
    </xf>
    <xf numFmtId="0" fontId="65" fillId="7" borderId="1" xfId="5" applyFont="1" applyFill="1" applyBorder="1" applyAlignment="1">
      <alignment horizontal="left" vertical="center" wrapText="1"/>
    </xf>
    <xf numFmtId="3" fontId="65" fillId="7" borderId="1" xfId="5" applyNumberFormat="1" applyFont="1" applyFill="1" applyBorder="1" applyAlignment="1">
      <alignment vertical="center" wrapText="1"/>
    </xf>
    <xf numFmtId="0" fontId="65" fillId="7" borderId="10" xfId="5" applyFont="1" applyFill="1" applyBorder="1" applyAlignment="1">
      <alignment vertical="center" wrapText="1"/>
    </xf>
    <xf numFmtId="0" fontId="4" fillId="7" borderId="12" xfId="5" applyNumberFormat="1" applyFont="1" applyFill="1" applyBorder="1" applyAlignment="1">
      <alignment horizontal="center" vertical="center" wrapText="1"/>
    </xf>
    <xf numFmtId="0" fontId="4" fillId="7" borderId="10" xfId="5" applyNumberFormat="1" applyFont="1" applyFill="1" applyBorder="1" applyAlignment="1">
      <alignment horizontal="left" vertical="center" wrapText="1"/>
    </xf>
    <xf numFmtId="0" fontId="4" fillId="7" borderId="10" xfId="5" applyNumberFormat="1" applyFont="1" applyFill="1" applyBorder="1" applyAlignment="1">
      <alignment horizontal="center" vertical="center" wrapText="1"/>
    </xf>
    <xf numFmtId="3" fontId="4" fillId="7" borderId="10" xfId="5" applyNumberFormat="1" applyFont="1" applyFill="1" applyBorder="1" applyAlignment="1">
      <alignment horizontal="center" vertical="center" wrapText="1"/>
    </xf>
    <xf numFmtId="3" fontId="4" fillId="7" borderId="11" xfId="5" applyNumberFormat="1" applyFont="1" applyFill="1" applyBorder="1" applyAlignment="1">
      <alignment horizontal="center" vertical="center" wrapText="1"/>
    </xf>
    <xf numFmtId="0" fontId="65" fillId="7" borderId="12" xfId="5" applyNumberFormat="1" applyFont="1" applyFill="1" applyBorder="1" applyAlignment="1">
      <alignment horizontal="center" vertical="center" wrapText="1"/>
    </xf>
    <xf numFmtId="0" fontId="65" fillId="7" borderId="10" xfId="5" applyNumberFormat="1" applyFont="1" applyFill="1" applyBorder="1" applyAlignment="1">
      <alignment horizontal="left" vertical="center" wrapText="1"/>
    </xf>
    <xf numFmtId="0" fontId="65" fillId="7" borderId="10" xfId="5" applyNumberFormat="1" applyFont="1" applyFill="1" applyBorder="1" applyAlignment="1">
      <alignment horizontal="center" vertical="center" wrapText="1"/>
    </xf>
    <xf numFmtId="3" fontId="65" fillId="7" borderId="10" xfId="5" applyNumberFormat="1" applyFont="1" applyFill="1" applyBorder="1" applyAlignment="1">
      <alignment horizontal="center" vertical="center" wrapText="1"/>
    </xf>
    <xf numFmtId="3" fontId="65" fillId="7" borderId="11" xfId="5" applyNumberFormat="1" applyFont="1" applyFill="1" applyBorder="1" applyAlignment="1">
      <alignment horizontal="right" vertical="center" wrapText="1"/>
    </xf>
    <xf numFmtId="3" fontId="4" fillId="17" borderId="56" xfId="5" applyNumberFormat="1" applyFont="1" applyFill="1" applyBorder="1" applyAlignment="1">
      <alignment horizontal="center" vertical="center" wrapText="1"/>
    </xf>
    <xf numFmtId="0" fontId="3" fillId="6" borderId="18" xfId="5" applyFont="1" applyFill="1" applyBorder="1" applyAlignment="1">
      <alignment horizontal="center" vertical="center" wrapText="1"/>
    </xf>
    <xf numFmtId="0" fontId="3" fillId="6" borderId="20" xfId="5" applyFont="1" applyFill="1" applyBorder="1" applyAlignment="1">
      <alignment horizontal="left" vertical="center" wrapText="1"/>
    </xf>
    <xf numFmtId="3" fontId="3" fillId="6" borderId="20" xfId="5" applyNumberFormat="1" applyFont="1" applyFill="1" applyBorder="1" applyAlignment="1">
      <alignment horizontal="right" vertical="center" wrapText="1"/>
    </xf>
    <xf numFmtId="0" fontId="3" fillId="6" borderId="20" xfId="5" applyFont="1" applyFill="1" applyBorder="1" applyAlignment="1">
      <alignment horizontal="center" vertical="center" wrapText="1"/>
    </xf>
    <xf numFmtId="0" fontId="3" fillId="6" borderId="22" xfId="5" applyFont="1" applyFill="1" applyBorder="1" applyAlignment="1">
      <alignment horizontal="center" vertical="center" wrapText="1"/>
    </xf>
    <xf numFmtId="0" fontId="4" fillId="6" borderId="18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left" vertical="center" wrapText="1"/>
    </xf>
    <xf numFmtId="3" fontId="4" fillId="6" borderId="20" xfId="5" applyNumberFormat="1" applyFont="1" applyFill="1" applyBorder="1" applyAlignment="1">
      <alignment horizontal="right" vertical="center" wrapText="1"/>
    </xf>
    <xf numFmtId="0" fontId="4" fillId="6" borderId="20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right" vertical="center" wrapText="1"/>
    </xf>
    <xf numFmtId="0" fontId="4" fillId="6" borderId="22" xfId="5" applyFont="1" applyFill="1" applyBorder="1" applyAlignment="1">
      <alignment horizontal="center" vertical="center" wrapText="1"/>
    </xf>
    <xf numFmtId="0" fontId="3" fillId="6" borderId="5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vertical="center" wrapText="1"/>
    </xf>
    <xf numFmtId="3" fontId="3" fillId="6" borderId="1" xfId="5" applyNumberFormat="1" applyFont="1" applyFill="1" applyBorder="1" applyAlignment="1">
      <alignment vertical="center"/>
    </xf>
    <xf numFmtId="3" fontId="3" fillId="6" borderId="1" xfId="5" applyNumberFormat="1" applyFont="1" applyFill="1" applyBorder="1" applyAlignment="1">
      <alignment horizontal="right" vertical="center" wrapText="1"/>
    </xf>
    <xf numFmtId="3" fontId="3" fillId="6" borderId="2" xfId="5" applyNumberFormat="1" applyFont="1" applyFill="1" applyBorder="1" applyAlignment="1">
      <alignment horizontal="right" vertical="center" wrapText="1"/>
    </xf>
    <xf numFmtId="0" fontId="3" fillId="6" borderId="1" xfId="5" applyNumberFormat="1" applyFont="1" applyFill="1" applyBorder="1" applyAlignment="1">
      <alignment vertical="center" wrapText="1"/>
    </xf>
    <xf numFmtId="3" fontId="3" fillId="6" borderId="2" xfId="5" applyNumberFormat="1" applyFont="1" applyFill="1" applyBorder="1" applyAlignment="1">
      <alignment vertical="center" wrapText="1"/>
    </xf>
    <xf numFmtId="0" fontId="4" fillId="6" borderId="5" xfId="5" applyFont="1" applyFill="1" applyBorder="1" applyAlignment="1">
      <alignment horizontal="center" vertical="center" wrapText="1"/>
    </xf>
    <xf numFmtId="0" fontId="4" fillId="6" borderId="1" xfId="5" applyFont="1" applyFill="1" applyBorder="1" applyAlignment="1">
      <alignment vertical="center" wrapText="1"/>
    </xf>
    <xf numFmtId="3" fontId="4" fillId="6" borderId="1" xfId="5" applyNumberFormat="1" applyFont="1" applyFill="1" applyBorder="1" applyAlignment="1">
      <alignment vertical="center"/>
    </xf>
    <xf numFmtId="3" fontId="4" fillId="6" borderId="1" xfId="5" applyNumberFormat="1" applyFont="1" applyFill="1" applyBorder="1" applyAlignment="1">
      <alignment horizontal="right" vertical="center" wrapText="1"/>
    </xf>
    <xf numFmtId="3" fontId="17" fillId="6" borderId="2" xfId="5" applyNumberFormat="1" applyFont="1" applyFill="1" applyBorder="1" applyAlignment="1">
      <alignment vertical="center" wrapText="1"/>
    </xf>
    <xf numFmtId="0" fontId="16" fillId="6" borderId="5" xfId="5" applyFont="1" applyFill="1" applyBorder="1" applyAlignment="1">
      <alignment horizontal="center" vertical="center" wrapText="1"/>
    </xf>
    <xf numFmtId="0" fontId="59" fillId="6" borderId="1" xfId="5" applyFont="1" applyFill="1" applyBorder="1" applyAlignment="1">
      <alignment vertical="center" wrapText="1"/>
    </xf>
    <xf numFmtId="3" fontId="16" fillId="6" borderId="1" xfId="5" applyNumberFormat="1" applyFont="1" applyFill="1" applyBorder="1" applyAlignment="1">
      <alignment vertical="center"/>
    </xf>
    <xf numFmtId="3" fontId="16" fillId="6" borderId="1" xfId="5" applyNumberFormat="1" applyFont="1" applyFill="1" applyBorder="1" applyAlignment="1">
      <alignment horizontal="right" vertical="center" wrapText="1"/>
    </xf>
    <xf numFmtId="3" fontId="16" fillId="6" borderId="2" xfId="5" applyNumberFormat="1" applyFont="1" applyFill="1" applyBorder="1" applyAlignment="1">
      <alignment vertical="center" wrapText="1"/>
    </xf>
    <xf numFmtId="0" fontId="16" fillId="6" borderId="1" xfId="5" applyFont="1" applyFill="1" applyBorder="1" applyAlignment="1">
      <alignment vertical="center" wrapText="1"/>
    </xf>
    <xf numFmtId="3" fontId="16" fillId="6" borderId="2" xfId="5" applyNumberFormat="1" applyFont="1" applyFill="1" applyBorder="1" applyAlignment="1">
      <alignment horizontal="right" vertical="center" wrapText="1"/>
    </xf>
    <xf numFmtId="0" fontId="3" fillId="6" borderId="12" xfId="5" applyFont="1" applyFill="1" applyBorder="1" applyAlignment="1">
      <alignment horizontal="center" vertical="center" wrapText="1"/>
    </xf>
    <xf numFmtId="0" fontId="3" fillId="6" borderId="10" xfId="5" applyFont="1" applyFill="1" applyBorder="1" applyAlignment="1">
      <alignment vertical="center" wrapText="1"/>
    </xf>
    <xf numFmtId="3" fontId="3" fillId="6" borderId="10" xfId="5" applyNumberFormat="1" applyFont="1" applyFill="1" applyBorder="1" applyAlignment="1">
      <alignment vertical="center"/>
    </xf>
    <xf numFmtId="3" fontId="3" fillId="6" borderId="10" xfId="5" applyNumberFormat="1" applyFont="1" applyFill="1" applyBorder="1" applyAlignment="1">
      <alignment horizontal="right" vertical="center" wrapText="1"/>
    </xf>
    <xf numFmtId="3" fontId="3" fillId="6" borderId="11" xfId="5" applyNumberFormat="1" applyFont="1" applyFill="1" applyBorder="1" applyAlignment="1">
      <alignment horizontal="right" vertical="center" wrapText="1"/>
    </xf>
    <xf numFmtId="3" fontId="3" fillId="6" borderId="10" xfId="5" applyNumberFormat="1" applyFont="1" applyFill="1" applyBorder="1" applyAlignment="1">
      <alignment vertical="center" wrapText="1"/>
    </xf>
    <xf numFmtId="0" fontId="4" fillId="6" borderId="12" xfId="5" applyFont="1" applyFill="1" applyBorder="1" applyAlignment="1">
      <alignment horizontal="center" vertical="center" wrapText="1"/>
    </xf>
    <xf numFmtId="0" fontId="4" fillId="6" borderId="10" xfId="5" applyFont="1" applyFill="1" applyBorder="1" applyAlignment="1">
      <alignment vertical="center" wrapText="1"/>
    </xf>
    <xf numFmtId="3" fontId="4" fillId="6" borderId="10" xfId="5" applyNumberFormat="1" applyFont="1" applyFill="1" applyBorder="1" applyAlignment="1">
      <alignment vertical="center" wrapText="1"/>
    </xf>
    <xf numFmtId="3" fontId="4" fillId="6" borderId="11" xfId="5" applyNumberFormat="1" applyFont="1" applyFill="1" applyBorder="1" applyAlignment="1">
      <alignment horizontal="right" vertical="center" wrapText="1"/>
    </xf>
    <xf numFmtId="0" fontId="59" fillId="6" borderId="5" xfId="5" applyFont="1" applyFill="1" applyBorder="1" applyAlignment="1">
      <alignment horizontal="center" vertical="center" wrapText="1"/>
    </xf>
    <xf numFmtId="3" fontId="59" fillId="6" borderId="1" xfId="5" applyNumberFormat="1" applyFont="1" applyFill="1" applyBorder="1" applyAlignment="1">
      <alignment vertical="center"/>
    </xf>
    <xf numFmtId="3" fontId="59" fillId="6" borderId="1" xfId="5" applyNumberFormat="1" applyFont="1" applyFill="1" applyBorder="1" applyAlignment="1">
      <alignment horizontal="right" vertical="center" wrapText="1"/>
    </xf>
    <xf numFmtId="3" fontId="59" fillId="6" borderId="2" xfId="5" applyNumberFormat="1" applyFont="1" applyFill="1" applyBorder="1" applyAlignment="1">
      <alignment horizontal="right" vertical="center" wrapText="1"/>
    </xf>
    <xf numFmtId="3" fontId="4" fillId="6" borderId="2" xfId="5" applyNumberFormat="1" applyFont="1" applyFill="1" applyBorder="1" applyAlignment="1">
      <alignment horizontal="right" vertical="center" wrapText="1"/>
    </xf>
    <xf numFmtId="0" fontId="16" fillId="6" borderId="12" xfId="5" applyFont="1" applyFill="1" applyBorder="1" applyAlignment="1">
      <alignment horizontal="center" vertical="center" wrapText="1"/>
    </xf>
    <xf numFmtId="0" fontId="16" fillId="6" borderId="10" xfId="5" applyFont="1" applyFill="1" applyBorder="1" applyAlignment="1">
      <alignment vertical="center" wrapText="1"/>
    </xf>
    <xf numFmtId="3" fontId="16" fillId="6" borderId="10" xfId="5" applyNumberFormat="1" applyFont="1" applyFill="1" applyBorder="1" applyAlignment="1">
      <alignment vertical="center" wrapText="1"/>
    </xf>
    <xf numFmtId="3" fontId="16" fillId="6" borderId="11" xfId="5" applyNumberFormat="1" applyFont="1" applyFill="1" applyBorder="1" applyAlignment="1">
      <alignment horizontal="right" vertical="center" wrapText="1"/>
    </xf>
    <xf numFmtId="3" fontId="4" fillId="6" borderId="10" xfId="5" applyNumberFormat="1" applyFont="1" applyFill="1" applyBorder="1" applyAlignment="1">
      <alignment vertical="center"/>
    </xf>
    <xf numFmtId="3" fontId="4" fillId="6" borderId="10" xfId="5" applyNumberFormat="1" applyFont="1" applyFill="1" applyBorder="1" applyAlignment="1">
      <alignment horizontal="right" vertical="center" wrapText="1"/>
    </xf>
    <xf numFmtId="0" fontId="59" fillId="6" borderId="40" xfId="5" applyFont="1" applyFill="1" applyBorder="1" applyAlignment="1">
      <alignment horizontal="center" vertical="center" wrapText="1"/>
    </xf>
    <xf numFmtId="0" fontId="59" fillId="6" borderId="3" xfId="5" applyFont="1" applyFill="1" applyBorder="1" applyAlignment="1">
      <alignment vertical="center" wrapText="1"/>
    </xf>
    <xf numFmtId="3" fontId="59" fillId="6" borderId="3" xfId="5" applyNumberFormat="1" applyFont="1" applyFill="1" applyBorder="1" applyAlignment="1">
      <alignment vertical="center" wrapText="1"/>
    </xf>
    <xf numFmtId="3" fontId="59" fillId="6" borderId="4" xfId="5" applyNumberFormat="1" applyFont="1" applyFill="1" applyBorder="1" applyAlignment="1">
      <alignment horizontal="right" vertical="center" wrapText="1"/>
    </xf>
    <xf numFmtId="0" fontId="4" fillId="6" borderId="5" xfId="5" applyNumberFormat="1" applyFont="1" applyFill="1" applyBorder="1" applyAlignment="1">
      <alignment horizontal="center" vertical="center"/>
    </xf>
    <xf numFmtId="0" fontId="59" fillId="6" borderId="5" xfId="5" applyNumberFormat="1" applyFont="1" applyFill="1" applyBorder="1" applyAlignment="1">
      <alignment horizontal="center" vertical="center"/>
    </xf>
    <xf numFmtId="0" fontId="59" fillId="6" borderId="12" xfId="5" applyFont="1" applyFill="1" applyBorder="1" applyAlignment="1">
      <alignment horizontal="center" vertical="center" wrapText="1"/>
    </xf>
    <xf numFmtId="0" fontId="59" fillId="6" borderId="10" xfId="5" applyFont="1" applyFill="1" applyBorder="1" applyAlignment="1">
      <alignment vertical="center" wrapText="1"/>
    </xf>
    <xf numFmtId="3" fontId="59" fillId="6" borderId="10" xfId="5" applyNumberFormat="1" applyFont="1" applyFill="1" applyBorder="1" applyAlignment="1">
      <alignment vertical="center" wrapText="1"/>
    </xf>
    <xf numFmtId="3" fontId="59" fillId="6" borderId="11" xfId="5" applyNumberFormat="1" applyFont="1" applyFill="1" applyBorder="1" applyAlignment="1">
      <alignment horizontal="right" vertical="center" wrapText="1"/>
    </xf>
    <xf numFmtId="0" fontId="65" fillId="7" borderId="12" xfId="5" applyNumberFormat="1" applyFont="1" applyFill="1" applyBorder="1" applyAlignment="1">
      <alignment horizontal="center" vertical="center"/>
    </xf>
    <xf numFmtId="3" fontId="65" fillId="7" borderId="10" xfId="5" applyNumberFormat="1" applyFont="1" applyFill="1" applyBorder="1" applyAlignment="1">
      <alignment vertical="center"/>
    </xf>
    <xf numFmtId="3" fontId="65" fillId="7" borderId="10" xfId="5" applyNumberFormat="1" applyFont="1" applyFill="1" applyBorder="1" applyAlignment="1">
      <alignment horizontal="right" vertical="center" wrapText="1"/>
    </xf>
    <xf numFmtId="0" fontId="4" fillId="7" borderId="12" xfId="5" applyNumberFormat="1" applyFont="1" applyFill="1" applyBorder="1" applyAlignment="1">
      <alignment horizontal="center" vertical="center"/>
    </xf>
    <xf numFmtId="0" fontId="16" fillId="6" borderId="40" xfId="5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 wrapText="1"/>
    </xf>
    <xf numFmtId="3" fontId="16" fillId="6" borderId="4" xfId="5" applyNumberFormat="1" applyFont="1" applyFill="1" applyBorder="1" applyAlignment="1">
      <alignment horizontal="right" vertical="center" wrapText="1"/>
    </xf>
    <xf numFmtId="0" fontId="4" fillId="6" borderId="1" xfId="5" applyNumberFormat="1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/>
    </xf>
    <xf numFmtId="3" fontId="16" fillId="6" borderId="3" xfId="5" applyNumberFormat="1" applyFont="1" applyFill="1" applyBorder="1" applyAlignment="1">
      <alignment horizontal="right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59" fillId="6" borderId="1" xfId="5" applyFont="1" applyFill="1" applyBorder="1" applyAlignment="1">
      <alignment horizontal="center" vertical="center" wrapText="1"/>
    </xf>
    <xf numFmtId="0" fontId="4" fillId="6" borderId="10" xfId="5" applyNumberFormat="1" applyFont="1" applyFill="1" applyBorder="1" applyAlignment="1">
      <alignment vertical="center" wrapText="1"/>
    </xf>
    <xf numFmtId="0" fontId="65" fillId="7" borderId="1" xfId="5" applyNumberFormat="1" applyFont="1" applyFill="1" applyBorder="1" applyAlignment="1">
      <alignment vertical="center" wrapText="1"/>
    </xf>
    <xf numFmtId="3" fontId="65" fillId="7" borderId="2" xfId="5" applyNumberFormat="1" applyFont="1" applyFill="1" applyBorder="1" applyAlignment="1">
      <alignment vertical="center" wrapText="1"/>
    </xf>
    <xf numFmtId="3" fontId="18" fillId="0" borderId="65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0" borderId="77" xfId="0" applyNumberFormat="1" applyFont="1" applyBorder="1" applyAlignment="1">
      <alignment horizontal="center" vertical="center"/>
    </xf>
    <xf numFmtId="3" fontId="18" fillId="7" borderId="78" xfId="0" applyNumberFormat="1" applyFont="1" applyFill="1" applyBorder="1" applyAlignment="1">
      <alignment horizontal="center" vertical="center" wrapText="1"/>
    </xf>
    <xf numFmtId="3" fontId="18" fillId="7" borderId="79" xfId="0" applyNumberFormat="1" applyFont="1" applyFill="1" applyBorder="1" applyAlignment="1">
      <alignment horizontal="center" vertical="center" wrapText="1"/>
    </xf>
    <xf numFmtId="3" fontId="18" fillId="7" borderId="77" xfId="0" applyNumberFormat="1" applyFont="1" applyFill="1" applyBorder="1" applyAlignment="1">
      <alignment horizontal="center" vertical="center" wrapText="1"/>
    </xf>
    <xf numFmtId="3" fontId="18" fillId="8" borderId="79" xfId="0" applyNumberFormat="1" applyFont="1" applyFill="1" applyBorder="1" applyAlignment="1">
      <alignment horizontal="center" vertical="center" wrapText="1"/>
    </xf>
    <xf numFmtId="3" fontId="18" fillId="9" borderId="65" xfId="0" applyNumberFormat="1" applyFont="1" applyFill="1" applyBorder="1" applyAlignment="1">
      <alignment horizontal="center" vertical="center" wrapText="1"/>
    </xf>
    <xf numFmtId="3" fontId="18" fillId="10" borderId="78" xfId="0" applyNumberFormat="1" applyFont="1" applyFill="1" applyBorder="1" applyAlignment="1">
      <alignment horizontal="center" vertical="center" wrapText="1"/>
    </xf>
    <xf numFmtId="3" fontId="18" fillId="10" borderId="79" xfId="0" applyNumberFormat="1" applyFont="1" applyFill="1" applyBorder="1" applyAlignment="1">
      <alignment horizontal="center" vertical="center" wrapText="1"/>
    </xf>
    <xf numFmtId="3" fontId="18" fillId="10" borderId="77" xfId="0" applyNumberFormat="1" applyFont="1" applyFill="1" applyBorder="1" applyAlignment="1">
      <alignment horizontal="center" vertical="center" wrapText="1"/>
    </xf>
    <xf numFmtId="3" fontId="18" fillId="11" borderId="77" xfId="0" applyNumberFormat="1" applyFont="1" applyFill="1" applyBorder="1" applyAlignment="1">
      <alignment horizontal="center" vertical="center" wrapText="1"/>
    </xf>
    <xf numFmtId="3" fontId="18" fillId="11" borderId="65" xfId="0" applyNumberFormat="1" applyFont="1" applyFill="1" applyBorder="1" applyAlignment="1">
      <alignment horizontal="center" vertical="center" wrapText="1"/>
    </xf>
    <xf numFmtId="3" fontId="18" fillId="11" borderId="78" xfId="0" applyNumberFormat="1" applyFont="1" applyFill="1" applyBorder="1" applyAlignment="1">
      <alignment horizontal="center" vertical="center" wrapText="1"/>
    </xf>
    <xf numFmtId="3" fontId="18" fillId="14" borderId="0" xfId="0" applyNumberFormat="1" applyFont="1" applyFill="1" applyBorder="1" applyAlignment="1">
      <alignment horizontal="center" vertical="center" wrapText="1"/>
    </xf>
    <xf numFmtId="3" fontId="18" fillId="14" borderId="77" xfId="0" applyNumberFormat="1" applyFont="1" applyFill="1" applyBorder="1" applyAlignment="1">
      <alignment horizontal="center" vertical="center" wrapText="1"/>
    </xf>
    <xf numFmtId="3" fontId="18" fillId="15" borderId="65" xfId="0" applyNumberFormat="1" applyFont="1" applyFill="1" applyBorder="1" applyAlignment="1">
      <alignment horizontal="center" vertical="center" wrapText="1"/>
    </xf>
    <xf numFmtId="3" fontId="18" fillId="6" borderId="65" xfId="0" applyNumberFormat="1" applyFont="1" applyFill="1" applyBorder="1" applyAlignment="1">
      <alignment horizontal="center" vertical="center" wrapText="1"/>
    </xf>
    <xf numFmtId="0" fontId="3" fillId="6" borderId="5" xfId="5" applyNumberFormat="1" applyFont="1" applyFill="1" applyBorder="1" applyAlignment="1">
      <alignment horizontal="center" vertical="center" wrapText="1"/>
    </xf>
    <xf numFmtId="0" fontId="3" fillId="6" borderId="1" xfId="5" applyNumberFormat="1" applyFont="1" applyFill="1" applyBorder="1" applyAlignment="1">
      <alignment horizontal="left" vertical="center" wrapText="1"/>
    </xf>
    <xf numFmtId="0" fontId="3" fillId="6" borderId="1" xfId="5" applyNumberFormat="1" applyFont="1" applyFill="1" applyBorder="1" applyAlignment="1">
      <alignment horizontal="center" vertical="center" wrapText="1"/>
    </xf>
    <xf numFmtId="3" fontId="3" fillId="6" borderId="1" xfId="5" applyNumberFormat="1" applyFont="1" applyFill="1" applyBorder="1" applyAlignment="1">
      <alignment horizontal="center" vertical="center" wrapText="1"/>
    </xf>
    <xf numFmtId="3" fontId="3" fillId="6" borderId="2" xfId="5" applyNumberFormat="1" applyFont="1" applyFill="1" applyBorder="1" applyAlignment="1">
      <alignment horizontal="center" vertical="center" wrapText="1"/>
    </xf>
    <xf numFmtId="3" fontId="4" fillId="6" borderId="1" xfId="5" applyNumberFormat="1" applyFont="1" applyFill="1" applyBorder="1" applyAlignment="1">
      <alignment vertical="center" wrapText="1"/>
    </xf>
    <xf numFmtId="0" fontId="65" fillId="6" borderId="1" xfId="5" applyFont="1" applyFill="1" applyBorder="1" applyAlignment="1">
      <alignment vertical="center" wrapText="1"/>
    </xf>
    <xf numFmtId="3" fontId="65" fillId="6" borderId="1" xfId="5" applyNumberFormat="1" applyFont="1" applyFill="1" applyBorder="1" applyAlignment="1">
      <alignment vertical="center"/>
    </xf>
    <xf numFmtId="3" fontId="65" fillId="6" borderId="1" xfId="5" applyNumberFormat="1" applyFont="1" applyFill="1" applyBorder="1" applyAlignment="1">
      <alignment horizontal="right" vertical="center" wrapText="1"/>
    </xf>
    <xf numFmtId="3" fontId="65" fillId="6" borderId="2" xfId="5" applyNumberFormat="1" applyFont="1" applyFill="1" applyBorder="1" applyAlignment="1">
      <alignment horizontal="right" vertical="center" wrapText="1"/>
    </xf>
    <xf numFmtId="3" fontId="18" fillId="15" borderId="77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5" borderId="80" xfId="0" applyNumberFormat="1" applyFont="1" applyFill="1" applyBorder="1" applyAlignment="1">
      <alignment vertical="center"/>
    </xf>
    <xf numFmtId="3" fontId="18" fillId="15" borderId="81" xfId="0" applyNumberFormat="1" applyFont="1" applyFill="1" applyBorder="1" applyAlignment="1">
      <alignment vertical="center"/>
    </xf>
    <xf numFmtId="3" fontId="18" fillId="15" borderId="66" xfId="0" applyNumberFormat="1" applyFont="1" applyFill="1" applyBorder="1" applyAlignment="1">
      <alignment vertical="center"/>
    </xf>
    <xf numFmtId="3" fontId="18" fillId="15" borderId="68" xfId="0" applyNumberFormat="1" applyFont="1" applyFill="1" applyBorder="1" applyAlignment="1">
      <alignment vertical="center"/>
    </xf>
    <xf numFmtId="3" fontId="61" fillId="15" borderId="66" xfId="0" applyNumberFormat="1" applyFont="1" applyFill="1" applyBorder="1" applyAlignment="1">
      <alignment vertical="center"/>
    </xf>
    <xf numFmtId="3" fontId="58" fillId="15" borderId="66" xfId="0" applyNumberFormat="1" applyFont="1" applyFill="1" applyBorder="1" applyAlignment="1">
      <alignment vertical="center"/>
    </xf>
    <xf numFmtId="3" fontId="61" fillId="15" borderId="27" xfId="0" applyNumberFormat="1" applyFont="1" applyFill="1" applyBorder="1" applyAlignment="1">
      <alignment vertical="center"/>
    </xf>
    <xf numFmtId="3" fontId="62" fillId="15" borderId="69" xfId="0" applyNumberFormat="1" applyFont="1" applyFill="1" applyBorder="1" applyAlignment="1">
      <alignment vertical="center"/>
    </xf>
    <xf numFmtId="3" fontId="64" fillId="15" borderId="66" xfId="0" applyNumberFormat="1" applyFont="1" applyFill="1" applyBorder="1" applyAlignment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3" fontId="61" fillId="15" borderId="26" xfId="0" applyNumberFormat="1" applyFont="1" applyFill="1" applyBorder="1" applyAlignment="1">
      <alignment vertical="center"/>
    </xf>
    <xf numFmtId="3" fontId="61" fillId="0" borderId="26" xfId="0" applyNumberFormat="1" applyFont="1" applyBorder="1" applyAlignment="1">
      <alignment vertical="center"/>
    </xf>
    <xf numFmtId="3" fontId="18" fillId="14" borderId="1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18" fillId="0" borderId="67" xfId="0" applyNumberFormat="1" applyFont="1" applyBorder="1" applyAlignment="1">
      <alignment vertical="center"/>
    </xf>
    <xf numFmtId="3" fontId="64" fillId="0" borderId="5" xfId="0" applyNumberFormat="1" applyFont="1" applyBorder="1" applyAlignment="1">
      <alignment vertical="center"/>
    </xf>
    <xf numFmtId="0" fontId="64" fillId="0" borderId="24" xfId="0" applyFont="1" applyBorder="1" applyAlignment="1">
      <alignment vertical="center" wrapText="1"/>
    </xf>
    <xf numFmtId="3" fontId="18" fillId="6" borderId="48" xfId="0" applyNumberFormat="1" applyFont="1" applyFill="1" applyBorder="1" applyAlignment="1">
      <alignment horizontal="center" vertical="center" wrapText="1"/>
    </xf>
    <xf numFmtId="3" fontId="61" fillId="14" borderId="27" xfId="0" applyNumberFormat="1" applyFont="1" applyFill="1" applyBorder="1" applyAlignment="1">
      <alignment vertical="center"/>
    </xf>
    <xf numFmtId="3" fontId="61" fillId="12" borderId="66" xfId="0" applyNumberFormat="1" applyFont="1" applyFill="1" applyBorder="1" applyAlignment="1">
      <alignment vertical="center"/>
    </xf>
    <xf numFmtId="0" fontId="61" fillId="0" borderId="28" xfId="0" applyFont="1" applyBorder="1" applyAlignment="1">
      <alignment vertical="center" wrapText="1"/>
    </xf>
    <xf numFmtId="3" fontId="61" fillId="14" borderId="11" xfId="0" applyNumberFormat="1" applyFont="1" applyFill="1" applyBorder="1" applyAlignment="1">
      <alignment vertical="center"/>
    </xf>
    <xf numFmtId="3" fontId="61" fillId="15" borderId="68" xfId="0" applyNumberFormat="1" applyFont="1" applyFill="1" applyBorder="1" applyAlignment="1">
      <alignment vertical="center"/>
    </xf>
    <xf numFmtId="3" fontId="61" fillId="12" borderId="28" xfId="0" applyNumberFormat="1" applyFont="1" applyFill="1" applyBorder="1" applyAlignment="1">
      <alignment vertical="center"/>
    </xf>
    <xf numFmtId="3" fontId="61" fillId="0" borderId="67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8" fillId="0" borderId="82" xfId="0" applyNumberFormat="1" applyFont="1" applyBorder="1" applyAlignment="1">
      <alignment vertical="center"/>
    </xf>
    <xf numFmtId="0" fontId="58" fillId="0" borderId="15" xfId="0" applyFont="1" applyBorder="1" applyAlignment="1">
      <alignment vertical="center" wrapText="1"/>
    </xf>
    <xf numFmtId="3" fontId="58" fillId="14" borderId="36" xfId="0" applyNumberFormat="1" applyFont="1" applyFill="1" applyBorder="1" applyAlignment="1">
      <alignment vertical="center"/>
    </xf>
    <xf numFmtId="3" fontId="58" fillId="15" borderId="47" xfId="0" applyNumberFormat="1" applyFont="1" applyFill="1" applyBorder="1" applyAlignment="1">
      <alignment vertical="center"/>
    </xf>
    <xf numFmtId="3" fontId="58" fillId="15" borderId="15" xfId="0" applyNumberFormat="1" applyFont="1" applyFill="1" applyBorder="1" applyAlignment="1">
      <alignment vertical="center"/>
    </xf>
    <xf numFmtId="3" fontId="58" fillId="12" borderId="15" xfId="0" applyNumberFormat="1" applyFont="1" applyFill="1" applyBorder="1" applyAlignment="1">
      <alignment vertical="center"/>
    </xf>
    <xf numFmtId="3" fontId="58" fillId="0" borderId="15" xfId="0" applyNumberFormat="1" applyFont="1" applyBorder="1" applyAlignment="1">
      <alignment vertical="center"/>
    </xf>
    <xf numFmtId="3" fontId="58" fillId="0" borderId="16" xfId="0" applyNumberFormat="1" applyFont="1" applyBorder="1" applyAlignment="1">
      <alignment vertical="center"/>
    </xf>
    <xf numFmtId="3" fontId="61" fillId="12" borderId="2" xfId="0" applyNumberFormat="1" applyFont="1" applyFill="1" applyBorder="1" applyAlignment="1">
      <alignment vertical="center"/>
    </xf>
    <xf numFmtId="3" fontId="61" fillId="12" borderId="26" xfId="0" applyNumberFormat="1" applyFont="1" applyFill="1" applyBorder="1" applyAlignment="1">
      <alignment vertical="center"/>
    </xf>
    <xf numFmtId="3" fontId="18" fillId="7" borderId="24" xfId="0" applyNumberFormat="1" applyFont="1" applyFill="1" applyBorder="1" applyAlignment="1">
      <alignment vertical="center"/>
    </xf>
    <xf numFmtId="3" fontId="60" fillId="7" borderId="15" xfId="0" applyNumberFormat="1" applyFont="1" applyFill="1" applyBorder="1" applyAlignment="1">
      <alignment vertical="center"/>
    </xf>
    <xf numFmtId="3" fontId="61" fillId="7" borderId="28" xfId="0" applyNumberFormat="1" applyFont="1" applyFill="1" applyBorder="1" applyAlignment="1">
      <alignment vertical="center"/>
    </xf>
    <xf numFmtId="3" fontId="58" fillId="7" borderId="15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61" fillId="7" borderId="24" xfId="0" applyNumberFormat="1" applyFont="1" applyFill="1" applyBorder="1" applyAlignment="1">
      <alignment vertical="center"/>
    </xf>
    <xf numFmtId="3" fontId="22" fillId="7" borderId="24" xfId="0" applyNumberFormat="1" applyFont="1" applyFill="1" applyBorder="1" applyAlignment="1">
      <alignment vertical="center"/>
    </xf>
    <xf numFmtId="3" fontId="58" fillId="7" borderId="24" xfId="0" applyNumberFormat="1" applyFont="1" applyFill="1" applyBorder="1" applyAlignment="1">
      <alignment vertical="center"/>
    </xf>
    <xf numFmtId="3" fontId="20" fillId="7" borderId="24" xfId="0" applyNumberFormat="1" applyFont="1" applyFill="1" applyBorder="1" applyAlignment="1">
      <alignment vertical="center"/>
    </xf>
    <xf numFmtId="3" fontId="62" fillId="7" borderId="32" xfId="0" applyNumberFormat="1" applyFont="1" applyFill="1" applyBorder="1" applyAlignment="1">
      <alignment vertical="center"/>
    </xf>
    <xf numFmtId="3" fontId="22" fillId="7" borderId="31" xfId="0" applyNumberFormat="1" applyFont="1" applyFill="1" applyBorder="1" applyAlignment="1">
      <alignment vertical="center"/>
    </xf>
    <xf numFmtId="3" fontId="1" fillId="7" borderId="24" xfId="0" applyNumberFormat="1" applyFont="1" applyFill="1" applyBorder="1" applyAlignment="1">
      <alignment vertical="center"/>
    </xf>
    <xf numFmtId="3" fontId="64" fillId="7" borderId="24" xfId="0" applyNumberFormat="1" applyFont="1" applyFill="1" applyBorder="1" applyAlignment="1">
      <alignment vertical="center"/>
    </xf>
    <xf numFmtId="3" fontId="60" fillId="6" borderId="15" xfId="0" applyNumberFormat="1" applyFont="1" applyFill="1" applyBorder="1" applyAlignment="1">
      <alignment vertical="center"/>
    </xf>
    <xf numFmtId="3" fontId="58" fillId="6" borderId="15" xfId="0" applyNumberFormat="1" applyFont="1" applyFill="1" applyBorder="1" applyAlignment="1">
      <alignment vertical="center"/>
    </xf>
    <xf numFmtId="3" fontId="60" fillId="6" borderId="32" xfId="0" applyNumberFormat="1" applyFont="1" applyFill="1" applyBorder="1" applyAlignment="1">
      <alignment vertical="center"/>
    </xf>
    <xf numFmtId="3" fontId="18" fillId="18" borderId="17" xfId="0" applyNumberFormat="1" applyFont="1" applyFill="1" applyBorder="1" applyAlignment="1">
      <alignment vertical="center"/>
    </xf>
    <xf numFmtId="3" fontId="18" fillId="18" borderId="24" xfId="0" applyNumberFormat="1" applyFont="1" applyFill="1" applyBorder="1" applyAlignment="1">
      <alignment vertical="center"/>
    </xf>
    <xf numFmtId="3" fontId="18" fillId="18" borderId="48" xfId="0" applyNumberFormat="1" applyFont="1" applyFill="1" applyBorder="1" applyAlignment="1">
      <alignment vertical="center"/>
    </xf>
    <xf numFmtId="3" fontId="18" fillId="18" borderId="28" xfId="0" applyNumberFormat="1" applyFont="1" applyFill="1" applyBorder="1" applyAlignment="1">
      <alignment vertical="center"/>
    </xf>
    <xf numFmtId="3" fontId="60" fillId="18" borderId="15" xfId="0" applyNumberFormat="1" applyFont="1" applyFill="1" applyBorder="1" applyAlignment="1">
      <alignment vertical="center"/>
    </xf>
    <xf numFmtId="3" fontId="61" fillId="18" borderId="2" xfId="0" applyNumberFormat="1" applyFont="1" applyFill="1" applyBorder="1" applyAlignment="1">
      <alignment vertical="center"/>
    </xf>
    <xf numFmtId="3" fontId="61" fillId="18" borderId="28" xfId="0" applyNumberFormat="1" applyFont="1" applyFill="1" applyBorder="1" applyAlignment="1">
      <alignment vertical="center"/>
    </xf>
    <xf numFmtId="3" fontId="58" fillId="18" borderId="15" xfId="0" applyNumberFormat="1" applyFont="1" applyFill="1" applyBorder="1" applyAlignment="1">
      <alignment vertical="center"/>
    </xf>
    <xf numFmtId="3" fontId="61" fillId="18" borderId="24" xfId="0" applyNumberFormat="1" applyFont="1" applyFill="1" applyBorder="1" applyAlignment="1">
      <alignment vertical="center"/>
    </xf>
    <xf numFmtId="3" fontId="22" fillId="18" borderId="24" xfId="0" applyNumberFormat="1" applyFont="1" applyFill="1" applyBorder="1" applyAlignment="1">
      <alignment vertical="center"/>
    </xf>
    <xf numFmtId="3" fontId="58" fillId="18" borderId="24" xfId="0" applyNumberFormat="1" applyFont="1" applyFill="1" applyBorder="1" applyAlignment="1">
      <alignment vertical="center"/>
    </xf>
    <xf numFmtId="3" fontId="20" fillId="18" borderId="24" xfId="0" applyNumberFormat="1" applyFont="1" applyFill="1" applyBorder="1" applyAlignment="1">
      <alignment vertical="center"/>
    </xf>
    <xf numFmtId="3" fontId="62" fillId="18" borderId="32" xfId="0" applyNumberFormat="1" applyFont="1" applyFill="1" applyBorder="1" applyAlignment="1">
      <alignment vertical="center"/>
    </xf>
    <xf numFmtId="3" fontId="22" fillId="18" borderId="31" xfId="0" applyNumberFormat="1" applyFont="1" applyFill="1" applyBorder="1" applyAlignment="1">
      <alignment vertical="center"/>
    </xf>
    <xf numFmtId="3" fontId="1" fillId="18" borderId="24" xfId="0" applyNumberFormat="1" applyFont="1" applyFill="1" applyBorder="1" applyAlignment="1">
      <alignment vertical="center"/>
    </xf>
    <xf numFmtId="3" fontId="64" fillId="18" borderId="24" xfId="0" applyNumberFormat="1" applyFont="1" applyFill="1" applyBorder="1" applyAlignment="1">
      <alignment vertical="center"/>
    </xf>
    <xf numFmtId="3" fontId="61" fillId="15" borderId="17" xfId="0" applyNumberFormat="1" applyFont="1" applyFill="1" applyBorder="1" applyAlignment="1">
      <alignment vertical="center"/>
    </xf>
    <xf numFmtId="3" fontId="22" fillId="7" borderId="17" xfId="0" applyNumberFormat="1" applyFont="1" applyFill="1" applyBorder="1" applyAlignment="1">
      <alignment vertical="center"/>
    </xf>
    <xf numFmtId="3" fontId="22" fillId="18" borderId="17" xfId="0" applyNumberFormat="1" applyFont="1" applyFill="1" applyBorder="1" applyAlignment="1">
      <alignment vertical="center"/>
    </xf>
    <xf numFmtId="3" fontId="22" fillId="0" borderId="82" xfId="0" applyNumberFormat="1" applyFont="1" applyBorder="1" applyAlignment="1">
      <alignment vertical="center"/>
    </xf>
    <xf numFmtId="3" fontId="66" fillId="13" borderId="15" xfId="0" applyNumberFormat="1" applyFont="1" applyFill="1" applyBorder="1" applyAlignment="1">
      <alignment vertical="center"/>
    </xf>
    <xf numFmtId="3" fontId="0" fillId="14" borderId="82" xfId="0" applyNumberFormat="1" applyFill="1" applyBorder="1" applyAlignment="1">
      <alignment vertical="center"/>
    </xf>
    <xf numFmtId="3" fontId="0" fillId="14" borderId="20" xfId="0" applyNumberFormat="1" applyFill="1" applyBorder="1" applyAlignment="1">
      <alignment vertical="center"/>
    </xf>
    <xf numFmtId="3" fontId="0" fillId="14" borderId="21" xfId="0" applyNumberFormat="1" applyFill="1" applyBorder="1" applyAlignment="1">
      <alignment vertical="center"/>
    </xf>
    <xf numFmtId="3" fontId="0" fillId="14" borderId="50" xfId="0" applyNumberFormat="1" applyFill="1" applyBorder="1" applyAlignment="1">
      <alignment vertical="center"/>
    </xf>
    <xf numFmtId="3" fontId="0" fillId="14" borderId="1" xfId="0" applyNumberFormat="1" applyFill="1" applyBorder="1" applyAlignment="1">
      <alignment vertical="center"/>
    </xf>
    <xf numFmtId="3" fontId="0" fillId="14" borderId="27" xfId="0" applyNumberFormat="1" applyFill="1" applyBorder="1" applyAlignment="1">
      <alignment vertical="center"/>
    </xf>
    <xf numFmtId="3" fontId="1" fillId="14" borderId="67" xfId="0" applyNumberFormat="1" applyFont="1" applyFill="1" applyBorder="1" applyAlignment="1">
      <alignment vertical="center"/>
    </xf>
    <xf numFmtId="3" fontId="18" fillId="14" borderId="10" xfId="0" applyNumberFormat="1" applyFont="1" applyFill="1" applyBorder="1" applyAlignment="1">
      <alignment vertical="center"/>
    </xf>
    <xf numFmtId="3" fontId="1" fillId="14" borderId="10" xfId="0" applyNumberFormat="1" applyFont="1" applyFill="1" applyBorder="1" applyAlignment="1">
      <alignment vertical="center"/>
    </xf>
    <xf numFmtId="3" fontId="18" fillId="14" borderId="30" xfId="0" applyNumberFormat="1" applyFont="1" applyFill="1" applyBorder="1" applyAlignment="1">
      <alignment vertical="center"/>
    </xf>
    <xf numFmtId="3" fontId="18" fillId="14" borderId="67" xfId="0" applyNumberFormat="1" applyFont="1" applyFill="1" applyBorder="1" applyAlignment="1">
      <alignment vertical="center"/>
    </xf>
    <xf numFmtId="3" fontId="0" fillId="14" borderId="49" xfId="0" applyNumberFormat="1" applyFill="1" applyBorder="1" applyAlignment="1">
      <alignment vertical="center"/>
    </xf>
    <xf numFmtId="3" fontId="0" fillId="14" borderId="7" xfId="0" applyNumberFormat="1" applyFill="1" applyBorder="1" applyAlignment="1">
      <alignment vertical="center"/>
    </xf>
    <xf numFmtId="3" fontId="0" fillId="14" borderId="39" xfId="0" applyNumberFormat="1" applyFill="1" applyBorder="1" applyAlignment="1">
      <alignment vertical="center"/>
    </xf>
    <xf numFmtId="3" fontId="0" fillId="14" borderId="51" xfId="0" applyNumberFormat="1" applyFill="1" applyBorder="1" applyAlignment="1">
      <alignment vertical="center"/>
    </xf>
    <xf numFmtId="3" fontId="0" fillId="14" borderId="3" xfId="0" applyNumberFormat="1" applyFill="1" applyBorder="1" applyAlignment="1">
      <alignment vertical="center"/>
    </xf>
    <xf numFmtId="3" fontId="0" fillId="14" borderId="41" xfId="0" applyNumberFormat="1" applyFill="1" applyBorder="1" applyAlignment="1">
      <alignment vertical="center"/>
    </xf>
    <xf numFmtId="3" fontId="0" fillId="14" borderId="37" xfId="0" applyNumberFormat="1" applyFill="1" applyBorder="1" applyAlignment="1">
      <alignment vertical="center"/>
    </xf>
    <xf numFmtId="3" fontId="0" fillId="14" borderId="5" xfId="0" applyNumberFormat="1" applyFill="1" applyBorder="1" applyAlignment="1">
      <alignment vertical="center"/>
    </xf>
    <xf numFmtId="3" fontId="61" fillId="14" borderId="5" xfId="0" applyNumberFormat="1" applyFont="1" applyFill="1" applyBorder="1" applyAlignment="1">
      <alignment vertical="center"/>
    </xf>
    <xf numFmtId="3" fontId="61" fillId="14" borderId="1" xfId="0" applyNumberFormat="1" applyFont="1" applyFill="1" applyBorder="1" applyAlignment="1">
      <alignment vertical="center"/>
    </xf>
    <xf numFmtId="3" fontId="61" fillId="14" borderId="12" xfId="0" applyNumberFormat="1" applyFont="1" applyFill="1" applyBorder="1" applyAlignment="1">
      <alignment vertical="center"/>
    </xf>
    <xf numFmtId="3" fontId="61" fillId="14" borderId="10" xfId="0" applyNumberFormat="1" applyFont="1" applyFill="1" applyBorder="1" applyAlignment="1">
      <alignment vertical="center"/>
    </xf>
    <xf numFmtId="3" fontId="61" fillId="14" borderId="30" xfId="0" applyNumberFormat="1" applyFont="1" applyFill="1" applyBorder="1" applyAlignment="1">
      <alignment vertical="center"/>
    </xf>
    <xf numFmtId="3" fontId="58" fillId="14" borderId="33" xfId="0" applyNumberFormat="1" applyFont="1" applyFill="1" applyBorder="1" applyAlignment="1">
      <alignment vertical="center"/>
    </xf>
    <xf numFmtId="3" fontId="58" fillId="14" borderId="35" xfId="0" applyNumberFormat="1" applyFont="1" applyFill="1" applyBorder="1" applyAlignment="1">
      <alignment vertical="center"/>
    </xf>
    <xf numFmtId="3" fontId="58" fillId="14" borderId="42" xfId="0" applyNumberFormat="1" applyFont="1" applyFill="1" applyBorder="1" applyAlignment="1">
      <alignment vertical="center"/>
    </xf>
    <xf numFmtId="3" fontId="0" fillId="14" borderId="18" xfId="0" applyNumberFormat="1" applyFill="1" applyBorder="1" applyAlignment="1">
      <alignment vertical="center"/>
    </xf>
    <xf numFmtId="3" fontId="58" fillId="14" borderId="5" xfId="0" applyNumberFormat="1" applyFont="1" applyFill="1" applyBorder="1" applyAlignment="1">
      <alignment vertical="center"/>
    </xf>
    <xf numFmtId="3" fontId="58" fillId="14" borderId="1" xfId="0" applyNumberFormat="1" applyFont="1" applyFill="1" applyBorder="1" applyAlignment="1">
      <alignment vertical="center"/>
    </xf>
    <xf numFmtId="3" fontId="58" fillId="14" borderId="27" xfId="0" applyNumberFormat="1" applyFont="1" applyFill="1" applyBorder="1" applyAlignment="1">
      <alignment vertical="center"/>
    </xf>
    <xf numFmtId="3" fontId="0" fillId="14" borderId="27" xfId="0" applyNumberFormat="1" applyFont="1" applyFill="1" applyBorder="1" applyAlignment="1">
      <alignment vertical="center"/>
    </xf>
    <xf numFmtId="3" fontId="62" fillId="14" borderId="40" xfId="0" applyNumberFormat="1" applyFont="1" applyFill="1" applyBorder="1" applyAlignment="1">
      <alignment vertical="center"/>
    </xf>
    <xf numFmtId="3" fontId="62" fillId="14" borderId="3" xfId="0" applyNumberFormat="1" applyFont="1" applyFill="1" applyBorder="1" applyAlignment="1">
      <alignment vertical="center"/>
    </xf>
    <xf numFmtId="3" fontId="62" fillId="14" borderId="41" xfId="0" applyNumberFormat="1" applyFont="1" applyFill="1" applyBorder="1" applyAlignment="1">
      <alignment vertical="center"/>
    </xf>
    <xf numFmtId="3" fontId="61" fillId="14" borderId="37" xfId="0" applyNumberFormat="1" applyFont="1" applyFill="1" applyBorder="1" applyAlignment="1">
      <alignment vertical="center"/>
    </xf>
    <xf numFmtId="3" fontId="61" fillId="14" borderId="7" xfId="0" applyNumberFormat="1" applyFont="1" applyFill="1" applyBorder="1" applyAlignment="1">
      <alignment vertical="center"/>
    </xf>
    <xf numFmtId="3" fontId="61" fillId="14" borderId="39" xfId="0" applyNumberFormat="1" applyFont="1" applyFill="1" applyBorder="1" applyAlignment="1">
      <alignment vertical="center"/>
    </xf>
    <xf numFmtId="3" fontId="60" fillId="14" borderId="16" xfId="0" applyNumberFormat="1" applyFont="1" applyFill="1" applyBorder="1" applyAlignment="1">
      <alignment vertical="center"/>
    </xf>
    <xf numFmtId="3" fontId="60" fillId="14" borderId="35" xfId="0" applyNumberFormat="1" applyFont="1" applyFill="1" applyBorder="1" applyAlignment="1">
      <alignment vertical="center"/>
    </xf>
    <xf numFmtId="3" fontId="60" fillId="14" borderId="42" xfId="0" applyNumberFormat="1" applyFont="1" applyFill="1" applyBorder="1" applyAlignment="1">
      <alignment vertical="center"/>
    </xf>
    <xf numFmtId="3" fontId="60" fillId="14" borderId="36" xfId="0" applyNumberFormat="1" applyFont="1" applyFill="1" applyBorder="1" applyAlignment="1">
      <alignment vertical="center"/>
    </xf>
    <xf numFmtId="3" fontId="60" fillId="15" borderId="47" xfId="0" applyNumberFormat="1" applyFont="1" applyFill="1" applyBorder="1" applyAlignment="1">
      <alignment vertical="center"/>
    </xf>
    <xf numFmtId="3" fontId="60" fillId="15" borderId="36" xfId="0" applyNumberFormat="1" applyFont="1" applyFill="1" applyBorder="1" applyAlignment="1">
      <alignment vertical="center"/>
    </xf>
    <xf numFmtId="3" fontId="60" fillId="12" borderId="36" xfId="0" applyNumberFormat="1" applyFont="1" applyFill="1" applyBorder="1" applyAlignment="1">
      <alignment vertical="center"/>
    </xf>
    <xf numFmtId="3" fontId="60" fillId="7" borderId="36" xfId="0" applyNumberFormat="1" applyFont="1" applyFill="1" applyBorder="1" applyAlignment="1">
      <alignment vertical="center"/>
    </xf>
    <xf numFmtId="3" fontId="60" fillId="18" borderId="36" xfId="0" applyNumberFormat="1" applyFont="1" applyFill="1" applyBorder="1" applyAlignment="1">
      <alignment vertical="center"/>
    </xf>
    <xf numFmtId="3" fontId="60" fillId="6" borderId="36" xfId="0" applyNumberFormat="1" applyFont="1" applyFill="1" applyBorder="1" applyAlignment="1">
      <alignment vertical="center"/>
    </xf>
    <xf numFmtId="3" fontId="62" fillId="15" borderId="31" xfId="0" applyNumberFormat="1" applyFont="1" applyFill="1" applyBorder="1" applyAlignment="1">
      <alignment vertical="center"/>
    </xf>
    <xf numFmtId="3" fontId="18" fillId="14" borderId="11" xfId="0" applyNumberFormat="1" applyFont="1" applyFill="1" applyBorder="1" applyAlignment="1">
      <alignment vertical="center"/>
    </xf>
    <xf numFmtId="3" fontId="22" fillId="0" borderId="67" xfId="0" applyNumberFormat="1" applyFont="1" applyBorder="1" applyAlignment="1">
      <alignment vertical="center"/>
    </xf>
    <xf numFmtId="3" fontId="0" fillId="14" borderId="67" xfId="0" applyNumberFormat="1" applyFill="1" applyBorder="1" applyAlignment="1">
      <alignment vertical="center"/>
    </xf>
    <xf numFmtId="3" fontId="0" fillId="14" borderId="10" xfId="0" applyNumberFormat="1" applyFill="1" applyBorder="1" applyAlignment="1">
      <alignment vertical="center"/>
    </xf>
    <xf numFmtId="3" fontId="0" fillId="14" borderId="30" xfId="0" applyNumberFormat="1" applyFill="1" applyBorder="1" applyAlignment="1">
      <alignment vertical="center"/>
    </xf>
    <xf numFmtId="3" fontId="18" fillId="7" borderId="28" xfId="0" applyNumberFormat="1" applyFont="1" applyFill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3" fontId="18" fillId="14" borderId="16" xfId="0" applyNumberFormat="1" applyFont="1" applyFill="1" applyBorder="1" applyAlignment="1">
      <alignment vertical="center"/>
    </xf>
    <xf numFmtId="3" fontId="18" fillId="14" borderId="35" xfId="0" applyNumberFormat="1" applyFont="1" applyFill="1" applyBorder="1" applyAlignment="1">
      <alignment vertical="center"/>
    </xf>
    <xf numFmtId="3" fontId="18" fillId="14" borderId="42" xfId="0" applyNumberFormat="1" applyFont="1" applyFill="1" applyBorder="1" applyAlignment="1">
      <alignment vertical="center"/>
    </xf>
    <xf numFmtId="3" fontId="18" fillId="14" borderId="36" xfId="0" applyNumberFormat="1" applyFont="1" applyFill="1" applyBorder="1" applyAlignment="1">
      <alignment vertical="center"/>
    </xf>
    <xf numFmtId="3" fontId="18" fillId="15" borderId="47" xfId="0" applyNumberFormat="1" applyFont="1" applyFill="1" applyBorder="1" applyAlignment="1">
      <alignment vertical="center"/>
    </xf>
    <xf numFmtId="3" fontId="18" fillId="15" borderId="36" xfId="0" applyNumberFormat="1" applyFont="1" applyFill="1" applyBorder="1" applyAlignment="1">
      <alignment vertical="center"/>
    </xf>
    <xf numFmtId="3" fontId="0" fillId="15" borderId="15" xfId="0" applyNumberFormat="1" applyFill="1" applyBorder="1" applyAlignment="1">
      <alignment vertical="center"/>
    </xf>
    <xf numFmtId="3" fontId="18" fillId="12" borderId="15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18" borderId="15" xfId="0" applyNumberFormat="1" applyFont="1" applyFill="1" applyBorder="1" applyAlignment="1">
      <alignment vertical="center"/>
    </xf>
    <xf numFmtId="3" fontId="18" fillId="15" borderId="15" xfId="0" applyNumberFormat="1" applyFont="1" applyFill="1" applyBorder="1" applyAlignment="1">
      <alignment vertical="center"/>
    </xf>
    <xf numFmtId="3" fontId="18" fillId="6" borderId="15" xfId="0" applyNumberFormat="1" applyFont="1" applyFill="1" applyBorder="1" applyAlignment="1">
      <alignment vertical="center"/>
    </xf>
    <xf numFmtId="3" fontId="18" fillId="14" borderId="61" xfId="0" applyNumberFormat="1" applyFont="1" applyFill="1" applyBorder="1" applyAlignment="1">
      <alignment vertical="center"/>
    </xf>
    <xf numFmtId="3" fontId="1" fillId="14" borderId="8" xfId="0" applyNumberFormat="1" applyFont="1" applyFill="1" applyBorder="1" applyAlignment="1">
      <alignment vertical="center"/>
    </xf>
    <xf numFmtId="3" fontId="1" fillId="15" borderId="80" xfId="0" applyNumberFormat="1" applyFont="1" applyFill="1" applyBorder="1" applyAlignment="1">
      <alignment vertical="center"/>
    </xf>
    <xf numFmtId="3" fontId="0" fillId="15" borderId="31" xfId="0" applyNumberFormat="1" applyFont="1" applyFill="1" applyBorder="1" applyAlignment="1">
      <alignment vertical="center"/>
    </xf>
    <xf numFmtId="3" fontId="1" fillId="12" borderId="31" xfId="0" applyNumberFormat="1" applyFont="1" applyFill="1" applyBorder="1" applyAlignment="1">
      <alignment vertical="center"/>
    </xf>
    <xf numFmtId="3" fontId="1" fillId="7" borderId="31" xfId="0" applyNumberFormat="1" applyFont="1" applyFill="1" applyBorder="1" applyAlignment="1">
      <alignment vertical="center"/>
    </xf>
    <xf numFmtId="3" fontId="1" fillId="18" borderId="17" xfId="0" applyNumberFormat="1" applyFont="1" applyFill="1" applyBorder="1" applyAlignment="1">
      <alignment vertical="center"/>
    </xf>
    <xf numFmtId="3" fontId="1" fillId="14" borderId="2" xfId="0" applyNumberFormat="1" applyFont="1" applyFill="1" applyBorder="1" applyAlignment="1">
      <alignment vertical="center"/>
    </xf>
    <xf numFmtId="3" fontId="1" fillId="15" borderId="81" xfId="0" applyNumberFormat="1" applyFont="1" applyFill="1" applyBorder="1" applyAlignment="1">
      <alignment vertical="center"/>
    </xf>
    <xf numFmtId="3" fontId="1" fillId="14" borderId="22" xfId="0" applyNumberFormat="1" applyFont="1" applyFill="1" applyBorder="1" applyAlignment="1">
      <alignment vertical="center"/>
    </xf>
    <xf numFmtId="3" fontId="1" fillId="15" borderId="66" xfId="0" applyNumberFormat="1" applyFont="1" applyFill="1" applyBorder="1" applyAlignment="1">
      <alignment vertical="center"/>
    </xf>
    <xf numFmtId="3" fontId="1" fillId="14" borderId="11" xfId="0" applyNumberFormat="1" applyFont="1" applyFill="1" applyBorder="1" applyAlignment="1">
      <alignment vertical="center"/>
    </xf>
    <xf numFmtId="3" fontId="1" fillId="15" borderId="68" xfId="0" applyNumberFormat="1" applyFont="1" applyFill="1" applyBorder="1" applyAlignment="1">
      <alignment vertical="center"/>
    </xf>
    <xf numFmtId="3" fontId="0" fillId="15" borderId="28" xfId="0" applyNumberFormat="1" applyFont="1" applyFill="1" applyBorder="1" applyAlignment="1">
      <alignment vertical="center"/>
    </xf>
    <xf numFmtId="3" fontId="1" fillId="12" borderId="28" xfId="0" applyNumberFormat="1" applyFont="1" applyFill="1" applyBorder="1" applyAlignment="1">
      <alignment vertical="center"/>
    </xf>
    <xf numFmtId="3" fontId="1" fillId="7" borderId="28" xfId="0" applyNumberFormat="1" applyFont="1" applyFill="1" applyBorder="1" applyAlignment="1">
      <alignment vertical="center"/>
    </xf>
    <xf numFmtId="3" fontId="1" fillId="18" borderId="28" xfId="0" applyNumberFormat="1" applyFont="1" applyFill="1" applyBorder="1" applyAlignment="1">
      <alignment vertical="center"/>
    </xf>
    <xf numFmtId="3" fontId="1" fillId="18" borderId="48" xfId="0" applyNumberFormat="1" applyFont="1" applyFill="1" applyBorder="1" applyAlignment="1">
      <alignment vertical="center"/>
    </xf>
    <xf numFmtId="3" fontId="1" fillId="15" borderId="69" xfId="0" applyNumberFormat="1" applyFont="1" applyFill="1" applyBorder="1" applyAlignment="1">
      <alignment vertical="center"/>
    </xf>
    <xf numFmtId="3" fontId="1" fillId="15" borderId="32" xfId="0" applyNumberFormat="1" applyFont="1" applyFill="1" applyBorder="1" applyAlignment="1">
      <alignment vertical="center"/>
    </xf>
    <xf numFmtId="3" fontId="1" fillId="14" borderId="61" xfId="0" applyNumberFormat="1" applyFont="1" applyFill="1" applyBorder="1" applyAlignment="1">
      <alignment vertical="center"/>
    </xf>
    <xf numFmtId="3" fontId="1" fillId="15" borderId="83" xfId="0" applyNumberFormat="1" applyFont="1" applyFill="1" applyBorder="1" applyAlignment="1">
      <alignment vertical="center"/>
    </xf>
    <xf numFmtId="3" fontId="1" fillId="15" borderId="64" xfId="0" applyNumberFormat="1" applyFont="1" applyFill="1" applyBorder="1" applyAlignment="1">
      <alignment vertical="center"/>
    </xf>
    <xf numFmtId="3" fontId="0" fillId="15" borderId="15" xfId="0" applyNumberFormat="1" applyFont="1" applyFill="1" applyBorder="1" applyAlignment="1">
      <alignment vertical="center"/>
    </xf>
    <xf numFmtId="3" fontId="1" fillId="12" borderId="15" xfId="0" applyNumberFormat="1" applyFont="1" applyFill="1" applyBorder="1" applyAlignment="1">
      <alignment vertical="center"/>
    </xf>
    <xf numFmtId="3" fontId="1" fillId="7" borderId="15" xfId="0" applyNumberFormat="1" applyFont="1" applyFill="1" applyBorder="1" applyAlignment="1">
      <alignment vertical="center"/>
    </xf>
    <xf numFmtId="3" fontId="1" fillId="18" borderId="15" xfId="0" applyNumberFormat="1" applyFont="1" applyFill="1" applyBorder="1" applyAlignment="1">
      <alignment vertical="center"/>
    </xf>
    <xf numFmtId="3" fontId="1" fillId="18" borderId="31" xfId="0" applyNumberFormat="1" applyFont="1" applyFill="1" applyBorder="1" applyAlignment="1">
      <alignment vertical="center"/>
    </xf>
    <xf numFmtId="3" fontId="1" fillId="6" borderId="31" xfId="0" applyNumberFormat="1" applyFont="1" applyFill="1" applyBorder="1" applyAlignment="1">
      <alignment vertical="center"/>
    </xf>
    <xf numFmtId="3" fontId="1" fillId="6" borderId="17" xfId="0" applyNumberFormat="1" applyFont="1" applyFill="1" applyBorder="1" applyAlignment="1">
      <alignment vertical="center"/>
    </xf>
    <xf numFmtId="3" fontId="1" fillId="6" borderId="24" xfId="0" applyNumberFormat="1" applyFont="1" applyFill="1" applyBorder="1" applyAlignment="1">
      <alignment vertical="center"/>
    </xf>
    <xf numFmtId="3" fontId="0" fillId="15" borderId="32" xfId="0" applyNumberFormat="1" applyFont="1" applyFill="1" applyBorder="1" applyAlignment="1">
      <alignment vertical="center"/>
    </xf>
    <xf numFmtId="3" fontId="1" fillId="6" borderId="28" xfId="0" applyNumberFormat="1" applyFont="1" applyFill="1" applyBorder="1" applyAlignment="1">
      <alignment vertical="center"/>
    </xf>
    <xf numFmtId="3" fontId="67" fillId="6" borderId="2" xfId="0" applyNumberFormat="1" applyFont="1" applyFill="1" applyBorder="1" applyAlignment="1">
      <alignment vertical="center"/>
    </xf>
    <xf numFmtId="3" fontId="67" fillId="6" borderId="28" xfId="0" applyNumberFormat="1" applyFont="1" applyFill="1" applyBorder="1" applyAlignment="1">
      <alignment vertical="center"/>
    </xf>
    <xf numFmtId="3" fontId="0" fillId="15" borderId="17" xfId="0" applyNumberFormat="1" applyFont="1" applyFill="1" applyBorder="1" applyAlignment="1">
      <alignment vertical="center"/>
    </xf>
    <xf numFmtId="3" fontId="1" fillId="12" borderId="17" xfId="0" applyNumberFormat="1" applyFont="1" applyFill="1" applyBorder="1" applyAlignment="1">
      <alignment vertical="center"/>
    </xf>
    <xf numFmtId="3" fontId="1" fillId="7" borderId="17" xfId="0" applyNumberFormat="1" applyFont="1" applyFill="1" applyBorder="1" applyAlignment="1">
      <alignment vertical="center"/>
    </xf>
    <xf numFmtId="3" fontId="20" fillId="12" borderId="28" xfId="0" applyNumberFormat="1" applyFont="1" applyFill="1" applyBorder="1" applyAlignment="1">
      <alignment vertical="center"/>
    </xf>
    <xf numFmtId="3" fontId="20" fillId="7" borderId="28" xfId="0" applyNumberFormat="1" applyFont="1" applyFill="1" applyBorder="1" applyAlignment="1">
      <alignment vertical="center"/>
    </xf>
    <xf numFmtId="3" fontId="20" fillId="18" borderId="28" xfId="0" applyNumberFormat="1" applyFont="1" applyFill="1" applyBorder="1" applyAlignment="1">
      <alignment vertical="center"/>
    </xf>
    <xf numFmtId="3" fontId="58" fillId="15" borderId="17" xfId="0" applyNumberFormat="1" applyFont="1" applyFill="1" applyBorder="1" applyAlignment="1">
      <alignment vertical="center"/>
    </xf>
    <xf numFmtId="3" fontId="58" fillId="15" borderId="28" xfId="0" applyNumberFormat="1" applyFont="1" applyFill="1" applyBorder="1" applyAlignment="1">
      <alignment vertical="center"/>
    </xf>
    <xf numFmtId="3" fontId="67" fillId="6" borderId="24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3" fontId="0" fillId="15" borderId="27" xfId="0" applyNumberFormat="1" applyFont="1" applyFill="1" applyBorder="1" applyAlignment="1">
      <alignment vertical="center"/>
    </xf>
    <xf numFmtId="3" fontId="61" fillId="15" borderId="28" xfId="0" applyNumberFormat="1" applyFont="1" applyFill="1" applyBorder="1" applyAlignment="1">
      <alignment vertical="center"/>
    </xf>
    <xf numFmtId="0" fontId="68" fillId="0" borderId="15" xfId="0" applyFont="1" applyBorder="1" applyAlignment="1">
      <alignment vertical="center" wrapText="1"/>
    </xf>
    <xf numFmtId="3" fontId="68" fillId="14" borderId="33" xfId="0" applyNumberFormat="1" applyFont="1" applyFill="1" applyBorder="1" applyAlignment="1">
      <alignment vertical="center"/>
    </xf>
    <xf numFmtId="3" fontId="68" fillId="14" borderId="35" xfId="0" applyNumberFormat="1" applyFont="1" applyFill="1" applyBorder="1" applyAlignment="1">
      <alignment vertical="center"/>
    </xf>
    <xf numFmtId="3" fontId="68" fillId="14" borderId="42" xfId="0" applyNumberFormat="1" applyFont="1" applyFill="1" applyBorder="1" applyAlignment="1">
      <alignment vertical="center"/>
    </xf>
    <xf numFmtId="3" fontId="68" fillId="14" borderId="36" xfId="0" applyNumberFormat="1" applyFont="1" applyFill="1" applyBorder="1" applyAlignment="1">
      <alignment vertical="center"/>
    </xf>
    <xf numFmtId="3" fontId="68" fillId="15" borderId="9" xfId="0" applyNumberFormat="1" applyFont="1" applyFill="1" applyBorder="1" applyAlignment="1">
      <alignment vertical="center"/>
    </xf>
    <xf numFmtId="3" fontId="68" fillId="15" borderId="42" xfId="0" applyNumberFormat="1" applyFont="1" applyFill="1" applyBorder="1" applyAlignment="1">
      <alignment vertical="center"/>
    </xf>
    <xf numFmtId="3" fontId="68" fillId="15" borderId="15" xfId="0" applyNumberFormat="1" applyFont="1" applyFill="1" applyBorder="1" applyAlignment="1">
      <alignment vertical="center"/>
    </xf>
    <xf numFmtId="3" fontId="68" fillId="12" borderId="9" xfId="0" applyNumberFormat="1" applyFont="1" applyFill="1" applyBorder="1" applyAlignment="1">
      <alignment vertical="center"/>
    </xf>
    <xf numFmtId="3" fontId="68" fillId="6" borderId="36" xfId="0" applyNumberFormat="1" applyFont="1" applyFill="1" applyBorder="1" applyAlignment="1">
      <alignment vertical="center"/>
    </xf>
    <xf numFmtId="3" fontId="1" fillId="15" borderId="38" xfId="0" applyNumberFormat="1" applyFont="1" applyFill="1" applyBorder="1" applyAlignment="1">
      <alignment vertical="center"/>
    </xf>
    <xf numFmtId="3" fontId="1" fillId="12" borderId="80" xfId="0" applyNumberFormat="1" applyFont="1" applyFill="1" applyBorder="1" applyAlignment="1">
      <alignment vertical="center"/>
    </xf>
    <xf numFmtId="3" fontId="1" fillId="15" borderId="26" xfId="0" applyNumberFormat="1" applyFont="1" applyFill="1" applyBorder="1" applyAlignment="1">
      <alignment vertical="center"/>
    </xf>
    <xf numFmtId="3" fontId="1" fillId="12" borderId="66" xfId="0" applyNumberFormat="1" applyFont="1" applyFill="1" applyBorder="1" applyAlignment="1">
      <alignment vertical="center"/>
    </xf>
    <xf numFmtId="3" fontId="20" fillId="12" borderId="66" xfId="0" applyNumberFormat="1" applyFont="1" applyFill="1" applyBorder="1" applyAlignment="1">
      <alignment vertical="center"/>
    </xf>
    <xf numFmtId="3" fontId="1" fillId="15" borderId="29" xfId="0" applyNumberFormat="1" applyFont="1" applyFill="1" applyBorder="1" applyAlignment="1">
      <alignment vertical="center"/>
    </xf>
    <xf numFmtId="3" fontId="20" fillId="12" borderId="68" xfId="0" applyNumberFormat="1" applyFont="1" applyFill="1" applyBorder="1" applyAlignment="1">
      <alignment vertical="center"/>
    </xf>
    <xf numFmtId="3" fontId="67" fillId="6" borderId="1" xfId="0" applyNumberFormat="1" applyFont="1" applyFill="1" applyBorder="1" applyAlignment="1">
      <alignment vertical="center"/>
    </xf>
    <xf numFmtId="3" fontId="68" fillId="0" borderId="9" xfId="0" applyNumberFormat="1" applyFont="1" applyBorder="1" applyAlignment="1">
      <alignment vertical="center"/>
    </xf>
    <xf numFmtId="3" fontId="68" fillId="7" borderId="15" xfId="0" applyNumberFormat="1" applyFont="1" applyFill="1" applyBorder="1" applyAlignment="1">
      <alignment vertical="center"/>
    </xf>
    <xf numFmtId="3" fontId="68" fillId="18" borderId="15" xfId="0" applyNumberFormat="1" applyFont="1" applyFill="1" applyBorder="1" applyAlignment="1">
      <alignment vertical="center"/>
    </xf>
    <xf numFmtId="3" fontId="61" fillId="14" borderId="18" xfId="0" applyNumberFormat="1" applyFont="1" applyFill="1" applyBorder="1" applyAlignment="1">
      <alignment vertical="center"/>
    </xf>
    <xf numFmtId="3" fontId="61" fillId="14" borderId="20" xfId="0" applyNumberFormat="1" applyFont="1" applyFill="1" applyBorder="1" applyAlignment="1">
      <alignment vertical="center"/>
    </xf>
    <xf numFmtId="3" fontId="61" fillId="14" borderId="21" xfId="0" applyNumberFormat="1" applyFont="1" applyFill="1" applyBorder="1" applyAlignment="1">
      <alignment vertical="center"/>
    </xf>
    <xf numFmtId="3" fontId="0" fillId="14" borderId="21" xfId="0" applyNumberFormat="1" applyFont="1" applyFill="1" applyBorder="1" applyAlignment="1">
      <alignment vertical="center"/>
    </xf>
    <xf numFmtId="3" fontId="58" fillId="15" borderId="36" xfId="0" applyNumberFormat="1" applyFont="1" applyFill="1" applyBorder="1" applyAlignment="1">
      <alignment vertical="center"/>
    </xf>
    <xf numFmtId="3" fontId="1" fillId="15" borderId="19" xfId="0" applyNumberFormat="1" applyFont="1" applyFill="1" applyBorder="1" applyAlignment="1">
      <alignment vertical="center"/>
    </xf>
    <xf numFmtId="3" fontId="1" fillId="15" borderId="21" xfId="0" applyNumberFormat="1" applyFont="1" applyFill="1" applyBorder="1" applyAlignment="1">
      <alignment vertical="center"/>
    </xf>
    <xf numFmtId="3" fontId="0" fillId="15" borderId="21" xfId="0" applyNumberFormat="1" applyFont="1" applyFill="1" applyBorder="1" applyAlignment="1">
      <alignment vertical="center"/>
    </xf>
    <xf numFmtId="3" fontId="58" fillId="14" borderId="15" xfId="0" applyNumberFormat="1" applyFont="1" applyFill="1" applyBorder="1" applyAlignment="1">
      <alignment vertical="center"/>
    </xf>
    <xf numFmtId="3" fontId="0" fillId="14" borderId="22" xfId="0" applyNumberFormat="1" applyFont="1" applyFill="1" applyBorder="1" applyAlignment="1">
      <alignment vertical="center"/>
    </xf>
    <xf numFmtId="3" fontId="0" fillId="15" borderId="81" xfId="0" applyNumberFormat="1" applyFont="1" applyFill="1" applyBorder="1" applyAlignment="1">
      <alignment vertical="center"/>
    </xf>
    <xf numFmtId="3" fontId="20" fillId="12" borderId="17" xfId="0" applyNumberFormat="1" applyFont="1" applyFill="1" applyBorder="1" applyAlignment="1">
      <alignment vertical="center"/>
    </xf>
    <xf numFmtId="3" fontId="20" fillId="7" borderId="17" xfId="0" applyNumberFormat="1" applyFont="1" applyFill="1" applyBorder="1" applyAlignment="1">
      <alignment vertical="center"/>
    </xf>
    <xf numFmtId="3" fontId="20" fillId="18" borderId="17" xfId="0" applyNumberFormat="1" applyFont="1" applyFill="1" applyBorder="1" applyAlignment="1">
      <alignment vertical="center"/>
    </xf>
    <xf numFmtId="3" fontId="0" fillId="15" borderId="66" xfId="0" applyNumberFormat="1" applyFont="1" applyFill="1" applyBorder="1" applyAlignment="1">
      <alignment vertical="center"/>
    </xf>
    <xf numFmtId="3" fontId="62" fillId="14" borderId="33" xfId="0" applyNumberFormat="1" applyFont="1" applyFill="1" applyBorder="1" applyAlignment="1">
      <alignment vertical="center"/>
    </xf>
    <xf numFmtId="3" fontId="62" fillId="14" borderId="35" xfId="0" applyNumberFormat="1" applyFont="1" applyFill="1" applyBorder="1" applyAlignment="1">
      <alignment vertical="center"/>
    </xf>
    <xf numFmtId="3" fontId="62" fillId="14" borderId="42" xfId="0" applyNumberFormat="1" applyFont="1" applyFill="1" applyBorder="1" applyAlignment="1">
      <alignment vertical="center"/>
    </xf>
    <xf numFmtId="3" fontId="62" fillId="14" borderId="36" xfId="0" applyNumberFormat="1" applyFont="1" applyFill="1" applyBorder="1" applyAlignment="1">
      <alignment vertical="center"/>
    </xf>
    <xf numFmtId="3" fontId="62" fillId="15" borderId="15" xfId="0" applyNumberFormat="1" applyFont="1" applyFill="1" applyBorder="1" applyAlignment="1">
      <alignment vertical="center"/>
    </xf>
    <xf numFmtId="3" fontId="62" fillId="7" borderId="15" xfId="0" applyNumberFormat="1" applyFont="1" applyFill="1" applyBorder="1" applyAlignment="1">
      <alignment vertical="center"/>
    </xf>
    <xf numFmtId="3" fontId="62" fillId="18" borderId="15" xfId="0" applyNumberFormat="1" applyFont="1" applyFill="1" applyBorder="1" applyAlignment="1">
      <alignment vertical="center"/>
    </xf>
    <xf numFmtId="3" fontId="62" fillId="0" borderId="15" xfId="0" applyNumberFormat="1" applyFont="1" applyBorder="1" applyAlignment="1">
      <alignment vertical="center"/>
    </xf>
    <xf numFmtId="3" fontId="62" fillId="6" borderId="15" xfId="0" applyNumberFormat="1" applyFont="1" applyFill="1" applyBorder="1" applyAlignment="1">
      <alignment vertical="center"/>
    </xf>
    <xf numFmtId="0" fontId="61" fillId="0" borderId="48" xfId="0" applyFont="1" applyBorder="1" applyAlignment="1">
      <alignment vertical="center" wrapText="1"/>
    </xf>
    <xf numFmtId="3" fontId="61" fillId="14" borderId="58" xfId="0" applyNumberFormat="1" applyFont="1" applyFill="1" applyBorder="1" applyAlignment="1">
      <alignment vertical="center"/>
    </xf>
    <xf numFmtId="3" fontId="61" fillId="14" borderId="59" xfId="0" applyNumberFormat="1" applyFont="1" applyFill="1" applyBorder="1" applyAlignment="1">
      <alignment vertical="center"/>
    </xf>
    <xf numFmtId="3" fontId="61" fillId="14" borderId="60" xfId="0" applyNumberFormat="1" applyFont="1" applyFill="1" applyBorder="1" applyAlignment="1">
      <alignment vertical="center"/>
    </xf>
    <xf numFmtId="3" fontId="22" fillId="14" borderId="61" xfId="0" applyNumberFormat="1" applyFont="1" applyFill="1" applyBorder="1" applyAlignment="1">
      <alignment vertical="center"/>
    </xf>
    <xf numFmtId="3" fontId="22" fillId="15" borderId="14" xfId="0" applyNumberFormat="1" applyFont="1" applyFill="1" applyBorder="1" applyAlignment="1">
      <alignment vertical="center"/>
    </xf>
    <xf numFmtId="3" fontId="61" fillId="15" borderId="48" xfId="0" applyNumberFormat="1" applyFont="1" applyFill="1" applyBorder="1" applyAlignment="1">
      <alignment vertical="center"/>
    </xf>
    <xf numFmtId="3" fontId="22" fillId="12" borderId="48" xfId="0" applyNumberFormat="1" applyFont="1" applyFill="1" applyBorder="1" applyAlignment="1">
      <alignment vertical="center"/>
    </xf>
    <xf numFmtId="3" fontId="20" fillId="7" borderId="48" xfId="0" applyNumberFormat="1" applyFont="1" applyFill="1" applyBorder="1" applyAlignment="1">
      <alignment vertical="center"/>
    </xf>
    <xf numFmtId="3" fontId="22" fillId="18" borderId="48" xfId="0" applyNumberFormat="1" applyFont="1" applyFill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6" borderId="48" xfId="0" applyNumberFormat="1" applyFont="1" applyFill="1" applyBorder="1" applyAlignment="1">
      <alignment vertical="center"/>
    </xf>
    <xf numFmtId="3" fontId="58" fillId="14" borderId="12" xfId="0" applyNumberFormat="1" applyFont="1" applyFill="1" applyBorder="1" applyAlignment="1">
      <alignment vertical="center"/>
    </xf>
    <xf numFmtId="3" fontId="58" fillId="14" borderId="10" xfId="0" applyNumberFormat="1" applyFont="1" applyFill="1" applyBorder="1" applyAlignment="1">
      <alignment vertical="center"/>
    </xf>
    <xf numFmtId="3" fontId="58" fillId="14" borderId="30" xfId="0" applyNumberFormat="1" applyFont="1" applyFill="1" applyBorder="1" applyAlignment="1">
      <alignment vertical="center"/>
    </xf>
    <xf numFmtId="0" fontId="58" fillId="0" borderId="17" xfId="0" applyFont="1" applyBorder="1" applyAlignment="1">
      <alignment vertical="center" wrapText="1"/>
    </xf>
    <xf numFmtId="3" fontId="58" fillId="14" borderId="18" xfId="0" applyNumberFormat="1" applyFont="1" applyFill="1" applyBorder="1" applyAlignment="1">
      <alignment vertical="center"/>
    </xf>
    <xf numFmtId="3" fontId="58" fillId="14" borderId="20" xfId="0" applyNumberFormat="1" applyFont="1" applyFill="1" applyBorder="1" applyAlignment="1">
      <alignment vertical="center"/>
    </xf>
    <xf numFmtId="3" fontId="58" fillId="14" borderId="21" xfId="0" applyNumberFormat="1" applyFont="1" applyFill="1" applyBorder="1" applyAlignment="1">
      <alignment vertical="center"/>
    </xf>
    <xf numFmtId="3" fontId="62" fillId="14" borderId="15" xfId="0" applyNumberFormat="1" applyFont="1" applyFill="1" applyBorder="1" applyAlignment="1">
      <alignment vertical="center"/>
    </xf>
    <xf numFmtId="3" fontId="18" fillId="14" borderId="15" xfId="0" applyNumberFormat="1" applyFont="1" applyFill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3" fontId="0" fillId="14" borderId="15" xfId="0" applyNumberFormat="1" applyFont="1" applyFill="1" applyBorder="1" applyAlignment="1">
      <alignment vertical="center"/>
    </xf>
    <xf numFmtId="0" fontId="61" fillId="0" borderId="15" xfId="0" applyFont="1" applyBorder="1" applyAlignment="1">
      <alignment vertical="center" wrapText="1"/>
    </xf>
    <xf numFmtId="3" fontId="61" fillId="14" borderId="15" xfId="0" applyNumberFormat="1" applyFont="1" applyFill="1" applyBorder="1" applyAlignment="1">
      <alignment vertical="center"/>
    </xf>
    <xf numFmtId="3" fontId="61" fillId="15" borderId="15" xfId="0" applyNumberFormat="1" applyFont="1" applyFill="1" applyBorder="1" applyAlignment="1">
      <alignment vertical="center"/>
    </xf>
    <xf numFmtId="3" fontId="61" fillId="12" borderId="15" xfId="0" applyNumberFormat="1" applyFont="1" applyFill="1" applyBorder="1" applyAlignment="1">
      <alignment vertical="center"/>
    </xf>
    <xf numFmtId="3" fontId="61" fillId="7" borderId="15" xfId="0" applyNumberFormat="1" applyFont="1" applyFill="1" applyBorder="1" applyAlignment="1">
      <alignment vertical="center"/>
    </xf>
    <xf numFmtId="3" fontId="61" fillId="18" borderId="15" xfId="0" applyNumberFormat="1" applyFont="1" applyFill="1" applyBorder="1" applyAlignment="1">
      <alignment vertical="center"/>
    </xf>
    <xf numFmtId="3" fontId="61" fillId="0" borderId="15" xfId="0" applyNumberFormat="1" applyFont="1" applyBorder="1" applyAlignment="1">
      <alignment vertical="center"/>
    </xf>
    <xf numFmtId="3" fontId="22" fillId="12" borderId="15" xfId="0" applyNumberFormat="1" applyFont="1" applyFill="1" applyBorder="1" applyAlignment="1">
      <alignment vertical="center"/>
    </xf>
    <xf numFmtId="3" fontId="22" fillId="7" borderId="15" xfId="0" applyNumberFormat="1" applyFont="1" applyFill="1" applyBorder="1" applyAlignment="1">
      <alignment vertical="center"/>
    </xf>
    <xf numFmtId="3" fontId="22" fillId="18" borderId="15" xfId="0" applyNumberFormat="1" applyFont="1" applyFill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3" fontId="20" fillId="12" borderId="15" xfId="0" applyNumberFormat="1" applyFont="1" applyFill="1" applyBorder="1" applyAlignment="1">
      <alignment vertical="center"/>
    </xf>
    <xf numFmtId="3" fontId="20" fillId="7" borderId="15" xfId="0" applyNumberFormat="1" applyFont="1" applyFill="1" applyBorder="1" applyAlignment="1">
      <alignment vertical="center"/>
    </xf>
    <xf numFmtId="3" fontId="20" fillId="18" borderId="15" xfId="0" applyNumberFormat="1" applyFont="1" applyFill="1" applyBorder="1" applyAlignment="1">
      <alignment vertical="center"/>
    </xf>
    <xf numFmtId="3" fontId="20" fillId="0" borderId="15" xfId="0" applyNumberFormat="1" applyFont="1" applyBorder="1" applyAlignment="1">
      <alignment vertical="center"/>
    </xf>
    <xf numFmtId="0" fontId="64" fillId="0" borderId="17" xfId="0" applyFont="1" applyBorder="1" applyAlignment="1">
      <alignment vertical="center" wrapText="1"/>
    </xf>
    <xf numFmtId="3" fontId="64" fillId="0" borderId="18" xfId="0" applyNumberFormat="1" applyFont="1" applyBorder="1" applyAlignment="1">
      <alignment vertical="center"/>
    </xf>
    <xf numFmtId="3" fontId="64" fillId="0" borderId="20" xfId="0" applyNumberFormat="1" applyFont="1" applyBorder="1" applyAlignment="1">
      <alignment vertical="center"/>
    </xf>
    <xf numFmtId="3" fontId="64" fillId="0" borderId="21" xfId="0" applyNumberFormat="1" applyFont="1" applyBorder="1" applyAlignment="1">
      <alignment vertical="center"/>
    </xf>
    <xf numFmtId="3" fontId="64" fillId="14" borderId="22" xfId="0" applyNumberFormat="1" applyFont="1" applyFill="1" applyBorder="1" applyAlignment="1">
      <alignment vertical="center"/>
    </xf>
    <xf numFmtId="3" fontId="64" fillId="15" borderId="81" xfId="0" applyNumberFormat="1" applyFont="1" applyFill="1" applyBorder="1" applyAlignment="1">
      <alignment vertical="center"/>
    </xf>
    <xf numFmtId="3" fontId="64" fillId="15" borderId="17" xfId="0" applyNumberFormat="1" applyFont="1" applyFill="1" applyBorder="1" applyAlignment="1">
      <alignment vertical="center"/>
    </xf>
    <xf numFmtId="3" fontId="64" fillId="12" borderId="17" xfId="0" applyNumberFormat="1" applyFont="1" applyFill="1" applyBorder="1" applyAlignment="1">
      <alignment vertical="center"/>
    </xf>
    <xf numFmtId="3" fontId="64" fillId="7" borderId="17" xfId="0" applyNumberFormat="1" applyFont="1" applyFill="1" applyBorder="1" applyAlignment="1">
      <alignment vertical="center"/>
    </xf>
    <xf numFmtId="3" fontId="64" fillId="18" borderId="17" xfId="0" applyNumberFormat="1" applyFont="1" applyFill="1" applyBorder="1" applyAlignment="1">
      <alignment vertical="center"/>
    </xf>
    <xf numFmtId="3" fontId="64" fillId="0" borderId="82" xfId="0" applyNumberFormat="1" applyFont="1" applyBorder="1" applyAlignment="1">
      <alignment vertical="center"/>
    </xf>
    <xf numFmtId="0" fontId="69" fillId="0" borderId="15" xfId="0" applyFont="1" applyBorder="1" applyAlignment="1">
      <alignment vertical="center" wrapText="1"/>
    </xf>
    <xf numFmtId="3" fontId="69" fillId="0" borderId="15" xfId="0" applyNumberFormat="1" applyFont="1" applyBorder="1" applyAlignment="1">
      <alignment vertical="center"/>
    </xf>
    <xf numFmtId="3" fontId="69" fillId="15" borderId="15" xfId="0" applyNumberFormat="1" applyFont="1" applyFill="1" applyBorder="1" applyAlignment="1">
      <alignment vertical="center"/>
    </xf>
    <xf numFmtId="3" fontId="23" fillId="12" borderId="15" xfId="0" applyNumberFormat="1" applyFont="1" applyFill="1" applyBorder="1" applyAlignment="1">
      <alignment vertical="center"/>
    </xf>
    <xf numFmtId="3" fontId="23" fillId="7" borderId="15" xfId="0" applyNumberFormat="1" applyFont="1" applyFill="1" applyBorder="1" applyAlignment="1">
      <alignment vertical="center"/>
    </xf>
    <xf numFmtId="3" fontId="23" fillId="18" borderId="15" xfId="0" applyNumberFormat="1" applyFont="1" applyFill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3" fontId="58" fillId="14" borderId="11" xfId="0" applyNumberFormat="1" applyFont="1" applyFill="1" applyBorder="1" applyAlignment="1">
      <alignment vertical="center"/>
    </xf>
    <xf numFmtId="3" fontId="58" fillId="15" borderId="68" xfId="0" applyNumberFormat="1" applyFont="1" applyFill="1" applyBorder="1" applyAlignment="1">
      <alignment vertical="center"/>
    </xf>
    <xf numFmtId="3" fontId="58" fillId="7" borderId="28" xfId="0" applyNumberFormat="1" applyFont="1" applyFill="1" applyBorder="1" applyAlignment="1">
      <alignment vertical="center"/>
    </xf>
    <xf numFmtId="3" fontId="58" fillId="18" borderId="28" xfId="0" applyNumberFormat="1" applyFont="1" applyFill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18" xfId="0" applyNumberFormat="1" applyFont="1" applyBorder="1" applyAlignment="1">
      <alignment vertical="center"/>
    </xf>
    <xf numFmtId="3" fontId="58" fillId="0" borderId="20" xfId="0" applyNumberFormat="1" applyFont="1" applyBorder="1" applyAlignment="1">
      <alignment vertical="center"/>
    </xf>
    <xf numFmtId="3" fontId="58" fillId="0" borderId="21" xfId="0" applyNumberFormat="1" applyFont="1" applyBorder="1" applyAlignment="1">
      <alignment vertical="center"/>
    </xf>
    <xf numFmtId="0" fontId="58" fillId="0" borderId="48" xfId="0" applyFont="1" applyBorder="1" applyAlignment="1">
      <alignment vertical="center" wrapText="1"/>
    </xf>
    <xf numFmtId="3" fontId="58" fillId="0" borderId="58" xfId="0" applyNumberFormat="1" applyFont="1" applyBorder="1" applyAlignment="1">
      <alignment vertical="center"/>
    </xf>
    <xf numFmtId="3" fontId="58" fillId="0" borderId="59" xfId="0" applyNumberFormat="1" applyFont="1" applyBorder="1" applyAlignment="1">
      <alignment vertical="center"/>
    </xf>
    <xf numFmtId="3" fontId="58" fillId="0" borderId="60" xfId="0" applyNumberFormat="1" applyFont="1" applyBorder="1" applyAlignment="1">
      <alignment vertical="center"/>
    </xf>
    <xf numFmtId="3" fontId="18" fillId="15" borderId="14" xfId="0" applyNumberFormat="1" applyFont="1" applyFill="1" applyBorder="1" applyAlignment="1">
      <alignment vertical="center"/>
    </xf>
    <xf numFmtId="3" fontId="58" fillId="15" borderId="48" xfId="0" applyNumberFormat="1" applyFont="1" applyFill="1" applyBorder="1" applyAlignment="1">
      <alignment vertical="center"/>
    </xf>
    <xf numFmtId="3" fontId="18" fillId="12" borderId="48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center" vertical="center" wrapText="1"/>
    </xf>
    <xf numFmtId="3" fontId="18" fillId="0" borderId="47" xfId="0" applyNumberFormat="1" applyFont="1" applyBorder="1" applyAlignment="1">
      <alignment horizontal="center" vertical="center"/>
    </xf>
    <xf numFmtId="3" fontId="1" fillId="7" borderId="22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1" fillId="9" borderId="17" xfId="0" applyNumberFormat="1" applyFont="1" applyFill="1" applyBorder="1" applyAlignment="1">
      <alignment vertical="center"/>
    </xf>
    <xf numFmtId="3" fontId="1" fillId="10" borderId="22" xfId="0" applyNumberFormat="1" applyFont="1" applyFill="1" applyBorder="1" applyAlignment="1">
      <alignment vertical="center"/>
    </xf>
    <xf numFmtId="3" fontId="1" fillId="11" borderId="81" xfId="0" applyNumberFormat="1" applyFont="1" applyFill="1" applyBorder="1" applyAlignment="1">
      <alignment vertical="center"/>
    </xf>
    <xf numFmtId="3" fontId="1" fillId="11" borderId="22" xfId="0" applyNumberFormat="1" applyFont="1" applyFill="1" applyBorder="1" applyAlignment="1">
      <alignment vertical="center"/>
    </xf>
    <xf numFmtId="3" fontId="1" fillId="11" borderId="21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11" borderId="66" xfId="0" applyNumberFormat="1" applyFont="1" applyFill="1" applyBorder="1" applyAlignment="1">
      <alignment vertical="center"/>
    </xf>
    <xf numFmtId="3" fontId="1" fillId="11" borderId="2" xfId="0" applyNumberFormat="1" applyFont="1" applyFill="1" applyBorder="1" applyAlignment="1">
      <alignment vertical="center"/>
    </xf>
    <xf numFmtId="3" fontId="1" fillId="11" borderId="27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7" borderId="11" xfId="0" applyNumberFormat="1" applyFont="1" applyFill="1" applyBorder="1" applyAlignment="1">
      <alignment vertical="center"/>
    </xf>
    <xf numFmtId="3" fontId="0" fillId="8" borderId="29" xfId="0" applyNumberFormat="1" applyFont="1" applyFill="1" applyBorder="1" applyAlignment="1">
      <alignment vertical="center"/>
    </xf>
    <xf numFmtId="3" fontId="1" fillId="9" borderId="28" xfId="0" applyNumberFormat="1" applyFont="1" applyFill="1" applyBorder="1" applyAlignment="1">
      <alignment vertical="center"/>
    </xf>
    <xf numFmtId="3" fontId="1" fillId="6" borderId="44" xfId="0" applyNumberFormat="1" applyFont="1" applyFill="1" applyBorder="1" applyAlignment="1">
      <alignment vertical="center"/>
    </xf>
    <xf numFmtId="3" fontId="1" fillId="10" borderId="11" xfId="0" applyNumberFormat="1" applyFont="1" applyFill="1" applyBorder="1" applyAlignment="1">
      <alignment vertical="center"/>
    </xf>
    <xf numFmtId="3" fontId="1" fillId="11" borderId="68" xfId="0" applyNumberFormat="1" applyFont="1" applyFill="1" applyBorder="1" applyAlignment="1">
      <alignment vertical="center"/>
    </xf>
    <xf numFmtId="3" fontId="1" fillId="11" borderId="11" xfId="0" applyNumberFormat="1" applyFont="1" applyFill="1" applyBorder="1" applyAlignment="1">
      <alignment vertical="center"/>
    </xf>
    <xf numFmtId="3" fontId="1" fillId="11" borderId="30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35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9" borderId="15" xfId="0" applyNumberFormat="1" applyFont="1" applyFill="1" applyBorder="1" applyAlignment="1">
      <alignment vertical="center"/>
    </xf>
    <xf numFmtId="3" fontId="18" fillId="6" borderId="34" xfId="0" applyNumberFormat="1" applyFont="1" applyFill="1" applyBorder="1" applyAlignment="1">
      <alignment vertical="center"/>
    </xf>
    <xf numFmtId="3" fontId="18" fillId="6" borderId="35" xfId="0" applyNumberFormat="1" applyFont="1" applyFill="1" applyBorder="1" applyAlignment="1">
      <alignment vertical="center"/>
    </xf>
    <xf numFmtId="3" fontId="18" fillId="10" borderId="36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1" borderId="36" xfId="0" applyNumberFormat="1" applyFont="1" applyFill="1" applyBorder="1" applyAlignment="1">
      <alignment vertical="center"/>
    </xf>
    <xf numFmtId="3" fontId="18" fillId="11" borderId="42" xfId="0" applyNumberFormat="1" applyFont="1" applyFill="1" applyBorder="1" applyAlignment="1">
      <alignment vertical="center"/>
    </xf>
    <xf numFmtId="3" fontId="18" fillId="0" borderId="15" xfId="0" applyNumberFormat="1" applyFont="1" applyFill="1" applyBorder="1" applyAlignment="1">
      <alignment vertical="center"/>
    </xf>
    <xf numFmtId="3" fontId="1" fillId="9" borderId="15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9" borderId="28" xfId="0" applyNumberFormat="1" applyFont="1" applyFill="1" applyBorder="1" applyAlignment="1">
      <alignment vertical="center"/>
    </xf>
    <xf numFmtId="3" fontId="18" fillId="0" borderId="34" xfId="0" applyNumberFormat="1" applyFont="1" applyBorder="1" applyAlignment="1">
      <alignment vertical="center"/>
    </xf>
    <xf numFmtId="3" fontId="18" fillId="6" borderId="33" xfId="0" applyNumberFormat="1" applyFont="1" applyFill="1" applyBorder="1" applyAlignment="1">
      <alignment vertical="center"/>
    </xf>
    <xf numFmtId="3" fontId="18" fillId="11" borderId="9" xfId="0" applyNumberFormat="1" applyFont="1" applyFill="1" applyBorder="1" applyAlignment="1">
      <alignment vertical="center"/>
    </xf>
    <xf numFmtId="3" fontId="18" fillId="11" borderId="16" xfId="0" applyNumberFormat="1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vertical="center"/>
    </xf>
    <xf numFmtId="3" fontId="1" fillId="6" borderId="21" xfId="0" applyNumberFormat="1" applyFont="1" applyFill="1" applyBorder="1" applyAlignment="1">
      <alignment vertical="center"/>
    </xf>
    <xf numFmtId="3" fontId="1" fillId="11" borderId="80" xfId="0" applyNumberFormat="1" applyFont="1" applyFill="1" applyBorder="1" applyAlignment="1">
      <alignment vertical="center"/>
    </xf>
    <xf numFmtId="3" fontId="1" fillId="11" borderId="8" xfId="0" applyNumberFormat="1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6" borderId="0" xfId="0" applyNumberFormat="1" applyFont="1" applyFill="1" applyBorder="1" applyAlignment="1">
      <alignment vertical="center"/>
    </xf>
    <xf numFmtId="3" fontId="1" fillId="6" borderId="59" xfId="0" applyNumberFormat="1" applyFont="1" applyFill="1" applyBorder="1" applyAlignment="1">
      <alignment vertical="center"/>
    </xf>
    <xf numFmtId="3" fontId="1" fillId="6" borderId="60" xfId="0" applyNumberFormat="1" applyFont="1" applyFill="1" applyBorder="1" applyAlignment="1">
      <alignment vertical="center"/>
    </xf>
    <xf numFmtId="3" fontId="60" fillId="7" borderId="8" xfId="0" applyNumberFormat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0" fillId="8" borderId="46" xfId="0" applyNumberFormat="1" applyFont="1" applyFill="1" applyBorder="1" applyAlignment="1">
      <alignment vertical="center"/>
    </xf>
    <xf numFmtId="3" fontId="1" fillId="9" borderId="32" xfId="0" applyNumberFormat="1" applyFont="1" applyFill="1" applyBorder="1" applyAlignment="1">
      <alignment vertical="center"/>
    </xf>
    <xf numFmtId="3" fontId="1" fillId="6" borderId="30" xfId="0" applyNumberFormat="1" applyFont="1" applyFill="1" applyBorder="1" applyAlignment="1">
      <alignment vertical="center"/>
    </xf>
    <xf numFmtId="3" fontId="60" fillId="11" borderId="47" xfId="0" applyNumberFormat="1" applyFont="1" applyFill="1" applyBorder="1" applyAlignment="1">
      <alignment vertical="center"/>
    </xf>
    <xf numFmtId="3" fontId="60" fillId="6" borderId="47" xfId="0" applyNumberFormat="1" applyFont="1" applyFill="1" applyBorder="1" applyAlignment="1">
      <alignment vertical="center"/>
    </xf>
    <xf numFmtId="3" fontId="61" fillId="0" borderId="12" xfId="0" applyNumberFormat="1" applyFont="1" applyBorder="1" applyAlignment="1">
      <alignment vertical="center"/>
    </xf>
    <xf numFmtId="3" fontId="61" fillId="0" borderId="44" xfId="0" applyNumberFormat="1" applyFont="1" applyBorder="1" applyAlignment="1">
      <alignment vertical="center"/>
    </xf>
    <xf numFmtId="3" fontId="61" fillId="0" borderId="10" xfId="0" applyNumberFormat="1" applyFont="1" applyBorder="1" applyAlignment="1">
      <alignment vertical="center"/>
    </xf>
    <xf numFmtId="3" fontId="61" fillId="0" borderId="30" xfId="0" applyNumberFormat="1" applyFont="1" applyBorder="1" applyAlignment="1">
      <alignment vertical="center"/>
    </xf>
    <xf numFmtId="3" fontId="61" fillId="7" borderId="11" xfId="0" applyNumberFormat="1" applyFont="1" applyFill="1" applyBorder="1" applyAlignment="1">
      <alignment vertical="center"/>
    </xf>
    <xf numFmtId="3" fontId="61" fillId="8" borderId="29" xfId="0" applyNumberFormat="1" applyFont="1" applyFill="1" applyBorder="1" applyAlignment="1">
      <alignment vertical="center"/>
    </xf>
    <xf numFmtId="3" fontId="61" fillId="9" borderId="28" xfId="0" applyNumberFormat="1" applyFont="1" applyFill="1" applyBorder="1" applyAlignment="1">
      <alignment vertical="center"/>
    </xf>
    <xf numFmtId="3" fontId="61" fillId="6" borderId="44" xfId="0" applyNumberFormat="1" applyFont="1" applyFill="1" applyBorder="1" applyAlignment="1">
      <alignment vertical="center"/>
    </xf>
    <xf numFmtId="3" fontId="61" fillId="6" borderId="10" xfId="0" applyNumberFormat="1" applyFont="1" applyFill="1" applyBorder="1" applyAlignment="1">
      <alignment vertical="center"/>
    </xf>
    <xf numFmtId="3" fontId="61" fillId="6" borderId="30" xfId="0" applyNumberFormat="1" applyFont="1" applyFill="1" applyBorder="1" applyAlignment="1">
      <alignment vertical="center"/>
    </xf>
    <xf numFmtId="3" fontId="61" fillId="10" borderId="11" xfId="0" applyNumberFormat="1" applyFont="1" applyFill="1" applyBorder="1" applyAlignment="1">
      <alignment vertical="center"/>
    </xf>
    <xf numFmtId="3" fontId="61" fillId="11" borderId="29" xfId="0" applyNumberFormat="1" applyFont="1" applyFill="1" applyBorder="1" applyAlignment="1">
      <alignment vertical="center"/>
    </xf>
    <xf numFmtId="3" fontId="61" fillId="11" borderId="28" xfId="0" applyNumberFormat="1" applyFont="1" applyFill="1" applyBorder="1" applyAlignment="1">
      <alignment vertical="center"/>
    </xf>
    <xf numFmtId="3" fontId="61" fillId="0" borderId="28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8" fillId="11" borderId="19" xfId="0" applyNumberFormat="1" applyFont="1" applyFill="1" applyBorder="1" applyAlignment="1">
      <alignment vertical="center"/>
    </xf>
    <xf numFmtId="3" fontId="18" fillId="11" borderId="17" xfId="0" applyNumberFormat="1" applyFont="1" applyFill="1" applyBorder="1" applyAlignment="1">
      <alignment vertical="center"/>
    </xf>
    <xf numFmtId="3" fontId="58" fillId="0" borderId="33" xfId="0" applyNumberFormat="1" applyFont="1" applyBorder="1" applyAlignment="1">
      <alignment vertical="center"/>
    </xf>
    <xf numFmtId="3" fontId="58" fillId="0" borderId="34" xfId="0" applyNumberFormat="1" applyFont="1" applyBorder="1" applyAlignment="1">
      <alignment vertical="center"/>
    </xf>
    <xf numFmtId="3" fontId="58" fillId="0" borderId="35" xfId="0" applyNumberFormat="1" applyFont="1" applyBorder="1" applyAlignment="1">
      <alignment vertical="center"/>
    </xf>
    <xf numFmtId="3" fontId="58" fillId="0" borderId="42" xfId="0" applyNumberFormat="1" applyFont="1" applyBorder="1" applyAlignment="1">
      <alignment vertical="center"/>
    </xf>
    <xf numFmtId="3" fontId="58" fillId="7" borderId="36" xfId="0" applyNumberFormat="1" applyFont="1" applyFill="1" applyBorder="1" applyAlignment="1">
      <alignment vertical="center"/>
    </xf>
    <xf numFmtId="3" fontId="58" fillId="8" borderId="9" xfId="0" applyNumberFormat="1" applyFont="1" applyFill="1" applyBorder="1" applyAlignment="1">
      <alignment vertical="center"/>
    </xf>
    <xf numFmtId="3" fontId="58" fillId="9" borderId="15" xfId="0" applyNumberFormat="1" applyFont="1" applyFill="1" applyBorder="1" applyAlignment="1">
      <alignment vertical="center"/>
    </xf>
    <xf numFmtId="3" fontId="58" fillId="6" borderId="34" xfId="0" applyNumberFormat="1" applyFont="1" applyFill="1" applyBorder="1" applyAlignment="1">
      <alignment vertical="center"/>
    </xf>
    <xf numFmtId="3" fontId="58" fillId="6" borderId="35" xfId="0" applyNumberFormat="1" applyFont="1" applyFill="1" applyBorder="1" applyAlignment="1">
      <alignment vertical="center"/>
    </xf>
    <xf numFmtId="3" fontId="58" fillId="6" borderId="42" xfId="0" applyNumberFormat="1" applyFont="1" applyFill="1" applyBorder="1" applyAlignment="1">
      <alignment vertical="center"/>
    </xf>
    <xf numFmtId="3" fontId="58" fillId="10" borderId="36" xfId="0" applyNumberFormat="1" applyFont="1" applyFill="1" applyBorder="1" applyAlignment="1">
      <alignment vertical="center"/>
    </xf>
    <xf numFmtId="3" fontId="58" fillId="11" borderId="9" xfId="0" applyNumberFormat="1" applyFont="1" applyFill="1" applyBorder="1" applyAlignment="1">
      <alignment vertical="center"/>
    </xf>
    <xf numFmtId="3" fontId="58" fillId="11" borderId="15" xfId="0" applyNumberFormat="1" applyFont="1" applyFill="1" applyBorder="1" applyAlignment="1">
      <alignment vertical="center"/>
    </xf>
    <xf numFmtId="3" fontId="58" fillId="0" borderId="15" xfId="0" applyNumberFormat="1" applyFont="1" applyFill="1" applyBorder="1" applyAlignment="1">
      <alignment vertical="center"/>
    </xf>
    <xf numFmtId="3" fontId="1" fillId="11" borderId="38" xfId="0" applyNumberFormat="1" applyFont="1" applyFill="1" applyBorder="1" applyAlignment="1">
      <alignment vertical="center"/>
    </xf>
    <xf numFmtId="3" fontId="1" fillId="11" borderId="31" xfId="0" applyNumberFormat="1" applyFont="1" applyFill="1" applyBorder="1" applyAlignment="1">
      <alignment vertical="center"/>
    </xf>
    <xf numFmtId="3" fontId="67" fillId="0" borderId="24" xfId="0" applyNumberFormat="1" applyFont="1" applyFill="1" applyBorder="1" applyAlignment="1">
      <alignment vertical="center"/>
    </xf>
    <xf numFmtId="3" fontId="67" fillId="0" borderId="28" xfId="0" applyNumberFormat="1" applyFont="1" applyFill="1" applyBorder="1" applyAlignment="1">
      <alignment vertical="center"/>
    </xf>
    <xf numFmtId="3" fontId="61" fillId="10" borderId="4" xfId="0" applyNumberFormat="1" applyFont="1" applyFill="1" applyBorder="1" applyAlignment="1">
      <alignment vertical="center"/>
    </xf>
    <xf numFmtId="3" fontId="61" fillId="6" borderId="24" xfId="0" applyNumberFormat="1" applyFont="1" applyFill="1" applyBorder="1" applyAlignment="1">
      <alignment vertical="center"/>
    </xf>
    <xf numFmtId="3" fontId="61" fillId="10" borderId="24" xfId="0" applyNumberFormat="1" applyFont="1" applyFill="1" applyBorder="1" applyAlignment="1">
      <alignment vertical="center"/>
    </xf>
    <xf numFmtId="3" fontId="20" fillId="9" borderId="28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/>
    </xf>
    <xf numFmtId="3" fontId="20" fillId="6" borderId="10" xfId="0" applyNumberFormat="1" applyFont="1" applyFill="1" applyBorder="1" applyAlignment="1">
      <alignment vertical="center"/>
    </xf>
    <xf numFmtId="3" fontId="20" fillId="6" borderId="30" xfId="0" applyNumberFormat="1" applyFont="1" applyFill="1" applyBorder="1" applyAlignment="1">
      <alignment vertical="center"/>
    </xf>
    <xf numFmtId="3" fontId="22" fillId="11" borderId="29" xfId="0" applyNumberFormat="1" applyFont="1" applyFill="1" applyBorder="1" applyAlignment="1">
      <alignment vertical="center"/>
    </xf>
    <xf numFmtId="3" fontId="22" fillId="11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12" borderId="28" xfId="0" applyNumberFormat="1" applyFont="1" applyFill="1" applyBorder="1" applyAlignment="1">
      <alignment vertical="center"/>
    </xf>
    <xf numFmtId="3" fontId="1" fillId="11" borderId="19" xfId="0" applyNumberFormat="1" applyFont="1" applyFill="1" applyBorder="1" applyAlignment="1">
      <alignment vertical="center"/>
    </xf>
    <xf numFmtId="3" fontId="1" fillId="11" borderId="17" xfId="0" applyNumberFormat="1" applyFont="1" applyFill="1" applyBorder="1" applyAlignment="1">
      <alignment vertical="center"/>
    </xf>
    <xf numFmtId="3" fontId="20" fillId="11" borderId="29" xfId="0" applyNumberFormat="1" applyFont="1" applyFill="1" applyBorder="1" applyAlignment="1">
      <alignment vertical="center"/>
    </xf>
    <xf numFmtId="3" fontId="20" fillId="11" borderId="28" xfId="0" applyNumberFormat="1" applyFont="1" applyFill="1" applyBorder="1" applyAlignment="1">
      <alignment vertical="center"/>
    </xf>
    <xf numFmtId="3" fontId="20" fillId="0" borderId="28" xfId="0" applyNumberFormat="1" applyFont="1" applyFill="1" applyBorder="1" applyAlignment="1">
      <alignment vertical="center"/>
    </xf>
    <xf numFmtId="3" fontId="20" fillId="0" borderId="44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0" fontId="0" fillId="7" borderId="0" xfId="0" applyFont="1" applyFill="1"/>
    <xf numFmtId="3" fontId="1" fillId="8" borderId="24" xfId="0" applyNumberFormat="1" applyFont="1" applyFill="1" applyBorder="1" applyAlignment="1">
      <alignment vertical="center"/>
    </xf>
    <xf numFmtId="3" fontId="22" fillId="9" borderId="28" xfId="0" applyNumberFormat="1" applyFont="1" applyFill="1" applyBorder="1" applyAlignment="1">
      <alignment vertical="center"/>
    </xf>
    <xf numFmtId="3" fontId="22" fillId="0" borderId="44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vertical="center"/>
    </xf>
    <xf numFmtId="3" fontId="18" fillId="0" borderId="44" xfId="0" applyNumberFormat="1" applyFont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18" fillId="11" borderId="28" xfId="0" applyNumberFormat="1" applyFont="1" applyFill="1" applyBorder="1" applyAlignment="1">
      <alignment vertical="center"/>
    </xf>
    <xf numFmtId="3" fontId="62" fillId="8" borderId="15" xfId="0" applyNumberFormat="1" applyFont="1" applyFill="1" applyBorder="1" applyAlignment="1">
      <alignment vertical="center"/>
    </xf>
    <xf numFmtId="3" fontId="62" fillId="10" borderId="15" xfId="0" applyNumberFormat="1" applyFont="1" applyFill="1" applyBorder="1" applyAlignment="1">
      <alignment vertical="center"/>
    </xf>
    <xf numFmtId="3" fontId="58" fillId="8" borderId="15" xfId="0" applyNumberFormat="1" applyFont="1" applyFill="1" applyBorder="1" applyAlignment="1">
      <alignment vertical="center"/>
    </xf>
    <xf numFmtId="3" fontId="18" fillId="10" borderId="15" xfId="0" applyNumberFormat="1" applyFont="1" applyFill="1" applyBorder="1" applyAlignment="1">
      <alignment vertical="center"/>
    </xf>
    <xf numFmtId="3" fontId="18" fillId="11" borderId="15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61" fillId="8" borderId="15" xfId="0" applyNumberFormat="1" applyFont="1" applyFill="1" applyBorder="1" applyAlignment="1">
      <alignment vertical="center"/>
    </xf>
    <xf numFmtId="3" fontId="61" fillId="9" borderId="15" xfId="0" applyNumberFormat="1" applyFont="1" applyFill="1" applyBorder="1" applyAlignment="1">
      <alignment vertical="center"/>
    </xf>
    <xf numFmtId="3" fontId="61" fillId="10" borderId="15" xfId="0" applyNumberFormat="1" applyFont="1" applyFill="1" applyBorder="1" applyAlignment="1">
      <alignment vertical="center"/>
    </xf>
    <xf numFmtId="3" fontId="61" fillId="11" borderId="15" xfId="0" applyNumberFormat="1" applyFont="1" applyFill="1" applyBorder="1" applyAlignment="1">
      <alignment vertical="center"/>
    </xf>
    <xf numFmtId="3" fontId="61" fillId="0" borderId="15" xfId="0" applyNumberFormat="1" applyFont="1" applyFill="1" applyBorder="1" applyAlignment="1">
      <alignment vertical="center"/>
    </xf>
    <xf numFmtId="3" fontId="22" fillId="9" borderId="15" xfId="0" applyNumberFormat="1" applyFont="1" applyFill="1" applyBorder="1" applyAlignment="1">
      <alignment vertical="center"/>
    </xf>
    <xf numFmtId="3" fontId="22" fillId="11" borderId="15" xfId="0" applyNumberFormat="1" applyFont="1" applyFill="1" applyBorder="1" applyAlignment="1">
      <alignment vertical="center"/>
    </xf>
    <xf numFmtId="3" fontId="22" fillId="0" borderId="15" xfId="0" applyNumberFormat="1" applyFont="1" applyFill="1" applyBorder="1" applyAlignment="1">
      <alignment vertical="center"/>
    </xf>
    <xf numFmtId="3" fontId="20" fillId="9" borderId="15" xfId="0" applyNumberFormat="1" applyFont="1" applyFill="1" applyBorder="1" applyAlignment="1">
      <alignment vertical="center"/>
    </xf>
    <xf numFmtId="3" fontId="20" fillId="11" borderId="15" xfId="0" applyNumberFormat="1" applyFont="1" applyFill="1" applyBorder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58" fillId="10" borderId="15" xfId="0" applyNumberFormat="1" applyFont="1" applyFill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17" xfId="0" applyNumberFormat="1" applyFont="1" applyBorder="1" applyAlignment="1">
      <alignment vertical="center"/>
    </xf>
    <xf numFmtId="3" fontId="69" fillId="8" borderId="15" xfId="0" applyNumberFormat="1" applyFont="1" applyFill="1" applyBorder="1" applyAlignment="1">
      <alignment vertical="center"/>
    </xf>
    <xf numFmtId="3" fontId="23" fillId="9" borderId="15" xfId="0" applyNumberFormat="1" applyFont="1" applyFill="1" applyBorder="1" applyAlignment="1">
      <alignment vertical="center"/>
    </xf>
    <xf numFmtId="3" fontId="23" fillId="11" borderId="15" xfId="0" applyNumberFormat="1" applyFont="1" applyFill="1" applyBorder="1" applyAlignment="1">
      <alignment vertical="center"/>
    </xf>
    <xf numFmtId="3" fontId="23" fillId="0" borderId="15" xfId="0" applyNumberFormat="1" applyFont="1" applyFill="1" applyBorder="1" applyAlignment="1">
      <alignment vertical="center"/>
    </xf>
    <xf numFmtId="3" fontId="1" fillId="11" borderId="15" xfId="0" applyNumberFormat="1" applyFont="1" applyFill="1" applyBorder="1" applyAlignment="1">
      <alignment vertical="center"/>
    </xf>
    <xf numFmtId="3" fontId="0" fillId="8" borderId="15" xfId="0" applyNumberFormat="1" applyFill="1" applyBorder="1" applyAlignment="1">
      <alignment vertical="center"/>
    </xf>
    <xf numFmtId="3" fontId="58" fillId="0" borderId="28" xfId="0" applyNumberFormat="1" applyFont="1" applyBorder="1" applyAlignment="1">
      <alignment vertical="center"/>
    </xf>
    <xf numFmtId="3" fontId="58" fillId="0" borderId="23" xfId="0" applyNumberFormat="1" applyFont="1" applyBorder="1" applyAlignment="1">
      <alignment vertical="center"/>
    </xf>
    <xf numFmtId="3" fontId="58" fillId="8" borderId="19" xfId="0" applyNumberFormat="1" applyFont="1" applyFill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3" fontId="20" fillId="9" borderId="31" xfId="0" applyNumberFormat="1" applyFont="1" applyFill="1" applyBorder="1" applyAlignment="1">
      <alignment vertical="center"/>
    </xf>
    <xf numFmtId="3" fontId="20" fillId="0" borderId="43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20" fillId="0" borderId="39" xfId="0" applyNumberFormat="1" applyFont="1" applyBorder="1" applyAlignment="1">
      <alignment vertical="center"/>
    </xf>
    <xf numFmtId="3" fontId="20" fillId="11" borderId="38" xfId="0" applyNumberFormat="1" applyFont="1" applyFill="1" applyBorder="1" applyAlignment="1">
      <alignment vertical="center"/>
    </xf>
    <xf numFmtId="3" fontId="20" fillId="11" borderId="31" xfId="0" applyNumberFormat="1" applyFont="1" applyFill="1" applyBorder="1" applyAlignment="1">
      <alignment vertical="center"/>
    </xf>
    <xf numFmtId="3" fontId="20" fillId="0" borderId="31" xfId="0" applyNumberFormat="1" applyFont="1" applyFill="1" applyBorder="1" applyAlignment="1">
      <alignment vertical="center"/>
    </xf>
    <xf numFmtId="3" fontId="20" fillId="12" borderId="31" xfId="0" applyNumberFormat="1" applyFont="1" applyFill="1" applyBorder="1" applyAlignment="1">
      <alignment vertical="center"/>
    </xf>
    <xf numFmtId="164" fontId="32" fillId="6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0" xfId="6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right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39" xfId="6" applyFont="1" applyFill="1" applyBorder="1" applyAlignment="1" applyProtection="1">
      <alignment horizontal="center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164" fontId="25" fillId="0" borderId="0" xfId="6" applyNumberFormat="1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/>
    </xf>
    <xf numFmtId="0" fontId="26" fillId="6" borderId="51" xfId="6" applyFont="1" applyFill="1" applyBorder="1" applyAlignment="1" applyProtection="1">
      <alignment horizontal="center" vertical="center" wrapText="1"/>
    </xf>
    <xf numFmtId="0" fontId="29" fillId="0" borderId="0" xfId="6" applyFont="1" applyFill="1" applyAlignment="1" applyProtection="1">
      <alignment vertical="center"/>
    </xf>
    <xf numFmtId="0" fontId="26" fillId="6" borderId="15" xfId="6" applyFont="1" applyFill="1" applyBorder="1" applyAlignment="1" applyProtection="1">
      <alignment horizontal="center" vertical="center" wrapText="1"/>
    </xf>
    <xf numFmtId="0" fontId="26" fillId="6" borderId="83" xfId="6" applyFont="1" applyFill="1" applyBorder="1" applyAlignment="1" applyProtection="1">
      <alignment horizontal="center" vertical="center" wrapText="1"/>
    </xf>
    <xf numFmtId="0" fontId="12" fillId="0" borderId="0" xfId="6" applyFill="1" applyAlignment="1" applyProtection="1">
      <alignment vertical="center" wrapText="1"/>
    </xf>
    <xf numFmtId="0" fontId="30" fillId="6" borderId="15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 applyProtection="1">
      <alignment horizontal="center" vertical="center" wrapText="1"/>
    </xf>
    <xf numFmtId="0" fontId="38" fillId="6" borderId="42" xfId="6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 applyProtection="1">
      <alignment vertical="center" wrapText="1"/>
    </xf>
    <xf numFmtId="49" fontId="39" fillId="6" borderId="37" xfId="6" applyNumberFormat="1" applyFont="1" applyFill="1" applyBorder="1" applyAlignment="1" applyProtection="1">
      <alignment horizontal="center" vertical="center" wrapText="1"/>
    </xf>
    <xf numFmtId="0" fontId="32" fillId="6" borderId="39" xfId="12" applyFont="1" applyFill="1" applyBorder="1" applyAlignment="1" applyProtection="1">
      <alignment horizontal="left" vertical="center" wrapText="1" indent="1"/>
    </xf>
    <xf numFmtId="164" fontId="32" fillId="6" borderId="31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5" xfId="6" applyNumberFormat="1" applyFont="1" applyFill="1" applyBorder="1" applyAlignment="1" applyProtection="1">
      <alignment horizontal="center" vertical="center" wrapText="1"/>
    </xf>
    <xf numFmtId="0" fontId="32" fillId="6" borderId="27" xfId="12" applyFont="1" applyFill="1" applyBorder="1" applyAlignment="1" applyProtection="1">
      <alignment horizontal="left" vertical="center" wrapText="1" indent="1"/>
    </xf>
    <xf numFmtId="164" fontId="32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60" xfId="12" applyFont="1" applyFill="1" applyBorder="1" applyAlignment="1" applyProtection="1">
      <alignment horizontal="left" vertical="center" wrapText="1" indent="1"/>
    </xf>
    <xf numFmtId="164" fontId="32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 applyProtection="1">
      <alignment vertical="center" wrapText="1"/>
    </xf>
    <xf numFmtId="164" fontId="32" fillId="6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21" xfId="12" applyFont="1" applyFill="1" applyBorder="1" applyAlignment="1" applyProtection="1">
      <alignment horizontal="left" vertical="center" wrapText="1" indent="1"/>
    </xf>
    <xf numFmtId="0" fontId="38" fillId="6" borderId="33" xfId="6" applyFont="1" applyFill="1" applyBorder="1" applyAlignment="1" applyProtection="1">
      <alignment horizontal="center" vertical="center" wrapText="1"/>
    </xf>
    <xf numFmtId="0" fontId="38" fillId="6" borderId="42" xfId="12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18" xfId="6" applyNumberFormat="1" applyFont="1" applyFill="1" applyBorder="1" applyAlignment="1" applyProtection="1">
      <alignment horizontal="center" vertical="center" wrapText="1"/>
    </xf>
    <xf numFmtId="0" fontId="39" fillId="6" borderId="21" xfId="12" applyFont="1" applyFill="1" applyBorder="1" applyAlignment="1" applyProtection="1">
      <alignment horizontal="left" vertical="center" wrapText="1" indent="1"/>
    </xf>
    <xf numFmtId="164" fontId="39" fillId="6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7" xfId="12" applyFont="1" applyFill="1" applyBorder="1" applyAlignment="1" applyProtection="1">
      <alignment horizontal="left" vertical="center" wrapText="1" indent="1"/>
    </xf>
    <xf numFmtId="164" fontId="39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quotePrefix="1" applyFont="1" applyFill="1" applyBorder="1" applyAlignment="1" applyProtection="1">
      <alignment horizontal="left" vertical="center" wrapText="1" indent="1"/>
    </xf>
    <xf numFmtId="164" fontId="39" fillId="6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applyFont="1" applyFill="1" applyBorder="1" applyAlignment="1" applyProtection="1">
      <alignment horizontal="left" vertical="center" wrapText="1" indent="1"/>
    </xf>
    <xf numFmtId="0" fontId="37" fillId="6" borderId="33" xfId="6" applyFont="1" applyFill="1" applyBorder="1" applyAlignment="1" applyProtection="1">
      <alignment horizontal="center" vertical="center" wrapText="1"/>
    </xf>
    <xf numFmtId="0" fontId="57" fillId="6" borderId="9" xfId="6" applyFont="1" applyFill="1" applyBorder="1" applyAlignment="1" applyProtection="1">
      <alignment horizontal="left" wrapText="1" indent="1"/>
    </xf>
    <xf numFmtId="164" fontId="30" fillId="6" borderId="15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left" vertical="center" wrapText="1"/>
    </xf>
    <xf numFmtId="0" fontId="40" fillId="0" borderId="0" xfId="6" applyFont="1" applyFill="1" applyAlignment="1" applyProtection="1">
      <alignment vertical="center" wrapText="1"/>
    </xf>
    <xf numFmtId="164" fontId="39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42" xfId="6" applyFont="1" applyFill="1" applyBorder="1" applyAlignment="1" applyProtection="1">
      <alignment horizontal="left" vertical="center" wrapText="1" indent="1"/>
    </xf>
    <xf numFmtId="164" fontId="30" fillId="6" borderId="36" xfId="6" applyNumberFormat="1" applyFont="1" applyFill="1" applyBorder="1" applyAlignment="1" applyProtection="1">
      <alignment horizontal="right" vertical="center" wrapText="1" indent="1"/>
    </xf>
    <xf numFmtId="0" fontId="12" fillId="6" borderId="0" xfId="6" applyFill="1" applyAlignment="1" applyProtection="1">
      <alignment horizontal="left" vertical="center" wrapText="1"/>
    </xf>
    <xf numFmtId="0" fontId="12" fillId="6" borderId="0" xfId="6" applyFill="1" applyAlignment="1" applyProtection="1">
      <alignment vertical="center" wrapText="1"/>
    </xf>
    <xf numFmtId="0" fontId="12" fillId="6" borderId="0" xfId="6" applyFill="1" applyAlignment="1" applyProtection="1">
      <alignment horizontal="right" vertical="center" wrapText="1" indent="1"/>
    </xf>
    <xf numFmtId="0" fontId="29" fillId="6" borderId="9" xfId="6" applyFont="1" applyFill="1" applyBorder="1" applyAlignment="1" applyProtection="1">
      <alignment vertical="center" wrapText="1"/>
    </xf>
    <xf numFmtId="3" fontId="29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49" xfId="6" applyFont="1" applyFill="1" applyBorder="1" applyAlignment="1" applyProtection="1">
      <alignment horizontal="center" vertical="center" wrapText="1"/>
    </xf>
    <xf numFmtId="0" fontId="38" fillId="6" borderId="35" xfId="6" applyFont="1" applyFill="1" applyBorder="1" applyAlignment="1" applyProtection="1">
      <alignment horizontal="left" vertical="center" wrapText="1" indent="1"/>
    </xf>
    <xf numFmtId="164" fontId="32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0" xfId="12" applyFont="1" applyFill="1" applyBorder="1" applyAlignment="1" applyProtection="1">
      <alignment horizontal="left" vertical="center" wrapText="1" indent="1"/>
    </xf>
    <xf numFmtId="0" fontId="39" fillId="6" borderId="1" xfId="12" applyFont="1" applyFill="1" applyBorder="1" applyAlignment="1" applyProtection="1">
      <alignment horizontal="left" vertical="center" wrapText="1" indent="1"/>
    </xf>
    <xf numFmtId="0" fontId="39" fillId="6" borderId="56" xfId="12" quotePrefix="1" applyFont="1" applyFill="1" applyBorder="1" applyAlignment="1" applyProtection="1">
      <alignment horizontal="left" vertical="center" wrapText="1" indent="1"/>
    </xf>
    <xf numFmtId="164" fontId="39" fillId="6" borderId="4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56" xfId="12" applyFont="1" applyFill="1" applyBorder="1" applyAlignment="1" applyProtection="1">
      <alignment horizontal="left" vertical="center" wrapText="1" indent="1"/>
    </xf>
    <xf numFmtId="164" fontId="38" fillId="6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7" xfId="6" applyNumberFormat="1" applyFont="1" applyFill="1" applyBorder="1" applyAlignment="1" applyProtection="1">
      <alignment horizontal="right" vertical="center" wrapText="1" indent="1"/>
    </xf>
    <xf numFmtId="0" fontId="57" fillId="6" borderId="34" xfId="6" applyFont="1" applyFill="1" applyBorder="1" applyAlignment="1" applyProtection="1">
      <alignment horizontal="left" wrapText="1" indent="1"/>
    </xf>
    <xf numFmtId="164" fontId="30" fillId="6" borderId="47" xfId="6" applyNumberFormat="1" applyFont="1" applyFill="1" applyBorder="1" applyAlignment="1" applyProtection="1">
      <alignment horizontal="right" vertical="center" wrapText="1" indent="1"/>
    </xf>
    <xf numFmtId="0" fontId="26" fillId="6" borderId="35" xfId="6" applyFont="1" applyFill="1" applyBorder="1" applyAlignment="1" applyProtection="1">
      <alignment horizontal="left" vertical="center" wrapText="1" indent="1"/>
    </xf>
    <xf numFmtId="0" fontId="26" fillId="6" borderId="41" xfId="6" applyFont="1" applyFill="1" applyBorder="1" applyAlignment="1" applyProtection="1">
      <alignment horizontal="center" vertical="center"/>
    </xf>
    <xf numFmtId="164" fontId="28" fillId="6" borderId="0" xfId="6" applyNumberFormat="1" applyFont="1" applyFill="1" applyAlignment="1" applyProtection="1">
      <alignment horizontal="right" wrapText="1"/>
    </xf>
    <xf numFmtId="164" fontId="26" fillId="6" borderId="36" xfId="6" applyNumberFormat="1" applyFont="1" applyFill="1" applyBorder="1" applyAlignment="1" applyProtection="1">
      <alignment horizontal="center" vertical="center" wrapText="1"/>
    </xf>
    <xf numFmtId="164" fontId="30" fillId="6" borderId="55" xfId="6" applyNumberFormat="1" applyFont="1" applyFill="1" applyBorder="1" applyAlignment="1" applyProtection="1">
      <alignment horizontal="center" vertical="center" wrapText="1"/>
    </xf>
    <xf numFmtId="164" fontId="30" fillId="6" borderId="56" xfId="6" applyNumberFormat="1" applyFont="1" applyFill="1" applyBorder="1" applyAlignment="1" applyProtection="1">
      <alignment horizontal="center" vertical="center" wrapText="1"/>
    </xf>
    <xf numFmtId="164" fontId="30" fillId="6" borderId="62" xfId="6" applyNumberFormat="1" applyFont="1" applyFill="1" applyBorder="1" applyAlignment="1" applyProtection="1">
      <alignment horizontal="center" vertical="center" wrapText="1"/>
    </xf>
    <xf numFmtId="164" fontId="45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4" fillId="6" borderId="1" xfId="6" applyNumberFormat="1" applyFont="1" applyFill="1" applyBorder="1" applyAlignment="1" applyProtection="1">
      <alignment vertical="center" wrapText="1"/>
      <protection locked="0"/>
    </xf>
    <xf numFmtId="49" fontId="34" fillId="6" borderId="1" xfId="6" applyNumberFormat="1" applyFont="1" applyFill="1" applyBorder="1" applyAlignment="1" applyProtection="1">
      <alignment horizontal="center" vertical="center" wrapText="1"/>
      <protection locked="0"/>
    </xf>
    <xf numFmtId="164" fontId="34" fillId="6" borderId="2" xfId="6" applyNumberFormat="1" applyFont="1" applyFill="1" applyBorder="1" applyAlignment="1" applyProtection="1">
      <alignment vertical="center" wrapText="1"/>
    </xf>
    <xf numFmtId="164" fontId="34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4" fillId="6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34" fillId="6" borderId="10" xfId="6" applyNumberFormat="1" applyFont="1" applyFill="1" applyBorder="1" applyAlignment="1" applyProtection="1">
      <alignment vertical="center" wrapText="1"/>
      <protection locked="0"/>
    </xf>
    <xf numFmtId="49" fontId="34" fillId="6" borderId="10" xfId="6" applyNumberFormat="1" applyFont="1" applyFill="1" applyBorder="1" applyAlignment="1" applyProtection="1">
      <alignment horizontal="center" vertical="center" wrapText="1"/>
      <protection locked="0"/>
    </xf>
    <xf numFmtId="164" fontId="34" fillId="6" borderId="11" xfId="6" applyNumberFormat="1" applyFont="1" applyFill="1" applyBorder="1" applyAlignment="1" applyProtection="1">
      <alignment vertical="center" wrapText="1"/>
    </xf>
    <xf numFmtId="164" fontId="26" fillId="6" borderId="33" xfId="6" applyNumberFormat="1" applyFont="1" applyFill="1" applyBorder="1" applyAlignment="1" applyProtection="1">
      <alignment horizontal="left" vertical="center" wrapText="1"/>
    </xf>
    <xf numFmtId="164" fontId="26" fillId="6" borderId="35" xfId="6" applyNumberFormat="1" applyFont="1" applyFill="1" applyBorder="1" applyAlignment="1" applyProtection="1">
      <alignment vertical="center" wrapText="1"/>
    </xf>
    <xf numFmtId="164" fontId="26" fillId="19" borderId="35" xfId="6" applyNumberFormat="1" applyFont="1" applyFill="1" applyBorder="1" applyAlignment="1" applyProtection="1">
      <alignment vertical="center" wrapText="1"/>
    </xf>
    <xf numFmtId="164" fontId="26" fillId="6" borderId="36" xfId="6" applyNumberFormat="1" applyFont="1" applyFill="1" applyBorder="1" applyAlignment="1" applyProtection="1">
      <alignment vertical="center" wrapText="1"/>
    </xf>
    <xf numFmtId="164" fontId="12" fillId="6" borderId="0" xfId="6" applyNumberFormat="1" applyFill="1" applyAlignment="1">
      <alignment vertical="center" wrapText="1"/>
    </xf>
    <xf numFmtId="164" fontId="12" fillId="6" borderId="0" xfId="6" applyNumberFormat="1" applyFill="1" applyAlignment="1">
      <alignment horizontal="center" vertical="center" wrapText="1"/>
    </xf>
    <xf numFmtId="0" fontId="10" fillId="6" borderId="50" xfId="10" applyFont="1" applyFill="1" applyBorder="1" applyAlignment="1">
      <alignment horizontal="left"/>
    </xf>
    <xf numFmtId="0" fontId="52" fillId="6" borderId="50" xfId="10" applyFont="1" applyFill="1" applyBorder="1" applyAlignment="1">
      <alignment horizontal="left"/>
    </xf>
    <xf numFmtId="3" fontId="3" fillId="6" borderId="2" xfId="10" applyNumberFormat="1" applyFont="1" applyFill="1" applyBorder="1" applyAlignment="1">
      <alignment horizontal="right"/>
    </xf>
    <xf numFmtId="3" fontId="3" fillId="6" borderId="24" xfId="10" applyNumberFormat="1" applyFont="1" applyFill="1" applyBorder="1" applyAlignment="1">
      <alignment wrapText="1"/>
    </xf>
    <xf numFmtId="3" fontId="3" fillId="6" borderId="5" xfId="10" applyNumberFormat="1" applyFont="1" applyFill="1" applyBorder="1" applyAlignment="1">
      <alignment wrapText="1"/>
    </xf>
    <xf numFmtId="3" fontId="3" fillId="6" borderId="2" xfId="10" applyNumberFormat="1" applyFont="1" applyFill="1" applyBorder="1" applyAlignment="1">
      <alignment wrapText="1"/>
    </xf>
    <xf numFmtId="3" fontId="3" fillId="6" borderId="24" xfId="10" applyNumberFormat="1" applyFont="1" applyFill="1" applyBorder="1" applyAlignment="1">
      <alignment horizontal="right"/>
    </xf>
    <xf numFmtId="3" fontId="3" fillId="6" borderId="5" xfId="10" applyNumberFormat="1" applyFont="1" applyFill="1" applyBorder="1" applyAlignment="1">
      <alignment horizontal="right"/>
    </xf>
    <xf numFmtId="3" fontId="70" fillId="6" borderId="24" xfId="10" applyNumberFormat="1" applyFont="1" applyFill="1" applyBorder="1" applyAlignment="1">
      <alignment horizontal="right"/>
    </xf>
    <xf numFmtId="3" fontId="3" fillId="6" borderId="5" xfId="10" applyNumberFormat="1" applyFont="1" applyFill="1" applyBorder="1"/>
    <xf numFmtId="3" fontId="3" fillId="6" borderId="2" xfId="10" applyNumberFormat="1" applyFont="1" applyFill="1" applyBorder="1"/>
    <xf numFmtId="0" fontId="10" fillId="6" borderId="50" xfId="10" applyFont="1" applyFill="1" applyBorder="1" applyAlignment="1">
      <alignment horizontal="left" indent="1"/>
    </xf>
    <xf numFmtId="3" fontId="1" fillId="6" borderId="0" xfId="13" applyNumberFormat="1" applyFill="1"/>
    <xf numFmtId="164" fontId="32" fillId="1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70" xfId="6" applyNumberFormat="1" applyFont="1" applyFill="1" applyBorder="1" applyAlignment="1" applyProtection="1">
      <alignment horizontal="center" vertical="center" wrapText="1"/>
    </xf>
    <xf numFmtId="164" fontId="71" fillId="0" borderId="35" xfId="6" applyNumberFormat="1" applyFont="1" applyFill="1" applyBorder="1" applyAlignment="1" applyProtection="1">
      <alignment horizontal="center" vertical="center" wrapText="1"/>
    </xf>
    <xf numFmtId="164" fontId="71" fillId="0" borderId="71" xfId="6" applyNumberFormat="1" applyFont="1" applyFill="1" applyBorder="1" applyAlignment="1" applyProtection="1">
      <alignment horizontal="center" vertical="center" wrapText="1"/>
    </xf>
    <xf numFmtId="164" fontId="71" fillId="0" borderId="72" xfId="6" applyNumberFormat="1" applyFont="1" applyFill="1" applyBorder="1" applyAlignment="1" applyProtection="1">
      <alignment horizontal="center" vertical="center" wrapText="1"/>
    </xf>
    <xf numFmtId="164" fontId="71" fillId="0" borderId="56" xfId="6" applyNumberFormat="1" applyFont="1" applyFill="1" applyBorder="1" applyAlignment="1" applyProtection="1">
      <alignment horizontal="center" vertical="center" wrapText="1"/>
    </xf>
    <xf numFmtId="164" fontId="71" fillId="0" borderId="73" xfId="6" applyNumberFormat="1" applyFont="1" applyFill="1" applyBorder="1" applyAlignment="1" applyProtection="1">
      <alignment horizontal="center" vertical="center" wrapText="1"/>
    </xf>
    <xf numFmtId="164" fontId="36" fillId="0" borderId="74" xfId="6" applyNumberFormat="1" applyFont="1" applyFill="1" applyBorder="1" applyAlignment="1" applyProtection="1">
      <alignment horizontal="left" vertical="center"/>
      <protection locked="0"/>
    </xf>
    <xf numFmtId="164" fontId="36" fillId="0" borderId="1" xfId="6" applyNumberFormat="1" applyFont="1" applyFill="1" applyBorder="1" applyAlignment="1" applyProtection="1">
      <alignment vertical="center"/>
      <protection locked="0"/>
    </xf>
    <xf numFmtId="49" fontId="36" fillId="0" borderId="1" xfId="6" applyNumberFormat="1" applyFont="1" applyFill="1" applyBorder="1" applyAlignment="1" applyProtection="1">
      <alignment horizontal="center" vertical="center"/>
      <protection locked="0"/>
    </xf>
    <xf numFmtId="164" fontId="36" fillId="0" borderId="75" xfId="6" applyNumberFormat="1" applyFont="1" applyFill="1" applyBorder="1" applyAlignment="1" applyProtection="1">
      <alignment vertical="center"/>
    </xf>
    <xf numFmtId="164" fontId="36" fillId="6" borderId="1" xfId="6" applyNumberFormat="1" applyFont="1" applyFill="1" applyBorder="1" applyAlignment="1" applyProtection="1">
      <alignment vertical="center"/>
      <protection locked="0"/>
    </xf>
    <xf numFmtId="164" fontId="36" fillId="0" borderId="76" xfId="6" applyNumberFormat="1" applyFont="1" applyFill="1" applyBorder="1" applyAlignment="1" applyProtection="1">
      <alignment horizontal="left" vertical="center"/>
      <protection locked="0"/>
    </xf>
    <xf numFmtId="164" fontId="72" fillId="0" borderId="75" xfId="6" applyNumberFormat="1" applyFont="1" applyFill="1" applyBorder="1" applyAlignment="1" applyProtection="1">
      <alignment vertical="center"/>
    </xf>
    <xf numFmtId="164" fontId="71" fillId="0" borderId="70" xfId="6" applyNumberFormat="1" applyFont="1" applyFill="1" applyBorder="1" applyAlignment="1" applyProtection="1">
      <alignment horizontal="left" vertical="center" wrapText="1"/>
    </xf>
    <xf numFmtId="164" fontId="71" fillId="0" borderId="35" xfId="6" applyNumberFormat="1" applyFont="1" applyFill="1" applyBorder="1" applyAlignment="1" applyProtection="1">
      <alignment vertical="center" wrapText="1"/>
    </xf>
    <xf numFmtId="164" fontId="71" fillId="0" borderId="71" xfId="6" applyNumberFormat="1" applyFont="1" applyFill="1" applyBorder="1" applyAlignment="1" applyProtection="1">
      <alignment vertical="center" wrapText="1"/>
    </xf>
    <xf numFmtId="0" fontId="4" fillId="5" borderId="40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11" fillId="17" borderId="49" xfId="5" applyFont="1" applyFill="1" applyBorder="1" applyAlignment="1">
      <alignment horizontal="center" vertical="center" wrapText="1"/>
    </xf>
    <xf numFmtId="0" fontId="11" fillId="17" borderId="38" xfId="5" applyFont="1" applyFill="1" applyBorder="1" applyAlignment="1">
      <alignment horizontal="center" vertical="center" wrapText="1"/>
    </xf>
    <xf numFmtId="0" fontId="11" fillId="17" borderId="80" xfId="5" applyFont="1" applyFill="1" applyBorder="1" applyAlignment="1">
      <alignment horizontal="center" vertical="center" wrapText="1"/>
    </xf>
    <xf numFmtId="0" fontId="4" fillId="4" borderId="40" xfId="5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11" fillId="17" borderId="49" xfId="5" applyNumberFormat="1" applyFont="1" applyFill="1" applyBorder="1" applyAlignment="1">
      <alignment horizontal="center" vertical="center" wrapText="1"/>
    </xf>
    <xf numFmtId="0" fontId="11" fillId="17" borderId="38" xfId="5" applyNumberFormat="1" applyFont="1" applyFill="1" applyBorder="1" applyAlignment="1">
      <alignment horizontal="center" vertical="center" wrapText="1"/>
    </xf>
    <xf numFmtId="0" fontId="11" fillId="17" borderId="80" xfId="5" applyNumberFormat="1" applyFont="1" applyFill="1" applyBorder="1" applyAlignment="1">
      <alignment horizontal="center" vertical="center" wrapText="1"/>
    </xf>
    <xf numFmtId="0" fontId="11" fillId="17" borderId="37" xfId="5" applyFont="1" applyFill="1" applyBorder="1" applyAlignment="1">
      <alignment horizontal="center" vertical="center" wrapText="1"/>
    </xf>
    <xf numFmtId="0" fontId="11" fillId="17" borderId="7" xfId="5" applyFont="1" applyFill="1" applyBorder="1" applyAlignment="1">
      <alignment horizontal="center" vertical="center" wrapText="1"/>
    </xf>
    <xf numFmtId="0" fontId="11" fillId="17" borderId="8" xfId="5" applyFont="1" applyFill="1" applyBorder="1" applyAlignment="1">
      <alignment horizontal="center" vertical="center" wrapText="1"/>
    </xf>
    <xf numFmtId="0" fontId="3" fillId="6" borderId="12" xfId="5" applyNumberFormat="1" applyFont="1" applyFill="1" applyBorder="1" applyAlignment="1">
      <alignment horizontal="center" vertical="center"/>
    </xf>
    <xf numFmtId="0" fontId="3" fillId="6" borderId="18" xfId="5" applyNumberFormat="1" applyFont="1" applyFill="1" applyBorder="1" applyAlignment="1">
      <alignment horizontal="center" vertical="center"/>
    </xf>
    <xf numFmtId="3" fontId="4" fillId="0" borderId="79" xfId="5" applyNumberFormat="1" applyFont="1" applyBorder="1" applyAlignment="1">
      <alignment horizontal="center" vertical="center"/>
    </xf>
    <xf numFmtId="0" fontId="4" fillId="17" borderId="7" xfId="5" applyNumberFormat="1" applyFont="1" applyFill="1" applyBorder="1" applyAlignment="1">
      <alignment horizontal="center" vertical="center" wrapText="1"/>
    </xf>
    <xf numFmtId="0" fontId="4" fillId="17" borderId="3" xfId="5" applyNumberFormat="1" applyFont="1" applyFill="1" applyBorder="1" applyAlignment="1">
      <alignment horizontal="center" vertical="center" wrapText="1"/>
    </xf>
    <xf numFmtId="3" fontId="4" fillId="17" borderId="39" xfId="5" applyNumberFormat="1" applyFont="1" applyFill="1" applyBorder="1" applyAlignment="1">
      <alignment horizontal="center" vertical="center" wrapText="1"/>
    </xf>
    <xf numFmtId="3" fontId="4" fillId="17" borderId="43" xfId="5" applyNumberFormat="1" applyFont="1" applyFill="1" applyBorder="1" applyAlignment="1">
      <alignment horizontal="center" vertical="center" wrapText="1"/>
    </xf>
    <xf numFmtId="3" fontId="4" fillId="17" borderId="53" xfId="5" applyNumberFormat="1" applyFont="1" applyFill="1" applyBorder="1" applyAlignment="1">
      <alignment horizontal="center" vertical="center" wrapText="1"/>
    </xf>
    <xf numFmtId="3" fontId="4" fillId="17" borderId="84" xfId="5" applyNumberFormat="1" applyFont="1" applyFill="1" applyBorder="1" applyAlignment="1">
      <alignment horizontal="center" vertical="center" wrapText="1"/>
    </xf>
    <xf numFmtId="3" fontId="4" fillId="17" borderId="54" xfId="5" applyNumberFormat="1" applyFont="1" applyFill="1" applyBorder="1" applyAlignment="1">
      <alignment horizontal="center" vertical="center" wrapText="1"/>
    </xf>
    <xf numFmtId="3" fontId="4" fillId="17" borderId="62" xfId="5" applyNumberFormat="1" applyFont="1" applyFill="1" applyBorder="1" applyAlignment="1">
      <alignment horizontal="center" vertical="center" wrapText="1"/>
    </xf>
    <xf numFmtId="0" fontId="4" fillId="17" borderId="57" xfId="5" applyNumberFormat="1" applyFont="1" applyFill="1" applyBorder="1" applyAlignment="1">
      <alignment horizontal="center" vertical="center" wrapText="1"/>
    </xf>
    <xf numFmtId="0" fontId="4" fillId="17" borderId="55" xfId="5" applyNumberFormat="1" applyFont="1" applyFill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3" fillId="0" borderId="53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83" xfId="5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18" fillId="14" borderId="13" xfId="0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3" fontId="18" fillId="15" borderId="0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8" borderId="48" xfId="0" applyNumberFormat="1" applyFont="1" applyFill="1" applyBorder="1" applyAlignment="1">
      <alignment horizontal="center" vertical="center" wrapText="1"/>
    </xf>
    <xf numFmtId="3" fontId="18" fillId="18" borderId="65" xfId="0" applyNumberFormat="1" applyFont="1" applyFill="1" applyBorder="1" applyAlignment="1">
      <alignment horizontal="center" vertical="center" wrapText="1"/>
    </xf>
    <xf numFmtId="3" fontId="18" fillId="6" borderId="48" xfId="0" applyNumberFormat="1" applyFont="1" applyFill="1" applyBorder="1" applyAlignment="1">
      <alignment horizontal="center" vertical="center"/>
    </xf>
    <xf numFmtId="3" fontId="18" fillId="6" borderId="65" xfId="0" applyNumberFormat="1" applyFont="1" applyFill="1" applyBorder="1" applyAlignment="1">
      <alignment horizontal="center" vertical="center"/>
    </xf>
    <xf numFmtId="3" fontId="18" fillId="12" borderId="48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7" borderId="48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1" fillId="10" borderId="1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3" fontId="19" fillId="6" borderId="16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47" xfId="0" applyNumberFormat="1" applyFont="1" applyFill="1" applyBorder="1" applyAlignment="1">
      <alignment horizontal="center" vertical="center"/>
    </xf>
    <xf numFmtId="164" fontId="42" fillId="6" borderId="79" xfId="12" applyNumberFormat="1" applyFont="1" applyFill="1" applyBorder="1" applyAlignment="1" applyProtection="1">
      <alignment horizontal="left" vertical="center"/>
    </xf>
    <xf numFmtId="0" fontId="43" fillId="6" borderId="79" xfId="0" applyFont="1" applyFill="1" applyBorder="1" applyAlignment="1" applyProtection="1">
      <alignment horizontal="right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9" xfId="6" applyFont="1" applyFill="1" applyBorder="1" applyAlignment="1" applyProtection="1">
      <alignment horizontal="center" vertical="center" wrapText="1"/>
    </xf>
    <xf numFmtId="0" fontId="26" fillId="6" borderId="47" xfId="6" applyFont="1" applyFill="1" applyBorder="1" applyAlignment="1" applyProtection="1">
      <alignment horizontal="center" vertical="center" wrapText="1"/>
    </xf>
    <xf numFmtId="0" fontId="26" fillId="6" borderId="53" xfId="6" quotePrefix="1" applyFont="1" applyFill="1" applyBorder="1" applyAlignment="1" applyProtection="1">
      <alignment horizontal="center" vertical="center"/>
    </xf>
    <xf numFmtId="0" fontId="26" fillId="6" borderId="6" xfId="6" quotePrefix="1" applyFont="1" applyFill="1" applyBorder="1" applyAlignment="1" applyProtection="1">
      <alignment horizontal="center" vertical="center"/>
    </xf>
    <xf numFmtId="0" fontId="26" fillId="6" borderId="83" xfId="6" quotePrefix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  <protection locked="0"/>
    </xf>
    <xf numFmtId="0" fontId="26" fillId="6" borderId="78" xfId="6" applyFont="1" applyFill="1" applyBorder="1" applyAlignment="1" applyProtection="1">
      <alignment horizontal="center" vertical="center" wrapText="1"/>
    </xf>
    <xf numFmtId="0" fontId="26" fillId="6" borderId="79" xfId="6" applyFont="1" applyFill="1" applyBorder="1" applyAlignment="1" applyProtection="1">
      <alignment horizontal="center" vertical="center" wrapText="1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46" xfId="6" applyFont="1" applyFill="1" applyBorder="1" applyAlignment="1" applyProtection="1">
      <alignment horizontal="center" vertical="center"/>
    </xf>
    <xf numFmtId="0" fontId="26" fillId="6" borderId="69" xfId="6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center"/>
    </xf>
    <xf numFmtId="0" fontId="28" fillId="6" borderId="47" xfId="6" applyFont="1" applyFill="1" applyBorder="1" applyAlignment="1" applyProtection="1">
      <alignment horizontal="center"/>
    </xf>
    <xf numFmtId="0" fontId="41" fillId="6" borderId="0" xfId="12" applyFont="1" applyFill="1" applyAlignment="1" applyProtection="1">
      <alignment horizontal="center"/>
    </xf>
    <xf numFmtId="0" fontId="26" fillId="6" borderId="39" xfId="6" quotePrefix="1" applyFont="1" applyFill="1" applyBorder="1" applyAlignment="1" applyProtection="1">
      <alignment horizontal="center" vertical="center"/>
    </xf>
    <xf numFmtId="0" fontId="26" fillId="6" borderId="80" xfId="6" quotePrefix="1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right"/>
    </xf>
    <xf numFmtId="0" fontId="28" fillId="6" borderId="47" xfId="6" applyFont="1" applyFill="1" applyBorder="1" applyAlignment="1" applyProtection="1">
      <alignment horizontal="right"/>
    </xf>
    <xf numFmtId="164" fontId="28" fillId="6" borderId="79" xfId="6" applyNumberFormat="1" applyFont="1" applyFill="1" applyBorder="1" applyAlignment="1" applyProtection="1">
      <alignment horizontal="right" vertical="center"/>
    </xf>
    <xf numFmtId="164" fontId="41" fillId="6" borderId="64" xfId="6" applyNumberFormat="1" applyFont="1" applyFill="1" applyBorder="1" applyAlignment="1" applyProtection="1">
      <alignment horizontal="center" vertical="center" wrapText="1"/>
    </xf>
    <xf numFmtId="164" fontId="41" fillId="6" borderId="65" xfId="6" applyNumberFormat="1" applyFont="1" applyFill="1" applyBorder="1" applyAlignment="1" applyProtection="1">
      <alignment horizontal="center" vertical="center" wrapText="1"/>
    </xf>
    <xf numFmtId="0" fontId="47" fillId="6" borderId="6" xfId="12" applyFont="1" applyFill="1" applyBorder="1" applyAlignment="1" applyProtection="1">
      <alignment horizontal="left"/>
    </xf>
    <xf numFmtId="164" fontId="41" fillId="6" borderId="31" xfId="6" applyNumberFormat="1" applyFont="1" applyFill="1" applyBorder="1" applyAlignment="1" applyProtection="1">
      <alignment horizontal="center" vertical="center" wrapText="1"/>
    </xf>
    <xf numFmtId="164" fontId="41" fillId="6" borderId="32" xfId="6" applyNumberFormat="1" applyFont="1" applyFill="1" applyBorder="1" applyAlignment="1" applyProtection="1">
      <alignment horizontal="center" vertical="center" wrapText="1"/>
    </xf>
    <xf numFmtId="164" fontId="49" fillId="0" borderId="0" xfId="6" applyNumberFormat="1" applyFont="1" applyFill="1" applyAlignment="1">
      <alignment horizontal="center" vertical="center" wrapText="1"/>
    </xf>
    <xf numFmtId="164" fontId="71" fillId="0" borderId="85" xfId="6" applyNumberFormat="1" applyFont="1" applyFill="1" applyBorder="1" applyAlignment="1" applyProtection="1">
      <alignment horizontal="center" vertical="center"/>
      <protection locked="0"/>
    </xf>
    <xf numFmtId="164" fontId="71" fillId="0" borderId="38" xfId="6" applyNumberFormat="1" applyFont="1" applyFill="1" applyBorder="1" applyAlignment="1" applyProtection="1">
      <alignment horizontal="center" vertical="center"/>
      <protection locked="0"/>
    </xf>
    <xf numFmtId="164" fontId="71" fillId="0" borderId="86" xfId="6" applyNumberFormat="1" applyFont="1" applyFill="1" applyBorder="1" applyAlignment="1" applyProtection="1">
      <alignment horizontal="center" vertical="center"/>
      <protection locked="0"/>
    </xf>
    <xf numFmtId="164" fontId="71" fillId="0" borderId="87" xfId="6" applyNumberFormat="1" applyFont="1" applyFill="1" applyBorder="1" applyAlignment="1" applyProtection="1">
      <alignment horizontal="center" vertical="center"/>
      <protection locked="0"/>
    </xf>
    <xf numFmtId="164" fontId="71" fillId="0" borderId="26" xfId="6" applyNumberFormat="1" applyFont="1" applyFill="1" applyBorder="1" applyAlignment="1" applyProtection="1">
      <alignment horizontal="center" vertical="center"/>
      <protection locked="0"/>
    </xf>
    <xf numFmtId="164" fontId="71" fillId="0" borderId="88" xfId="6" applyNumberFormat="1" applyFont="1" applyFill="1" applyBorder="1" applyAlignment="1" applyProtection="1">
      <alignment horizontal="center" vertical="center"/>
      <protection locked="0"/>
    </xf>
    <xf numFmtId="164" fontId="49" fillId="6" borderId="0" xfId="6" applyNumberFormat="1" applyFont="1" applyFill="1" applyAlignment="1">
      <alignment horizontal="center" vertical="center" wrapText="1"/>
    </xf>
    <xf numFmtId="164" fontId="12" fillId="6" borderId="6" xfId="6" applyNumberFormat="1" applyFill="1" applyBorder="1" applyAlignment="1" applyProtection="1">
      <alignment horizontal="left" vertical="center" wrapText="1"/>
    </xf>
    <xf numFmtId="0" fontId="12" fillId="6" borderId="6" xfId="6" applyFill="1" applyBorder="1" applyAlignment="1">
      <alignment horizontal="left" vertical="center" wrapText="1"/>
    </xf>
    <xf numFmtId="0" fontId="26" fillId="6" borderId="89" xfId="6" quotePrefix="1" applyFont="1" applyFill="1" applyBorder="1" applyAlignment="1" applyProtection="1">
      <alignment horizontal="center" vertical="center"/>
    </xf>
    <xf numFmtId="0" fontId="26" fillId="6" borderId="78" xfId="6" quotePrefix="1" applyFont="1" applyFill="1" applyBorder="1" applyAlignment="1" applyProtection="1">
      <alignment horizontal="center" vertical="center"/>
    </xf>
    <xf numFmtId="0" fontId="26" fillId="6" borderId="79" xfId="6" quotePrefix="1" applyFont="1" applyFill="1" applyBorder="1" applyAlignment="1" applyProtection="1">
      <alignment horizontal="center" vertical="center"/>
    </xf>
    <xf numFmtId="0" fontId="26" fillId="6" borderId="77" xfId="6" quotePrefix="1" applyFont="1" applyFill="1" applyBorder="1" applyAlignment="1" applyProtection="1">
      <alignment horizontal="center" vertical="center"/>
    </xf>
    <xf numFmtId="0" fontId="24" fillId="6" borderId="0" xfId="6" applyFont="1" applyFill="1" applyBorder="1" applyAlignment="1" applyProtection="1">
      <alignment horizontal="right" vertical="top"/>
      <protection locked="0"/>
    </xf>
    <xf numFmtId="0" fontId="28" fillId="6" borderId="79" xfId="6" applyFont="1" applyFill="1" applyBorder="1" applyAlignment="1" applyProtection="1">
      <alignment horizontal="center"/>
    </xf>
    <xf numFmtId="49" fontId="26" fillId="6" borderId="16" xfId="6" applyNumberFormat="1" applyFont="1" applyFill="1" applyBorder="1" applyAlignment="1" applyProtection="1">
      <alignment horizontal="center" vertical="center" wrapText="1"/>
    </xf>
    <xf numFmtId="49" fontId="26" fillId="6" borderId="9" xfId="6" applyNumberFormat="1" applyFont="1" applyFill="1" applyBorder="1" applyAlignment="1" applyProtection="1">
      <alignment horizontal="center" vertical="center" wrapText="1"/>
    </xf>
    <xf numFmtId="49" fontId="26" fillId="6" borderId="47" xfId="6" applyNumberFormat="1" applyFont="1" applyFill="1" applyBorder="1" applyAlignment="1" applyProtection="1">
      <alignment horizontal="center" vertical="center" wrapText="1"/>
    </xf>
    <xf numFmtId="0" fontId="12" fillId="6" borderId="6" xfId="6" applyFill="1" applyBorder="1" applyAlignment="1" applyProtection="1">
      <alignment horizontal="left" vertical="center" wrapText="1"/>
    </xf>
    <xf numFmtId="0" fontId="24" fillId="6" borderId="0" xfId="6" applyFont="1" applyFill="1" applyBorder="1" applyAlignment="1" applyProtection="1">
      <alignment horizontal="right" vertical="top"/>
    </xf>
    <xf numFmtId="49" fontId="26" fillId="6" borderId="89" xfId="6" applyNumberFormat="1" applyFont="1" applyFill="1" applyBorder="1" applyAlignment="1" applyProtection="1">
      <alignment horizontal="center" vertical="center"/>
    </xf>
    <xf numFmtId="49" fontId="26" fillId="6" borderId="6" xfId="6" applyNumberFormat="1" applyFont="1" applyFill="1" applyBorder="1" applyAlignment="1" applyProtection="1">
      <alignment horizontal="center" vertical="center"/>
    </xf>
    <xf numFmtId="49" fontId="26" fillId="6" borderId="83" xfId="6" applyNumberFormat="1" applyFont="1" applyFill="1" applyBorder="1" applyAlignment="1" applyProtection="1">
      <alignment horizontal="center" vertical="center"/>
    </xf>
    <xf numFmtId="49" fontId="26" fillId="6" borderId="78" xfId="6" applyNumberFormat="1" applyFont="1" applyFill="1" applyBorder="1" applyAlignment="1" applyProtection="1">
      <alignment horizontal="center" vertical="center"/>
    </xf>
    <xf numFmtId="49" fontId="26" fillId="6" borderId="79" xfId="6" applyNumberFormat="1" applyFont="1" applyFill="1" applyBorder="1" applyAlignment="1" applyProtection="1">
      <alignment horizontal="center" vertical="center"/>
    </xf>
    <xf numFmtId="49" fontId="26" fillId="6" borderId="77" xfId="6" applyNumberFormat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</xf>
    <xf numFmtId="0" fontId="56" fillId="6" borderId="6" xfId="12" applyFont="1" applyFill="1" applyBorder="1" applyAlignment="1" applyProtection="1">
      <alignment horizontal="left" wrapText="1"/>
    </xf>
    <xf numFmtId="0" fontId="50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51" fillId="0" borderId="0" xfId="10" applyFont="1" applyAlignment="1">
      <alignment horizontal="center" vertical="center" wrapText="1"/>
    </xf>
    <xf numFmtId="0" fontId="51" fillId="0" borderId="0" xfId="10" applyFont="1" applyAlignment="1">
      <alignment horizontal="center" vertical="center"/>
    </xf>
    <xf numFmtId="0" fontId="10" fillId="6" borderId="79" xfId="10" applyFont="1" applyFill="1" applyBorder="1" applyAlignment="1">
      <alignment horizontal="center" vertical="center"/>
    </xf>
    <xf numFmtId="0" fontId="51" fillId="6" borderId="64" xfId="10" applyFont="1" applyFill="1" applyBorder="1" applyAlignment="1">
      <alignment horizontal="center" vertical="center"/>
    </xf>
    <xf numFmtId="0" fontId="51" fillId="6" borderId="78" xfId="10" applyFont="1" applyFill="1" applyBorder="1" applyAlignment="1">
      <alignment horizontal="center" vertical="center"/>
    </xf>
    <xf numFmtId="0" fontId="8" fillId="6" borderId="38" xfId="10" applyFont="1" applyFill="1" applyBorder="1" applyAlignment="1">
      <alignment horizontal="center"/>
    </xf>
    <xf numFmtId="0" fontId="8" fillId="6" borderId="80" xfId="10" applyFont="1" applyFill="1" applyBorder="1" applyAlignment="1">
      <alignment horizontal="center"/>
    </xf>
  </cellXfs>
  <cellStyles count="15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_2015. évi rend.táblái Bea" xfId="7"/>
    <cellStyle name="Normál 3" xfId="8"/>
    <cellStyle name="Normál 4" xfId="9"/>
    <cellStyle name="Normál_2011.dec.rend.mód." xfId="10"/>
    <cellStyle name="Normal_ered1021" xfId="11"/>
    <cellStyle name="Normál_KVRENMUNKA" xfId="12"/>
    <cellStyle name="Normál_Tartalék 2014" xfId="13"/>
    <cellStyle name="Százalék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sers/USER/Downloads/PB%202017/PB%2020170530/PB%202017%2005%2030%20R%20Ny%20E2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Likvid terv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Beruhzások "/>
      <sheetName val="4.1 Önkormányzat"/>
      <sheetName val="4.2 Hivatal"/>
      <sheetName val="4.2.1 Hivatal (ÁIG)"/>
      <sheetName val="4.3 Óvoda"/>
      <sheetName val="4.3.1 Óvoda (KÖT)"/>
      <sheetName val="5. Tartalék"/>
      <sheetName val="1.sz. tájékoztató t."/>
    </sheetNames>
    <sheetDataSet>
      <sheetData sheetId="0"/>
      <sheetData sheetId="1">
        <row r="20">
          <cell r="V20">
            <v>29264000</v>
          </cell>
        </row>
        <row r="28">
          <cell r="V28">
            <v>6916000</v>
          </cell>
        </row>
        <row r="82">
          <cell r="V82">
            <v>8751000</v>
          </cell>
        </row>
        <row r="97">
          <cell r="V97">
            <v>232000</v>
          </cell>
        </row>
        <row r="110">
          <cell r="V110">
            <v>1191000</v>
          </cell>
        </row>
        <row r="162">
          <cell r="V162">
            <v>745000</v>
          </cell>
        </row>
        <row r="163">
          <cell r="V163">
            <v>300000</v>
          </cell>
        </row>
        <row r="167">
          <cell r="V167">
            <v>81000</v>
          </cell>
        </row>
        <row r="168">
          <cell r="V168">
            <v>81000</v>
          </cell>
        </row>
        <row r="185">
          <cell r="V185">
            <v>45147000</v>
          </cell>
        </row>
      </sheetData>
      <sheetData sheetId="2">
        <row r="20">
          <cell r="AI20">
            <v>68671000</v>
          </cell>
        </row>
        <row r="28">
          <cell r="AI28">
            <v>16085000</v>
          </cell>
        </row>
        <row r="82">
          <cell r="AI82">
            <v>21727000</v>
          </cell>
        </row>
        <row r="111">
          <cell r="AI111">
            <v>0</v>
          </cell>
        </row>
        <row r="165">
          <cell r="AI165">
            <v>2854000</v>
          </cell>
        </row>
        <row r="166">
          <cell r="AI166">
            <v>770000</v>
          </cell>
        </row>
        <row r="167">
          <cell r="AI167">
            <v>930000</v>
          </cell>
        </row>
        <row r="184">
          <cell r="AI184">
            <v>101929000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9"/>
  <sheetViews>
    <sheetView view="pageBreakPreview" topLeftCell="A479" zoomScaleSheetLayoutView="100" workbookViewId="0">
      <selection activeCell="C500" sqref="C500"/>
    </sheetView>
  </sheetViews>
  <sheetFormatPr defaultColWidth="9.109375" defaultRowHeight="24.9" customHeight="1" x14ac:dyDescent="0.25"/>
  <cols>
    <col min="1" max="1" width="14.5546875" style="640" customWidth="1"/>
    <col min="2" max="2" width="51.44140625" style="1" customWidth="1"/>
    <col min="3" max="3" width="19.44140625" style="2" customWidth="1"/>
    <col min="4" max="4" width="18" style="2" customWidth="1"/>
    <col min="5" max="5" width="15.88671875" style="2" bestFit="1" customWidth="1"/>
    <col min="6" max="6" width="17.6640625" style="2" customWidth="1"/>
    <col min="7" max="7" width="14.33203125" style="3" customWidth="1"/>
    <col min="8" max="8" width="13" style="3" customWidth="1"/>
    <col min="9" max="16384" width="9.109375" style="3"/>
  </cols>
  <sheetData>
    <row r="1" spans="1:6" ht="24.9" customHeight="1" thickBot="1" x14ac:dyDescent="0.3">
      <c r="A1" s="1409" t="s">
        <v>70</v>
      </c>
      <c r="B1" s="1409"/>
      <c r="C1" s="1409"/>
      <c r="D1" s="1409"/>
      <c r="E1" s="1409"/>
      <c r="F1" s="1409"/>
    </row>
    <row r="2" spans="1:6" s="4" customFormat="1" ht="24.9" customHeight="1" x14ac:dyDescent="0.25">
      <c r="A2" s="1418" t="s">
        <v>788</v>
      </c>
      <c r="B2" s="1410" t="s">
        <v>0</v>
      </c>
      <c r="C2" s="1412" t="s">
        <v>53</v>
      </c>
      <c r="D2" s="1413"/>
      <c r="E2" s="1414" t="s">
        <v>787</v>
      </c>
      <c r="F2" s="1416" t="s">
        <v>54</v>
      </c>
    </row>
    <row r="3" spans="1:6" ht="24.9" customHeight="1" thickBot="1" x14ac:dyDescent="0.3">
      <c r="A3" s="1419"/>
      <c r="B3" s="1411"/>
      <c r="C3" s="684" t="s">
        <v>1</v>
      </c>
      <c r="D3" s="684" t="s">
        <v>2</v>
      </c>
      <c r="E3" s="1415"/>
      <c r="F3" s="1417"/>
    </row>
    <row r="4" spans="1:6" ht="30" customHeight="1" x14ac:dyDescent="0.25">
      <c r="A4" s="1404" t="s">
        <v>3</v>
      </c>
      <c r="B4" s="1405"/>
      <c r="C4" s="1405"/>
      <c r="D4" s="1405"/>
      <c r="E4" s="1405"/>
      <c r="F4" s="1406"/>
    </row>
    <row r="5" spans="1:6" ht="62.4" x14ac:dyDescent="0.25">
      <c r="A5" s="685" t="s">
        <v>91</v>
      </c>
      <c r="B5" s="686" t="s">
        <v>790</v>
      </c>
      <c r="C5" s="687">
        <v>757000</v>
      </c>
      <c r="D5" s="688"/>
      <c r="E5" s="688"/>
      <c r="F5" s="689"/>
    </row>
    <row r="6" spans="1:6" ht="62.4" x14ac:dyDescent="0.25">
      <c r="A6" s="685" t="s">
        <v>789</v>
      </c>
      <c r="B6" s="686" t="s">
        <v>945</v>
      </c>
      <c r="C6" s="687">
        <v>1237000</v>
      </c>
      <c r="D6" s="688"/>
      <c r="E6" s="688"/>
      <c r="F6" s="689"/>
    </row>
    <row r="7" spans="1:6" ht="31.2" x14ac:dyDescent="0.25">
      <c r="A7" s="685" t="s">
        <v>42</v>
      </c>
      <c r="B7" s="686" t="s">
        <v>795</v>
      </c>
      <c r="C7" s="687">
        <v>150000</v>
      </c>
      <c r="D7" s="688"/>
      <c r="E7" s="688"/>
      <c r="F7" s="689"/>
    </row>
    <row r="8" spans="1:6" ht="31.2" x14ac:dyDescent="0.25">
      <c r="A8" s="685" t="s">
        <v>791</v>
      </c>
      <c r="B8" s="686" t="s">
        <v>794</v>
      </c>
      <c r="C8" s="687">
        <v>50000</v>
      </c>
      <c r="D8" s="688"/>
      <c r="E8" s="688"/>
      <c r="F8" s="689"/>
    </row>
    <row r="9" spans="1:6" ht="78" x14ac:dyDescent="0.25">
      <c r="A9" s="685" t="s">
        <v>792</v>
      </c>
      <c r="B9" s="686" t="s">
        <v>793</v>
      </c>
      <c r="C9" s="687">
        <v>135000</v>
      </c>
      <c r="D9" s="688"/>
      <c r="E9" s="688"/>
      <c r="F9" s="689"/>
    </row>
    <row r="10" spans="1:6" ht="30" customHeight="1" x14ac:dyDescent="0.25">
      <c r="A10" s="690" t="s">
        <v>4</v>
      </c>
      <c r="B10" s="691" t="s">
        <v>195</v>
      </c>
      <c r="C10" s="692">
        <f>SUM(C5:C9)</f>
        <v>2329000</v>
      </c>
      <c r="D10" s="693"/>
      <c r="E10" s="694">
        <f>C10/1000</f>
        <v>2329</v>
      </c>
      <c r="F10" s="695"/>
    </row>
    <row r="11" spans="1:6" s="4" customFormat="1" ht="171.6" x14ac:dyDescent="0.25">
      <c r="A11" s="696" t="s">
        <v>71</v>
      </c>
      <c r="B11" s="697" t="s">
        <v>946</v>
      </c>
      <c r="C11" s="698">
        <v>9608000</v>
      </c>
      <c r="D11" s="698"/>
      <c r="E11" s="699"/>
      <c r="F11" s="700"/>
    </row>
    <row r="12" spans="1:6" ht="109.2" x14ac:dyDescent="0.25">
      <c r="A12" s="696" t="s">
        <v>56</v>
      </c>
      <c r="B12" s="701" t="s">
        <v>907</v>
      </c>
      <c r="C12" s="698">
        <v>2123000</v>
      </c>
      <c r="D12" s="698"/>
      <c r="E12" s="699"/>
      <c r="F12" s="702"/>
    </row>
    <row r="13" spans="1:6" ht="24.9" customHeight="1" x14ac:dyDescent="0.25">
      <c r="A13" s="703" t="s">
        <v>5</v>
      </c>
      <c r="B13" s="704" t="s">
        <v>57</v>
      </c>
      <c r="C13" s="705">
        <f>SUM(C11:C12)</f>
        <v>11731000</v>
      </c>
      <c r="D13" s="705"/>
      <c r="E13" s="706">
        <f>C13/1000</f>
        <v>11731</v>
      </c>
      <c r="F13" s="707"/>
    </row>
    <row r="14" spans="1:6" ht="24.9" customHeight="1" x14ac:dyDescent="0.25">
      <c r="A14" s="708" t="s">
        <v>6</v>
      </c>
      <c r="B14" s="709" t="s">
        <v>7</v>
      </c>
      <c r="C14" s="710">
        <f>C13+C10</f>
        <v>14060000</v>
      </c>
      <c r="D14" s="710"/>
      <c r="E14" s="711"/>
      <c r="F14" s="712">
        <f>C14/1000</f>
        <v>14060</v>
      </c>
    </row>
    <row r="15" spans="1:6" s="5" customFormat="1" ht="93.6" x14ac:dyDescent="0.25">
      <c r="A15" s="696" t="s">
        <v>58</v>
      </c>
      <c r="B15" s="697" t="s">
        <v>908</v>
      </c>
      <c r="C15" s="698">
        <v>3252000</v>
      </c>
      <c r="D15" s="698"/>
      <c r="E15" s="699"/>
      <c r="F15" s="700"/>
    </row>
    <row r="16" spans="1:6" ht="109.2" x14ac:dyDescent="0.25">
      <c r="A16" s="696" t="s">
        <v>59</v>
      </c>
      <c r="B16" s="701" t="s">
        <v>808</v>
      </c>
      <c r="C16" s="698">
        <v>151000</v>
      </c>
      <c r="D16" s="698"/>
      <c r="E16" s="699"/>
      <c r="F16" s="700"/>
    </row>
    <row r="17" spans="1:8" ht="109.2" x14ac:dyDescent="0.25">
      <c r="A17" s="696" t="s">
        <v>60</v>
      </c>
      <c r="B17" s="701" t="s">
        <v>809</v>
      </c>
      <c r="C17" s="698">
        <v>109000</v>
      </c>
      <c r="D17" s="698"/>
      <c r="E17" s="699"/>
      <c r="F17" s="700"/>
    </row>
    <row r="18" spans="1:8" ht="30" customHeight="1" x14ac:dyDescent="0.25">
      <c r="A18" s="703" t="s">
        <v>8</v>
      </c>
      <c r="B18" s="704" t="s">
        <v>9</v>
      </c>
      <c r="C18" s="705">
        <f>SUM(C15:C17)</f>
        <v>3512000</v>
      </c>
      <c r="D18" s="705"/>
      <c r="E18" s="706">
        <f>C18/1000</f>
        <v>3512</v>
      </c>
      <c r="F18" s="700"/>
    </row>
    <row r="19" spans="1:8" s="5" customFormat="1" ht="30" customHeight="1" x14ac:dyDescent="0.25">
      <c r="A19" s="708" t="s">
        <v>8</v>
      </c>
      <c r="B19" s="713" t="s">
        <v>9</v>
      </c>
      <c r="C19" s="710">
        <f>C18</f>
        <v>3512000</v>
      </c>
      <c r="D19" s="710"/>
      <c r="E19" s="711"/>
      <c r="F19" s="714">
        <f>C19/1000</f>
        <v>3512</v>
      </c>
    </row>
    <row r="20" spans="1:8" s="5" customFormat="1" ht="30" customHeight="1" x14ac:dyDescent="0.25">
      <c r="A20" s="715" t="s">
        <v>14</v>
      </c>
      <c r="B20" s="716" t="s">
        <v>177</v>
      </c>
      <c r="C20" s="717">
        <v>10000</v>
      </c>
      <c r="D20" s="717"/>
      <c r="E20" s="718"/>
      <c r="F20" s="719"/>
    </row>
    <row r="21" spans="1:8" ht="31.2" x14ac:dyDescent="0.25">
      <c r="A21" s="715" t="s">
        <v>15</v>
      </c>
      <c r="B21" s="716" t="s">
        <v>876</v>
      </c>
      <c r="C21" s="720">
        <v>23000</v>
      </c>
      <c r="D21" s="716"/>
      <c r="E21" s="716"/>
      <c r="F21" s="719"/>
      <c r="H21" s="11"/>
    </row>
    <row r="22" spans="1:8" ht="24.9" customHeight="1" x14ac:dyDescent="0.25">
      <c r="A22" s="721" t="s">
        <v>12</v>
      </c>
      <c r="B22" s="722" t="s">
        <v>13</v>
      </c>
      <c r="C22" s="723">
        <f>SUM(C20:C21)</f>
        <v>33000</v>
      </c>
      <c r="D22" s="722"/>
      <c r="E22" s="722">
        <f>C22/1000</f>
        <v>33</v>
      </c>
      <c r="F22" s="724"/>
      <c r="H22" s="11"/>
    </row>
    <row r="23" spans="1:8" ht="124.8" x14ac:dyDescent="0.25">
      <c r="A23" s="715" t="s">
        <v>18</v>
      </c>
      <c r="B23" s="716" t="s">
        <v>899</v>
      </c>
      <c r="C23" s="720">
        <v>301000</v>
      </c>
      <c r="D23" s="716"/>
      <c r="E23" s="722"/>
      <c r="F23" s="724"/>
      <c r="H23" s="11"/>
    </row>
    <row r="24" spans="1:8" ht="31.2" x14ac:dyDescent="0.25">
      <c r="A24" s="715" t="s">
        <v>19</v>
      </c>
      <c r="B24" s="716" t="s">
        <v>898</v>
      </c>
      <c r="C24" s="720">
        <v>301000</v>
      </c>
      <c r="D24" s="716"/>
      <c r="E24" s="716"/>
      <c r="F24" s="719"/>
      <c r="H24" s="11"/>
    </row>
    <row r="25" spans="1:8" ht="24.9" customHeight="1" x14ac:dyDescent="0.25">
      <c r="A25" s="721" t="s">
        <v>16</v>
      </c>
      <c r="B25" s="722" t="s">
        <v>17</v>
      </c>
      <c r="C25" s="723">
        <f>SUM(C23:C24)</f>
        <v>602000</v>
      </c>
      <c r="D25" s="722"/>
      <c r="E25" s="723">
        <f>C25/1000</f>
        <v>602</v>
      </c>
      <c r="F25" s="719"/>
      <c r="H25" s="11"/>
    </row>
    <row r="26" spans="1:8" ht="124.8" x14ac:dyDescent="0.25">
      <c r="A26" s="715" t="s">
        <v>26</v>
      </c>
      <c r="B26" s="716" t="s">
        <v>869</v>
      </c>
      <c r="C26" s="720">
        <v>6216000</v>
      </c>
      <c r="D26" s="716"/>
      <c r="E26" s="716"/>
      <c r="F26" s="719"/>
      <c r="H26" s="11"/>
    </row>
    <row r="27" spans="1:8" ht="24.9" customHeight="1" x14ac:dyDescent="0.25">
      <c r="A27" s="721" t="s">
        <v>20</v>
      </c>
      <c r="B27" s="722" t="s">
        <v>21</v>
      </c>
      <c r="C27" s="723">
        <f>SUM(C26:C26)</f>
        <v>6216000</v>
      </c>
      <c r="D27" s="722"/>
      <c r="E27" s="723">
        <f>C27/1000</f>
        <v>6216</v>
      </c>
      <c r="F27" s="719"/>
      <c r="H27" s="11"/>
    </row>
    <row r="28" spans="1:8" ht="31.2" x14ac:dyDescent="0.25">
      <c r="A28" s="715" t="s">
        <v>846</v>
      </c>
      <c r="B28" s="716" t="s">
        <v>847</v>
      </c>
      <c r="C28" s="720">
        <v>150000</v>
      </c>
      <c r="D28" s="716"/>
      <c r="E28" s="720"/>
      <c r="F28" s="719"/>
      <c r="H28" s="11"/>
    </row>
    <row r="29" spans="1:8" ht="24.9" customHeight="1" x14ac:dyDescent="0.25">
      <c r="A29" s="721" t="s">
        <v>845</v>
      </c>
      <c r="B29" s="722" t="s">
        <v>848</v>
      </c>
      <c r="C29" s="723">
        <f>C28</f>
        <v>150000</v>
      </c>
      <c r="D29" s="722"/>
      <c r="E29" s="723">
        <f>C29/1000</f>
        <v>150</v>
      </c>
      <c r="F29" s="719"/>
      <c r="H29" s="11"/>
    </row>
    <row r="30" spans="1:8" ht="31.2" x14ac:dyDescent="0.25">
      <c r="A30" s="715" t="s">
        <v>29</v>
      </c>
      <c r="B30" s="716" t="s">
        <v>900</v>
      </c>
      <c r="C30" s="720">
        <v>236000</v>
      </c>
      <c r="D30" s="716"/>
      <c r="E30" s="720"/>
      <c r="F30" s="719"/>
      <c r="H30" s="11"/>
    </row>
    <row r="31" spans="1:8" ht="124.8" x14ac:dyDescent="0.25">
      <c r="A31" s="715" t="s">
        <v>30</v>
      </c>
      <c r="B31" s="716" t="s">
        <v>930</v>
      </c>
      <c r="C31" s="720">
        <v>1228000</v>
      </c>
      <c r="D31" s="716"/>
      <c r="E31" s="720"/>
      <c r="F31" s="719"/>
      <c r="H31" s="11"/>
    </row>
    <row r="32" spans="1:8" ht="15.6" x14ac:dyDescent="0.25">
      <c r="A32" s="721" t="s">
        <v>27</v>
      </c>
      <c r="B32" s="722" t="s">
        <v>28</v>
      </c>
      <c r="C32" s="723">
        <f>SUM(C30:C31)</f>
        <v>1464000</v>
      </c>
      <c r="D32" s="722"/>
      <c r="E32" s="723">
        <f>C32/1000</f>
        <v>1464</v>
      </c>
      <c r="F32" s="719"/>
      <c r="H32" s="11"/>
    </row>
    <row r="33" spans="1:8" ht="24.9" customHeight="1" x14ac:dyDescent="0.25">
      <c r="A33" s="725" t="s">
        <v>10</v>
      </c>
      <c r="B33" s="709" t="s">
        <v>11</v>
      </c>
      <c r="C33" s="726">
        <f>C22+C25+C27+C32+C29</f>
        <v>8465000</v>
      </c>
      <c r="D33" s="726"/>
      <c r="E33" s="727"/>
      <c r="F33" s="728">
        <f>C33/1000</f>
        <v>8465</v>
      </c>
      <c r="H33" s="11"/>
    </row>
    <row r="34" spans="1:8" ht="109.2" x14ac:dyDescent="0.25">
      <c r="A34" s="703" t="s">
        <v>196</v>
      </c>
      <c r="B34" s="704" t="s">
        <v>947</v>
      </c>
      <c r="C34" s="705">
        <v>102998000</v>
      </c>
      <c r="D34" s="705"/>
      <c r="E34" s="706">
        <f>C34/1000</f>
        <v>102998</v>
      </c>
      <c r="F34" s="729"/>
      <c r="H34" s="11"/>
    </row>
    <row r="35" spans="1:8" ht="24.9" customHeight="1" x14ac:dyDescent="0.25">
      <c r="A35" s="725" t="s">
        <v>171</v>
      </c>
      <c r="B35" s="709" t="s">
        <v>172</v>
      </c>
      <c r="C35" s="726">
        <f>C34</f>
        <v>102998000</v>
      </c>
      <c r="D35" s="726"/>
      <c r="E35" s="727"/>
      <c r="F35" s="728">
        <f>C35/1000</f>
        <v>102998</v>
      </c>
      <c r="H35" s="11"/>
    </row>
    <row r="36" spans="1:8" ht="78" x14ac:dyDescent="0.25">
      <c r="A36" s="703" t="s">
        <v>33</v>
      </c>
      <c r="B36" s="704" t="s">
        <v>948</v>
      </c>
      <c r="C36" s="705">
        <v>7346000</v>
      </c>
      <c r="D36" s="705"/>
      <c r="E36" s="706">
        <f>C36/1000</f>
        <v>7346</v>
      </c>
      <c r="F36" s="729"/>
      <c r="H36" s="11"/>
    </row>
    <row r="37" spans="1:8" ht="30" customHeight="1" x14ac:dyDescent="0.25">
      <c r="A37" s="703" t="s">
        <v>843</v>
      </c>
      <c r="B37" s="704" t="s">
        <v>844</v>
      </c>
      <c r="C37" s="705">
        <v>1248000</v>
      </c>
      <c r="D37" s="705"/>
      <c r="E37" s="706">
        <f>C37/1000</f>
        <v>1248</v>
      </c>
      <c r="F37" s="700"/>
      <c r="H37" s="11"/>
    </row>
    <row r="38" spans="1:8" ht="30" customHeight="1" x14ac:dyDescent="0.25">
      <c r="A38" s="703" t="s">
        <v>34</v>
      </c>
      <c r="B38" s="704" t="s">
        <v>877</v>
      </c>
      <c r="C38" s="705">
        <v>787000</v>
      </c>
      <c r="D38" s="705"/>
      <c r="E38" s="706">
        <f>C38/1000</f>
        <v>787</v>
      </c>
      <c r="F38" s="700"/>
      <c r="H38" s="11"/>
    </row>
    <row r="39" spans="1:8" ht="30" customHeight="1" x14ac:dyDescent="0.25">
      <c r="A39" s="703" t="s">
        <v>35</v>
      </c>
      <c r="B39" s="704" t="s">
        <v>185</v>
      </c>
      <c r="C39" s="705">
        <v>2533000</v>
      </c>
      <c r="D39" s="705"/>
      <c r="E39" s="706">
        <f>C39/1000</f>
        <v>2533</v>
      </c>
      <c r="F39" s="700"/>
      <c r="H39" s="11"/>
    </row>
    <row r="40" spans="1:8" ht="30" customHeight="1" x14ac:dyDescent="0.25">
      <c r="A40" s="725" t="s">
        <v>31</v>
      </c>
      <c r="B40" s="709" t="s">
        <v>32</v>
      </c>
      <c r="C40" s="726">
        <f>SUM(C36:C39)</f>
        <v>11914000</v>
      </c>
      <c r="D40" s="726"/>
      <c r="E40" s="727"/>
      <c r="F40" s="728">
        <f>C40/1000</f>
        <v>11914</v>
      </c>
      <c r="H40" s="11"/>
    </row>
    <row r="41" spans="1:8" ht="24.9" customHeight="1" thickBot="1" x14ac:dyDescent="0.3">
      <c r="A41" s="1398" t="s">
        <v>67</v>
      </c>
      <c r="B41" s="1399"/>
      <c r="C41" s="1399"/>
      <c r="D41" s="1399"/>
      <c r="E41" s="1399"/>
      <c r="F41" s="34">
        <f>SUM(F5:F40)</f>
        <v>140949</v>
      </c>
    </row>
    <row r="42" spans="1:8" ht="30" customHeight="1" x14ac:dyDescent="0.25">
      <c r="A42" s="647" t="s">
        <v>89</v>
      </c>
      <c r="B42" s="648" t="s">
        <v>949</v>
      </c>
      <c r="C42" s="649"/>
      <c r="D42" s="649">
        <v>70000</v>
      </c>
      <c r="E42" s="658">
        <f>D42/1000</f>
        <v>70</v>
      </c>
      <c r="F42" s="646"/>
    </row>
    <row r="43" spans="1:8" ht="24.9" customHeight="1" x14ac:dyDescent="0.25">
      <c r="A43" s="670" t="s">
        <v>69</v>
      </c>
      <c r="B43" s="760" t="s">
        <v>194</v>
      </c>
      <c r="C43" s="661"/>
      <c r="D43" s="661">
        <f>D42</f>
        <v>70000</v>
      </c>
      <c r="E43" s="662"/>
      <c r="F43" s="761">
        <f>D43/1000</f>
        <v>70</v>
      </c>
    </row>
    <row r="44" spans="1:8" ht="35.1" customHeight="1" x14ac:dyDescent="0.25">
      <c r="A44" s="647" t="s">
        <v>41</v>
      </c>
      <c r="B44" s="652" t="s">
        <v>855</v>
      </c>
      <c r="C44" s="649"/>
      <c r="D44" s="649">
        <v>5000</v>
      </c>
      <c r="E44" s="650">
        <f>D44/1000</f>
        <v>5</v>
      </c>
      <c r="F44" s="646"/>
    </row>
    <row r="45" spans="1:8" ht="78" x14ac:dyDescent="0.25">
      <c r="A45" s="647" t="s">
        <v>874</v>
      </c>
      <c r="B45" s="652" t="s">
        <v>875</v>
      </c>
      <c r="C45" s="649"/>
      <c r="D45" s="649">
        <v>60900000</v>
      </c>
      <c r="E45" s="650">
        <f>D45/1000</f>
        <v>60900</v>
      </c>
      <c r="F45" s="646"/>
    </row>
    <row r="46" spans="1:8" ht="30" customHeight="1" x14ac:dyDescent="0.25">
      <c r="A46" s="670" t="s">
        <v>36</v>
      </c>
      <c r="B46" s="760" t="s">
        <v>37</v>
      </c>
      <c r="C46" s="661"/>
      <c r="D46" s="661">
        <f>D44+D45</f>
        <v>60905000</v>
      </c>
      <c r="E46" s="662"/>
      <c r="F46" s="663">
        <f>D46/1000</f>
        <v>60905</v>
      </c>
    </row>
    <row r="47" spans="1:8" ht="24.9" customHeight="1" thickBot="1" x14ac:dyDescent="0.3">
      <c r="A47" s="1393" t="s">
        <v>68</v>
      </c>
      <c r="B47" s="1394"/>
      <c r="C47" s="1394"/>
      <c r="D47" s="1394"/>
      <c r="E47" s="1394"/>
      <c r="F47" s="35">
        <f>F43+F46</f>
        <v>60975</v>
      </c>
      <c r="H47" s="11"/>
    </row>
    <row r="48" spans="1:8" ht="24.9" customHeight="1" thickBot="1" x14ac:dyDescent="0.3">
      <c r="A48" s="636"/>
      <c r="B48" s="636"/>
      <c r="C48" s="636"/>
      <c r="D48" s="636"/>
      <c r="E48" s="636"/>
      <c r="F48" s="40"/>
      <c r="H48" s="11"/>
    </row>
    <row r="49" spans="1:8" ht="30" customHeight="1" x14ac:dyDescent="0.25">
      <c r="A49" s="1395" t="s">
        <v>102</v>
      </c>
      <c r="B49" s="1396"/>
      <c r="C49" s="1396"/>
      <c r="D49" s="1396"/>
      <c r="E49" s="1396"/>
      <c r="F49" s="1397"/>
      <c r="H49" s="11"/>
    </row>
    <row r="50" spans="1:8" ht="31.2" x14ac:dyDescent="0.25">
      <c r="A50" s="696" t="s">
        <v>91</v>
      </c>
      <c r="B50" s="697" t="s">
        <v>800</v>
      </c>
      <c r="C50" s="698">
        <v>1932000</v>
      </c>
      <c r="D50" s="698"/>
      <c r="E50" s="699"/>
      <c r="F50" s="700"/>
      <c r="H50" s="11"/>
    </row>
    <row r="51" spans="1:8" ht="31.2" x14ac:dyDescent="0.25">
      <c r="A51" s="685" t="s">
        <v>789</v>
      </c>
      <c r="B51" s="686" t="s">
        <v>801</v>
      </c>
      <c r="C51" s="687">
        <v>12000</v>
      </c>
      <c r="D51" s="688"/>
      <c r="E51" s="688"/>
      <c r="F51" s="689"/>
    </row>
    <row r="52" spans="1:8" ht="31.2" x14ac:dyDescent="0.25">
      <c r="A52" s="685" t="s">
        <v>42</v>
      </c>
      <c r="B52" s="686" t="s">
        <v>795</v>
      </c>
      <c r="C52" s="687">
        <v>150000</v>
      </c>
      <c r="D52" s="688"/>
      <c r="E52" s="688"/>
      <c r="F52" s="689"/>
    </row>
    <row r="53" spans="1:8" ht="24.9" customHeight="1" x14ac:dyDescent="0.25">
      <c r="A53" s="703" t="s">
        <v>4</v>
      </c>
      <c r="B53" s="704" t="s">
        <v>55</v>
      </c>
      <c r="C53" s="705">
        <f>SUM(C50:C52)</f>
        <v>2094000</v>
      </c>
      <c r="D53" s="705"/>
      <c r="E53" s="706">
        <f>C53/1000</f>
        <v>2094</v>
      </c>
      <c r="F53" s="714"/>
      <c r="H53" s="11"/>
    </row>
    <row r="54" spans="1:8" ht="24.9" customHeight="1" x14ac:dyDescent="0.25">
      <c r="A54" s="725" t="s">
        <v>6</v>
      </c>
      <c r="B54" s="709" t="s">
        <v>7</v>
      </c>
      <c r="C54" s="726">
        <f>C53</f>
        <v>2094000</v>
      </c>
      <c r="D54" s="726"/>
      <c r="E54" s="727"/>
      <c r="F54" s="728">
        <f>C54/1000</f>
        <v>2094</v>
      </c>
      <c r="H54" s="11"/>
    </row>
    <row r="55" spans="1:8" s="5" customFormat="1" ht="62.4" x14ac:dyDescent="0.25">
      <c r="A55" s="696" t="s">
        <v>58</v>
      </c>
      <c r="B55" s="697" t="s">
        <v>802</v>
      </c>
      <c r="C55" s="698">
        <v>443000</v>
      </c>
      <c r="D55" s="698"/>
      <c r="E55" s="699"/>
      <c r="F55" s="700"/>
    </row>
    <row r="56" spans="1:8" ht="78" x14ac:dyDescent="0.25">
      <c r="A56" s="696" t="s">
        <v>59</v>
      </c>
      <c r="B56" s="701" t="s">
        <v>803</v>
      </c>
      <c r="C56" s="698">
        <v>29000</v>
      </c>
      <c r="D56" s="698"/>
      <c r="E56" s="699"/>
      <c r="F56" s="700"/>
    </row>
    <row r="57" spans="1:8" ht="78" x14ac:dyDescent="0.25">
      <c r="A57" s="696" t="s">
        <v>60</v>
      </c>
      <c r="B57" s="701" t="s">
        <v>804</v>
      </c>
      <c r="C57" s="698">
        <v>31000</v>
      </c>
      <c r="D57" s="698"/>
      <c r="E57" s="699"/>
      <c r="F57" s="700"/>
    </row>
    <row r="58" spans="1:8" ht="35.1" customHeight="1" x14ac:dyDescent="0.25">
      <c r="A58" s="703" t="s">
        <v>8</v>
      </c>
      <c r="B58" s="704" t="s">
        <v>9</v>
      </c>
      <c r="C58" s="705">
        <f>SUM(C55:C57)</f>
        <v>503000</v>
      </c>
      <c r="D58" s="705"/>
      <c r="E58" s="706">
        <f>C58/1000</f>
        <v>503</v>
      </c>
      <c r="F58" s="700"/>
      <c r="H58" s="11"/>
    </row>
    <row r="59" spans="1:8" ht="24.9" customHeight="1" x14ac:dyDescent="0.25">
      <c r="A59" s="730" t="s">
        <v>8</v>
      </c>
      <c r="B59" s="731" t="s">
        <v>92</v>
      </c>
      <c r="C59" s="732">
        <f>C58</f>
        <v>503000</v>
      </c>
      <c r="D59" s="731"/>
      <c r="E59" s="731"/>
      <c r="F59" s="733">
        <f>C59/1000</f>
        <v>503</v>
      </c>
      <c r="H59" s="11"/>
    </row>
    <row r="60" spans="1:8" ht="62.4" x14ac:dyDescent="0.25">
      <c r="A60" s="715" t="s">
        <v>15</v>
      </c>
      <c r="B60" s="716" t="s">
        <v>882</v>
      </c>
      <c r="C60" s="720">
        <v>65000</v>
      </c>
      <c r="D60" s="716"/>
      <c r="E60" s="716"/>
      <c r="F60" s="719"/>
      <c r="H60" s="11"/>
    </row>
    <row r="61" spans="1:8" ht="24.9" customHeight="1" x14ac:dyDescent="0.25">
      <c r="A61" s="721" t="s">
        <v>12</v>
      </c>
      <c r="B61" s="722" t="s">
        <v>13</v>
      </c>
      <c r="C61" s="723">
        <f>SUM(C60:C60)</f>
        <v>65000</v>
      </c>
      <c r="D61" s="722"/>
      <c r="E61" s="722">
        <f>C61/1000</f>
        <v>65</v>
      </c>
      <c r="F61" s="724"/>
      <c r="H61" s="11"/>
    </row>
    <row r="62" spans="1:8" ht="62.4" x14ac:dyDescent="0.25">
      <c r="A62" s="715" t="s">
        <v>19</v>
      </c>
      <c r="B62" s="716" t="s">
        <v>881</v>
      </c>
      <c r="C62" s="720">
        <v>36000</v>
      </c>
      <c r="D62" s="716"/>
      <c r="E62" s="716"/>
      <c r="F62" s="719"/>
      <c r="H62" s="11"/>
    </row>
    <row r="63" spans="1:8" ht="24.9" customHeight="1" x14ac:dyDescent="0.25">
      <c r="A63" s="721" t="s">
        <v>16</v>
      </c>
      <c r="B63" s="722" t="s">
        <v>17</v>
      </c>
      <c r="C63" s="723">
        <f>SUM(C62:C62)</f>
        <v>36000</v>
      </c>
      <c r="D63" s="722"/>
      <c r="E63" s="722">
        <f>C63/1000</f>
        <v>36</v>
      </c>
      <c r="F63" s="719"/>
      <c r="H63" s="11"/>
    </row>
    <row r="64" spans="1:8" ht="62.4" x14ac:dyDescent="0.25">
      <c r="A64" s="715" t="s">
        <v>22</v>
      </c>
      <c r="B64" s="716" t="s">
        <v>880</v>
      </c>
      <c r="C64" s="720">
        <v>56000</v>
      </c>
      <c r="D64" s="716"/>
      <c r="E64" s="716"/>
      <c r="F64" s="719"/>
      <c r="H64" s="11"/>
    </row>
    <row r="65" spans="1:8" ht="24.9" customHeight="1" x14ac:dyDescent="0.25">
      <c r="A65" s="715" t="s">
        <v>24</v>
      </c>
      <c r="B65" s="716" t="s">
        <v>174</v>
      </c>
      <c r="C65" s="720">
        <v>50000</v>
      </c>
      <c r="D65" s="716"/>
      <c r="E65" s="716"/>
      <c r="F65" s="719"/>
      <c r="H65" s="11"/>
    </row>
    <row r="66" spans="1:8" ht="78" x14ac:dyDescent="0.25">
      <c r="A66" s="715" t="s">
        <v>26</v>
      </c>
      <c r="B66" s="716" t="s">
        <v>879</v>
      </c>
      <c r="C66" s="720">
        <v>367000</v>
      </c>
      <c r="D66" s="716"/>
      <c r="E66" s="716"/>
      <c r="F66" s="719"/>
      <c r="H66" s="11"/>
    </row>
    <row r="67" spans="1:8" ht="24.9" customHeight="1" x14ac:dyDescent="0.25">
      <c r="A67" s="721" t="s">
        <v>20</v>
      </c>
      <c r="B67" s="722" t="s">
        <v>21</v>
      </c>
      <c r="C67" s="723">
        <f>SUM(C64:C66)</f>
        <v>473000</v>
      </c>
      <c r="D67" s="722"/>
      <c r="E67" s="723">
        <f>C67/1000</f>
        <v>473</v>
      </c>
      <c r="F67" s="719"/>
      <c r="H67" s="11"/>
    </row>
    <row r="68" spans="1:8" ht="35.1" customHeight="1" x14ac:dyDescent="0.25">
      <c r="A68" s="715" t="s">
        <v>29</v>
      </c>
      <c r="B68" s="716" t="s">
        <v>883</v>
      </c>
      <c r="C68" s="720">
        <v>152000</v>
      </c>
      <c r="D68" s="716"/>
      <c r="E68" s="720"/>
      <c r="F68" s="719"/>
      <c r="H68" s="11"/>
    </row>
    <row r="69" spans="1:8" ht="35.1" customHeight="1" x14ac:dyDescent="0.25">
      <c r="A69" s="721" t="s">
        <v>27</v>
      </c>
      <c r="B69" s="722" t="s">
        <v>28</v>
      </c>
      <c r="C69" s="723">
        <f>C68</f>
        <v>152000</v>
      </c>
      <c r="D69" s="722"/>
      <c r="E69" s="723">
        <f>C69/1000</f>
        <v>152</v>
      </c>
      <c r="F69" s="719"/>
      <c r="H69" s="11"/>
    </row>
    <row r="70" spans="1:8" ht="24.9" customHeight="1" x14ac:dyDescent="0.25">
      <c r="A70" s="725" t="s">
        <v>10</v>
      </c>
      <c r="B70" s="709" t="s">
        <v>11</v>
      </c>
      <c r="C70" s="726">
        <f>C61+C63+C67+C69</f>
        <v>726000</v>
      </c>
      <c r="D70" s="726"/>
      <c r="E70" s="727"/>
      <c r="F70" s="728">
        <f>C70/1000</f>
        <v>726</v>
      </c>
      <c r="H70" s="11"/>
    </row>
    <row r="71" spans="1:8" ht="35.1" customHeight="1" x14ac:dyDescent="0.25">
      <c r="A71" s="703" t="s">
        <v>34</v>
      </c>
      <c r="B71" s="704" t="s">
        <v>931</v>
      </c>
      <c r="C71" s="705">
        <v>1575000</v>
      </c>
      <c r="D71" s="705"/>
      <c r="E71" s="706">
        <f>C71/1000</f>
        <v>1575</v>
      </c>
      <c r="F71" s="700"/>
      <c r="H71" s="11"/>
    </row>
    <row r="72" spans="1:8" ht="24.9" customHeight="1" x14ac:dyDescent="0.25">
      <c r="A72" s="703" t="s">
        <v>35</v>
      </c>
      <c r="B72" s="704" t="s">
        <v>185</v>
      </c>
      <c r="C72" s="705">
        <v>425000</v>
      </c>
      <c r="D72" s="705"/>
      <c r="E72" s="706">
        <f>C72/1000</f>
        <v>425</v>
      </c>
      <c r="F72" s="700"/>
      <c r="H72" s="11"/>
    </row>
    <row r="73" spans="1:8" ht="24.9" customHeight="1" x14ac:dyDescent="0.25">
      <c r="A73" s="725" t="s">
        <v>31</v>
      </c>
      <c r="B73" s="709" t="s">
        <v>1032</v>
      </c>
      <c r="C73" s="726">
        <f>C71+C72</f>
        <v>2000000</v>
      </c>
      <c r="D73" s="726"/>
      <c r="E73" s="727"/>
      <c r="F73" s="728">
        <f>C73/1000</f>
        <v>2000</v>
      </c>
      <c r="H73" s="11"/>
    </row>
    <row r="74" spans="1:8" ht="24.9" customHeight="1" thickBot="1" x14ac:dyDescent="0.3">
      <c r="A74" s="1398" t="s">
        <v>88</v>
      </c>
      <c r="B74" s="1399"/>
      <c r="C74" s="1399"/>
      <c r="D74" s="1399"/>
      <c r="E74" s="1399"/>
      <c r="F74" s="34">
        <f>F54+F59+F70+F73</f>
        <v>5323</v>
      </c>
      <c r="H74" s="11"/>
    </row>
    <row r="75" spans="1:8" ht="31.2" x14ac:dyDescent="0.25">
      <c r="A75" s="647" t="s">
        <v>38</v>
      </c>
      <c r="B75" s="654" t="s">
        <v>932</v>
      </c>
      <c r="C75" s="658"/>
      <c r="D75" s="658">
        <v>553000</v>
      </c>
      <c r="E75" s="658">
        <f>D75/1000</f>
        <v>553</v>
      </c>
      <c r="F75" s="646"/>
      <c r="H75" s="11"/>
    </row>
    <row r="76" spans="1:8" ht="35.1" customHeight="1" x14ac:dyDescent="0.25">
      <c r="A76" s="647" t="s">
        <v>40</v>
      </c>
      <c r="B76" s="654" t="s">
        <v>933</v>
      </c>
      <c r="C76" s="658"/>
      <c r="D76" s="658">
        <v>149000</v>
      </c>
      <c r="E76" s="658">
        <f>D76/1000</f>
        <v>149</v>
      </c>
      <c r="F76" s="646"/>
      <c r="H76" s="11"/>
    </row>
    <row r="77" spans="1:8" ht="24.9" customHeight="1" x14ac:dyDescent="0.25">
      <c r="A77" s="670" t="s">
        <v>36</v>
      </c>
      <c r="B77" s="673" t="s">
        <v>37</v>
      </c>
      <c r="C77" s="672"/>
      <c r="D77" s="672">
        <f>SUM(D74:D76)</f>
        <v>702000</v>
      </c>
      <c r="E77" s="672"/>
      <c r="F77" s="663">
        <f>D77/1000</f>
        <v>702</v>
      </c>
      <c r="H77" s="11"/>
    </row>
    <row r="78" spans="1:8" ht="24.9" customHeight="1" thickBot="1" x14ac:dyDescent="0.3">
      <c r="A78" s="1393" t="s">
        <v>68</v>
      </c>
      <c r="B78" s="1394"/>
      <c r="C78" s="1394"/>
      <c r="D78" s="1394"/>
      <c r="E78" s="1394"/>
      <c r="F78" s="35">
        <f>F77</f>
        <v>702</v>
      </c>
      <c r="H78" s="11"/>
    </row>
    <row r="79" spans="1:8" ht="24.9" customHeight="1" thickBot="1" x14ac:dyDescent="0.3">
      <c r="A79" s="636"/>
      <c r="B79" s="636"/>
      <c r="C79" s="636"/>
      <c r="D79" s="636"/>
      <c r="E79" s="636"/>
      <c r="F79" s="40"/>
      <c r="H79" s="11"/>
    </row>
    <row r="80" spans="1:8" ht="30" customHeight="1" x14ac:dyDescent="0.25">
      <c r="A80" s="1395" t="s">
        <v>103</v>
      </c>
      <c r="B80" s="1396"/>
      <c r="C80" s="1396"/>
      <c r="D80" s="1396"/>
      <c r="E80" s="1396"/>
      <c r="F80" s="1397"/>
      <c r="H80" s="11"/>
    </row>
    <row r="81" spans="1:8" ht="62.4" x14ac:dyDescent="0.25">
      <c r="A81" s="696" t="s">
        <v>175</v>
      </c>
      <c r="B81" s="701" t="s">
        <v>799</v>
      </c>
      <c r="C81" s="698">
        <v>531000</v>
      </c>
      <c r="D81" s="698"/>
      <c r="E81" s="699"/>
      <c r="F81" s="702"/>
    </row>
    <row r="82" spans="1:8" ht="24.9" customHeight="1" x14ac:dyDescent="0.25">
      <c r="A82" s="703" t="s">
        <v>5</v>
      </c>
      <c r="B82" s="704" t="s">
        <v>57</v>
      </c>
      <c r="C82" s="705">
        <f>SUM(C80:C81)</f>
        <v>531000</v>
      </c>
      <c r="D82" s="705"/>
      <c r="E82" s="706">
        <f>C82/1000</f>
        <v>531</v>
      </c>
      <c r="F82" s="707"/>
    </row>
    <row r="83" spans="1:8" ht="24.9" customHeight="1" x14ac:dyDescent="0.25">
      <c r="A83" s="708" t="s">
        <v>6</v>
      </c>
      <c r="B83" s="709" t="s">
        <v>7</v>
      </c>
      <c r="C83" s="710">
        <f>C82+C79</f>
        <v>531000</v>
      </c>
      <c r="D83" s="710"/>
      <c r="E83" s="711"/>
      <c r="F83" s="712">
        <f>C83/1000</f>
        <v>531</v>
      </c>
    </row>
    <row r="84" spans="1:8" ht="62.4" x14ac:dyDescent="0.25">
      <c r="A84" s="696" t="s">
        <v>58</v>
      </c>
      <c r="B84" s="697" t="s">
        <v>798</v>
      </c>
      <c r="C84" s="698">
        <v>177000</v>
      </c>
      <c r="D84" s="698"/>
      <c r="E84" s="699"/>
      <c r="F84" s="729"/>
      <c r="H84" s="11"/>
    </row>
    <row r="85" spans="1:8" ht="35.1" customHeight="1" x14ac:dyDescent="0.25">
      <c r="A85" s="703" t="s">
        <v>8</v>
      </c>
      <c r="B85" s="704" t="s">
        <v>9</v>
      </c>
      <c r="C85" s="705">
        <f>SUM(C84:C84)</f>
        <v>177000</v>
      </c>
      <c r="D85" s="705"/>
      <c r="E85" s="706">
        <f>C85/1000</f>
        <v>177</v>
      </c>
      <c r="F85" s="700"/>
      <c r="H85" s="11"/>
    </row>
    <row r="86" spans="1:8" ht="24.9" customHeight="1" x14ac:dyDescent="0.25">
      <c r="A86" s="730" t="s">
        <v>8</v>
      </c>
      <c r="B86" s="731" t="s">
        <v>92</v>
      </c>
      <c r="C86" s="732">
        <f>C85</f>
        <v>177000</v>
      </c>
      <c r="D86" s="731"/>
      <c r="E86" s="731"/>
      <c r="F86" s="733">
        <f>C86/1000</f>
        <v>177</v>
      </c>
      <c r="H86" s="11"/>
    </row>
    <row r="87" spans="1:8" ht="69.900000000000006" customHeight="1" x14ac:dyDescent="0.25">
      <c r="A87" s="715" t="s">
        <v>15</v>
      </c>
      <c r="B87" s="716" t="s">
        <v>885</v>
      </c>
      <c r="C87" s="720">
        <v>215000</v>
      </c>
      <c r="D87" s="716"/>
      <c r="E87" s="716"/>
      <c r="F87" s="719"/>
      <c r="H87" s="11"/>
    </row>
    <row r="88" spans="1:8" ht="24.9" customHeight="1" x14ac:dyDescent="0.25">
      <c r="A88" s="48" t="s">
        <v>191</v>
      </c>
      <c r="B88" s="43" t="s">
        <v>884</v>
      </c>
      <c r="C88" s="49">
        <v>1300000</v>
      </c>
      <c r="D88" s="43"/>
      <c r="E88" s="43"/>
      <c r="F88" s="50"/>
      <c r="H88" s="11"/>
    </row>
    <row r="89" spans="1:8" ht="24.9" customHeight="1" x14ac:dyDescent="0.25">
      <c r="A89" s="51" t="s">
        <v>12</v>
      </c>
      <c r="B89" s="41" t="s">
        <v>13</v>
      </c>
      <c r="C89" s="52">
        <f>SUM(C87:C88)</f>
        <v>1515000</v>
      </c>
      <c r="D89" s="41"/>
      <c r="E89" s="41">
        <f>C89/1000</f>
        <v>1515</v>
      </c>
      <c r="F89" s="42"/>
      <c r="H89" s="11"/>
    </row>
    <row r="90" spans="1:8" ht="35.1" customHeight="1" x14ac:dyDescent="0.25">
      <c r="A90" s="48" t="s">
        <v>18</v>
      </c>
      <c r="B90" s="43" t="s">
        <v>192</v>
      </c>
      <c r="C90" s="49">
        <v>12000</v>
      </c>
      <c r="D90" s="43"/>
      <c r="E90" s="43"/>
      <c r="F90" s="50"/>
      <c r="H90" s="11"/>
    </row>
    <row r="91" spans="1:8" ht="30" customHeight="1" x14ac:dyDescent="0.25">
      <c r="A91" s="48" t="s">
        <v>19</v>
      </c>
      <c r="B91" s="43" t="s">
        <v>173</v>
      </c>
      <c r="C91" s="49">
        <v>10000</v>
      </c>
      <c r="D91" s="43"/>
      <c r="E91" s="43"/>
      <c r="F91" s="50"/>
      <c r="H91" s="11"/>
    </row>
    <row r="92" spans="1:8" ht="24.9" customHeight="1" x14ac:dyDescent="0.25">
      <c r="A92" s="51" t="s">
        <v>16</v>
      </c>
      <c r="B92" s="41" t="s">
        <v>17</v>
      </c>
      <c r="C92" s="52">
        <f>SUM(C90:C91)</f>
        <v>22000</v>
      </c>
      <c r="D92" s="41"/>
      <c r="E92" s="41">
        <f>C92/1000</f>
        <v>22</v>
      </c>
      <c r="F92" s="50"/>
      <c r="H92" s="11"/>
    </row>
    <row r="93" spans="1:8" ht="78" x14ac:dyDescent="0.25">
      <c r="A93" s="48" t="s">
        <v>22</v>
      </c>
      <c r="B93" s="43" t="s">
        <v>886</v>
      </c>
      <c r="C93" s="49">
        <v>1062000</v>
      </c>
      <c r="D93" s="43"/>
      <c r="E93" s="43"/>
      <c r="F93" s="50"/>
      <c r="H93" s="11"/>
    </row>
    <row r="94" spans="1:8" ht="35.1" customHeight="1" x14ac:dyDescent="0.25">
      <c r="A94" s="48" t="s">
        <v>23</v>
      </c>
      <c r="B94" s="43" t="s">
        <v>888</v>
      </c>
      <c r="C94" s="49">
        <v>1400000</v>
      </c>
      <c r="D94" s="43"/>
      <c r="E94" s="43"/>
      <c r="F94" s="50"/>
      <c r="H94" s="11"/>
    </row>
    <row r="95" spans="1:8" ht="24.9" customHeight="1" x14ac:dyDescent="0.25">
      <c r="A95" s="48" t="s">
        <v>24</v>
      </c>
      <c r="B95" s="43" t="s">
        <v>174</v>
      </c>
      <c r="C95" s="49">
        <v>34000</v>
      </c>
      <c r="D95" s="43"/>
      <c r="E95" s="43"/>
      <c r="F95" s="50"/>
      <c r="H95" s="11"/>
    </row>
    <row r="96" spans="1:8" ht="110.1" customHeight="1" x14ac:dyDescent="0.25">
      <c r="A96" s="48" t="s">
        <v>26</v>
      </c>
      <c r="B96" s="43" t="s">
        <v>887</v>
      </c>
      <c r="C96" s="49">
        <v>620000</v>
      </c>
      <c r="D96" s="43"/>
      <c r="E96" s="43"/>
      <c r="F96" s="50"/>
      <c r="H96" s="11"/>
    </row>
    <row r="97" spans="1:8" ht="24.9" customHeight="1" x14ac:dyDescent="0.25">
      <c r="A97" s="51" t="s">
        <v>20</v>
      </c>
      <c r="B97" s="41" t="s">
        <v>21</v>
      </c>
      <c r="C97" s="52">
        <f>SUM(C93:C96)</f>
        <v>3116000</v>
      </c>
      <c r="D97" s="41"/>
      <c r="E97" s="52">
        <f>C97/1000</f>
        <v>3116</v>
      </c>
      <c r="F97" s="50"/>
      <c r="H97" s="11"/>
    </row>
    <row r="98" spans="1:8" ht="35.1" customHeight="1" x14ac:dyDescent="0.25">
      <c r="A98" s="48" t="s">
        <v>29</v>
      </c>
      <c r="B98" s="43" t="s">
        <v>889</v>
      </c>
      <c r="C98" s="49">
        <v>795000</v>
      </c>
      <c r="D98" s="43"/>
      <c r="E98" s="49"/>
      <c r="F98" s="50"/>
      <c r="H98" s="11"/>
    </row>
    <row r="99" spans="1:8" ht="35.1" customHeight="1" x14ac:dyDescent="0.25">
      <c r="A99" s="51" t="s">
        <v>27</v>
      </c>
      <c r="B99" s="41" t="s">
        <v>28</v>
      </c>
      <c r="C99" s="52">
        <f>C98</f>
        <v>795000</v>
      </c>
      <c r="D99" s="41"/>
      <c r="E99" s="52">
        <f>C99/1000</f>
        <v>795</v>
      </c>
      <c r="F99" s="50"/>
      <c r="H99" s="11"/>
    </row>
    <row r="100" spans="1:8" ht="24.9" customHeight="1" x14ac:dyDescent="0.25">
      <c r="A100" s="47" t="s">
        <v>10</v>
      </c>
      <c r="B100" s="36" t="s">
        <v>11</v>
      </c>
      <c r="C100" s="37">
        <f>C89+C92+C97+C99</f>
        <v>5448000</v>
      </c>
      <c r="D100" s="37"/>
      <c r="E100" s="38"/>
      <c r="F100" s="39">
        <f>C100/1000</f>
        <v>5448</v>
      </c>
      <c r="H100" s="11"/>
    </row>
    <row r="101" spans="1:8" ht="15.6" x14ac:dyDescent="0.25">
      <c r="A101" s="26" t="s">
        <v>184</v>
      </c>
      <c r="B101" s="7" t="s">
        <v>890</v>
      </c>
      <c r="C101" s="14"/>
      <c r="D101" s="14"/>
      <c r="E101" s="13">
        <f>C101/1000</f>
        <v>0</v>
      </c>
      <c r="F101" s="9"/>
      <c r="H101" s="11"/>
    </row>
    <row r="102" spans="1:8" ht="30" customHeight="1" x14ac:dyDescent="0.25">
      <c r="A102" s="26" t="s">
        <v>35</v>
      </c>
      <c r="B102" s="7" t="s">
        <v>185</v>
      </c>
      <c r="C102" s="14">
        <v>0</v>
      </c>
      <c r="D102" s="14"/>
      <c r="E102" s="13">
        <f>C102/1000</f>
        <v>0</v>
      </c>
      <c r="F102" s="9"/>
      <c r="H102" s="11"/>
    </row>
    <row r="103" spans="1:8" ht="30" customHeight="1" x14ac:dyDescent="0.25">
      <c r="A103" s="47" t="s">
        <v>31</v>
      </c>
      <c r="B103" s="36" t="s">
        <v>32</v>
      </c>
      <c r="C103" s="37">
        <f>C101+C102</f>
        <v>0</v>
      </c>
      <c r="D103" s="37"/>
      <c r="E103" s="38"/>
      <c r="F103" s="39">
        <f>C103/1000</f>
        <v>0</v>
      </c>
      <c r="H103" s="11"/>
    </row>
    <row r="104" spans="1:8" ht="24.9" customHeight="1" thickBot="1" x14ac:dyDescent="0.3">
      <c r="A104" s="1398" t="s">
        <v>88</v>
      </c>
      <c r="B104" s="1399"/>
      <c r="C104" s="1399"/>
      <c r="D104" s="1399"/>
      <c r="E104" s="1399"/>
      <c r="F104" s="34">
        <f>F83+F86+F100+F103</f>
        <v>6156</v>
      </c>
      <c r="H104" s="11"/>
    </row>
    <row r="105" spans="1:8" ht="35.1" customHeight="1" x14ac:dyDescent="0.25">
      <c r="A105" s="647" t="s">
        <v>190</v>
      </c>
      <c r="B105" s="654" t="s">
        <v>850</v>
      </c>
      <c r="C105" s="658"/>
      <c r="D105" s="658">
        <v>1700000</v>
      </c>
      <c r="E105" s="658">
        <f>D105/1000</f>
        <v>1700</v>
      </c>
      <c r="F105" s="646"/>
      <c r="H105" s="11"/>
    </row>
    <row r="106" spans="1:8" ht="171.6" x14ac:dyDescent="0.25">
      <c r="A106" s="647" t="s">
        <v>38</v>
      </c>
      <c r="B106" s="654" t="s">
        <v>950</v>
      </c>
      <c r="C106" s="658"/>
      <c r="D106" s="658">
        <v>6560000</v>
      </c>
      <c r="E106" s="658">
        <f>D106/1000</f>
        <v>6560</v>
      </c>
      <c r="F106" s="646"/>
      <c r="H106" s="11"/>
    </row>
    <row r="107" spans="1:8" ht="50.1" customHeight="1" x14ac:dyDescent="0.25">
      <c r="A107" s="647" t="s">
        <v>39</v>
      </c>
      <c r="B107" s="654" t="s">
        <v>849</v>
      </c>
      <c r="C107" s="658"/>
      <c r="D107" s="658">
        <v>200000</v>
      </c>
      <c r="E107" s="658">
        <f>D107/1000</f>
        <v>200</v>
      </c>
      <c r="F107" s="646"/>
      <c r="H107" s="11"/>
    </row>
    <row r="108" spans="1:8" ht="46.8" x14ac:dyDescent="0.25">
      <c r="A108" s="647" t="s">
        <v>40</v>
      </c>
      <c r="B108" s="654" t="s">
        <v>851</v>
      </c>
      <c r="C108" s="658"/>
      <c r="D108" s="658">
        <v>612000</v>
      </c>
      <c r="E108" s="658">
        <f>D108/1000</f>
        <v>612</v>
      </c>
      <c r="F108" s="646"/>
      <c r="H108" s="11"/>
    </row>
    <row r="109" spans="1:8" ht="24.9" customHeight="1" x14ac:dyDescent="0.25">
      <c r="A109" s="670" t="s">
        <v>36</v>
      </c>
      <c r="B109" s="673" t="s">
        <v>37</v>
      </c>
      <c r="C109" s="672"/>
      <c r="D109" s="672">
        <f>SUM(D105:D108)</f>
        <v>9072000</v>
      </c>
      <c r="E109" s="672"/>
      <c r="F109" s="663">
        <f>D109/1000</f>
        <v>9072</v>
      </c>
      <c r="H109" s="11"/>
    </row>
    <row r="110" spans="1:8" ht="24.9" customHeight="1" thickBot="1" x14ac:dyDescent="0.3">
      <c r="A110" s="1393" t="s">
        <v>68</v>
      </c>
      <c r="B110" s="1394"/>
      <c r="C110" s="1394"/>
      <c r="D110" s="1394"/>
      <c r="E110" s="1394"/>
      <c r="F110" s="35">
        <f>F109</f>
        <v>9072</v>
      </c>
      <c r="H110" s="11"/>
    </row>
    <row r="111" spans="1:8" ht="24.9" customHeight="1" thickBot="1" x14ac:dyDescent="0.3">
      <c r="A111" s="636"/>
      <c r="B111" s="636"/>
      <c r="C111" s="636"/>
      <c r="D111" s="636"/>
      <c r="E111" s="636"/>
      <c r="F111" s="40"/>
      <c r="H111" s="11"/>
    </row>
    <row r="112" spans="1:8" ht="30" customHeight="1" x14ac:dyDescent="0.25">
      <c r="A112" s="1395" t="s">
        <v>104</v>
      </c>
      <c r="B112" s="1396"/>
      <c r="C112" s="1396"/>
      <c r="D112" s="1396"/>
      <c r="E112" s="1396"/>
      <c r="F112" s="1397"/>
      <c r="H112" s="11"/>
    </row>
    <row r="113" spans="1:8" ht="50.1" customHeight="1" x14ac:dyDescent="0.25">
      <c r="A113" s="696" t="s">
        <v>56</v>
      </c>
      <c r="B113" s="697" t="s">
        <v>805</v>
      </c>
      <c r="C113" s="698">
        <v>430000</v>
      </c>
      <c r="D113" s="705"/>
      <c r="E113" s="706"/>
      <c r="F113" s="729"/>
      <c r="H113" s="11"/>
    </row>
    <row r="114" spans="1:8" ht="24.9" customHeight="1" x14ac:dyDescent="0.25">
      <c r="A114" s="703" t="s">
        <v>5</v>
      </c>
      <c r="B114" s="704" t="s">
        <v>57</v>
      </c>
      <c r="C114" s="705">
        <f>C113</f>
        <v>430000</v>
      </c>
      <c r="D114" s="705"/>
      <c r="E114" s="706">
        <f>C114/1000</f>
        <v>430</v>
      </c>
      <c r="F114" s="729"/>
      <c r="H114" s="11"/>
    </row>
    <row r="115" spans="1:8" ht="24.9" customHeight="1" x14ac:dyDescent="0.25">
      <c r="A115" s="725" t="s">
        <v>6</v>
      </c>
      <c r="B115" s="709" t="s">
        <v>7</v>
      </c>
      <c r="C115" s="726">
        <f>C114</f>
        <v>430000</v>
      </c>
      <c r="D115" s="726"/>
      <c r="E115" s="727"/>
      <c r="F115" s="728">
        <f>C115/1000</f>
        <v>430</v>
      </c>
      <c r="H115" s="11"/>
    </row>
    <row r="116" spans="1:8" ht="31.2" x14ac:dyDescent="0.25">
      <c r="A116" s="696" t="s">
        <v>59</v>
      </c>
      <c r="B116" s="697" t="s">
        <v>806</v>
      </c>
      <c r="C116" s="698">
        <v>139000</v>
      </c>
      <c r="D116" s="698"/>
      <c r="E116" s="699"/>
      <c r="F116" s="700"/>
      <c r="H116" s="11"/>
    </row>
    <row r="117" spans="1:8" ht="31.2" x14ac:dyDescent="0.25">
      <c r="A117" s="696" t="s">
        <v>60</v>
      </c>
      <c r="B117" s="697" t="s">
        <v>807</v>
      </c>
      <c r="C117" s="698">
        <v>77000</v>
      </c>
      <c r="D117" s="698"/>
      <c r="E117" s="699"/>
      <c r="F117" s="700"/>
      <c r="H117" s="11"/>
    </row>
    <row r="118" spans="1:8" ht="24.9" customHeight="1" x14ac:dyDescent="0.25">
      <c r="A118" s="703" t="s">
        <v>8</v>
      </c>
      <c r="B118" s="704" t="s">
        <v>189</v>
      </c>
      <c r="C118" s="705">
        <f>SUM(C116:C117)</f>
        <v>216000</v>
      </c>
      <c r="D118" s="705"/>
      <c r="E118" s="706">
        <f>C118/1000</f>
        <v>216</v>
      </c>
      <c r="F118" s="729"/>
      <c r="H118" s="11"/>
    </row>
    <row r="119" spans="1:8" ht="24.9" customHeight="1" x14ac:dyDescent="0.25">
      <c r="A119" s="725" t="s">
        <v>8</v>
      </c>
      <c r="B119" s="709" t="s">
        <v>189</v>
      </c>
      <c r="C119" s="726">
        <f>C118</f>
        <v>216000</v>
      </c>
      <c r="D119" s="726"/>
      <c r="E119" s="727"/>
      <c r="F119" s="728">
        <f>C119/1000</f>
        <v>216</v>
      </c>
      <c r="H119" s="11"/>
    </row>
    <row r="120" spans="1:8" ht="50.1" customHeight="1" x14ac:dyDescent="0.25">
      <c r="A120" s="696" t="s">
        <v>15</v>
      </c>
      <c r="B120" s="697" t="s">
        <v>891</v>
      </c>
      <c r="C120" s="698">
        <v>522000</v>
      </c>
      <c r="D120" s="705"/>
      <c r="E120" s="706"/>
      <c r="F120" s="729"/>
      <c r="H120" s="11"/>
    </row>
    <row r="121" spans="1:8" ht="24.9" customHeight="1" x14ac:dyDescent="0.25">
      <c r="A121" s="703" t="s">
        <v>12</v>
      </c>
      <c r="B121" s="704" t="s">
        <v>13</v>
      </c>
      <c r="C121" s="705">
        <f>C120</f>
        <v>522000</v>
      </c>
      <c r="D121" s="705"/>
      <c r="E121" s="706">
        <f>C121/1000</f>
        <v>522</v>
      </c>
      <c r="F121" s="729"/>
      <c r="H121" s="11"/>
    </row>
    <row r="122" spans="1:8" ht="31.2" x14ac:dyDescent="0.25">
      <c r="A122" s="696" t="s">
        <v>23</v>
      </c>
      <c r="B122" s="697" t="s">
        <v>892</v>
      </c>
      <c r="C122" s="698">
        <v>42000</v>
      </c>
      <c r="D122" s="698"/>
      <c r="E122" s="699"/>
      <c r="F122" s="700"/>
      <c r="H122" s="11"/>
    </row>
    <row r="123" spans="1:8" ht="31.2" x14ac:dyDescent="0.25">
      <c r="A123" s="715" t="s">
        <v>26</v>
      </c>
      <c r="B123" s="716" t="s">
        <v>893</v>
      </c>
      <c r="C123" s="717">
        <v>828000</v>
      </c>
      <c r="D123" s="717"/>
      <c r="E123" s="718"/>
      <c r="F123" s="719"/>
      <c r="H123" s="11"/>
    </row>
    <row r="124" spans="1:8" ht="24.9" customHeight="1" x14ac:dyDescent="0.25">
      <c r="A124" s="51" t="s">
        <v>20</v>
      </c>
      <c r="B124" s="41" t="s">
        <v>21</v>
      </c>
      <c r="C124" s="52">
        <f>SUM(C122:C123)</f>
        <v>870000</v>
      </c>
      <c r="D124" s="41"/>
      <c r="E124" s="52">
        <f>C124/1000</f>
        <v>870</v>
      </c>
      <c r="F124" s="50"/>
      <c r="H124" s="11"/>
    </row>
    <row r="125" spans="1:8" ht="24.9" customHeight="1" x14ac:dyDescent="0.25">
      <c r="A125" s="696" t="s">
        <v>29</v>
      </c>
      <c r="B125" s="697" t="s">
        <v>166</v>
      </c>
      <c r="C125" s="698">
        <v>425000</v>
      </c>
      <c r="D125" s="705"/>
      <c r="E125" s="706"/>
      <c r="F125" s="729"/>
      <c r="H125" s="11"/>
    </row>
    <row r="126" spans="1:8" ht="24.9" customHeight="1" x14ac:dyDescent="0.25">
      <c r="A126" s="721" t="s">
        <v>27</v>
      </c>
      <c r="B126" s="722" t="s">
        <v>188</v>
      </c>
      <c r="C126" s="734">
        <f>C125</f>
        <v>425000</v>
      </c>
      <c r="D126" s="734"/>
      <c r="E126" s="735">
        <f>C126/1000</f>
        <v>425</v>
      </c>
      <c r="F126" s="724"/>
      <c r="H126" s="11"/>
    </row>
    <row r="127" spans="1:8" ht="24.9" customHeight="1" thickBot="1" x14ac:dyDescent="0.3">
      <c r="A127" s="736" t="s">
        <v>10</v>
      </c>
      <c r="B127" s="737" t="s">
        <v>11</v>
      </c>
      <c r="C127" s="738">
        <f>C121+C126+C124</f>
        <v>1817000</v>
      </c>
      <c r="D127" s="737"/>
      <c r="E127" s="737"/>
      <c r="F127" s="739">
        <f>C127/1000</f>
        <v>1817</v>
      </c>
      <c r="H127" s="11"/>
    </row>
    <row r="128" spans="1:8" ht="24.9" customHeight="1" thickBot="1" x14ac:dyDescent="0.3">
      <c r="A128" s="1398" t="s">
        <v>88</v>
      </c>
      <c r="B128" s="1399"/>
      <c r="C128" s="1399"/>
      <c r="D128" s="1399"/>
      <c r="E128" s="1399"/>
      <c r="F128" s="34">
        <f>SUM(F113:F127)</f>
        <v>2463</v>
      </c>
      <c r="H128" s="11"/>
    </row>
    <row r="129" spans="1:8" ht="24.9" customHeight="1" thickBot="1" x14ac:dyDescent="0.3">
      <c r="A129" s="636"/>
      <c r="B129" s="636"/>
      <c r="C129" s="636"/>
      <c r="D129" s="636"/>
      <c r="E129" s="636"/>
      <c r="F129" s="40"/>
      <c r="H129" s="11"/>
    </row>
    <row r="130" spans="1:8" ht="24.9" customHeight="1" x14ac:dyDescent="0.25">
      <c r="A130" s="1401" t="s">
        <v>77</v>
      </c>
      <c r="B130" s="1402"/>
      <c r="C130" s="1402"/>
      <c r="D130" s="1402"/>
      <c r="E130" s="1402"/>
      <c r="F130" s="1403"/>
      <c r="H130" s="11"/>
    </row>
    <row r="131" spans="1:8" ht="62.4" x14ac:dyDescent="0.25">
      <c r="A131" s="696" t="s">
        <v>856</v>
      </c>
      <c r="B131" s="697" t="s">
        <v>857</v>
      </c>
      <c r="C131" s="698">
        <v>13104000</v>
      </c>
      <c r="D131" s="705"/>
      <c r="E131" s="706"/>
      <c r="F131" s="729"/>
      <c r="H131" s="11"/>
    </row>
    <row r="132" spans="1:8" ht="24.9" customHeight="1" x14ac:dyDescent="0.25">
      <c r="A132" s="721" t="s">
        <v>858</v>
      </c>
      <c r="B132" s="722" t="s">
        <v>859</v>
      </c>
      <c r="C132" s="734">
        <f>C131</f>
        <v>13104000</v>
      </c>
      <c r="D132" s="734"/>
      <c r="E132" s="735">
        <f>C132/1000</f>
        <v>13104</v>
      </c>
      <c r="F132" s="724"/>
      <c r="H132" s="11"/>
    </row>
    <row r="133" spans="1:8" ht="24.9" customHeight="1" thickBot="1" x14ac:dyDescent="0.3">
      <c r="A133" s="736" t="s">
        <v>171</v>
      </c>
      <c r="B133" s="737" t="s">
        <v>172</v>
      </c>
      <c r="C133" s="738">
        <f>C130+C132</f>
        <v>13104000</v>
      </c>
      <c r="D133" s="737"/>
      <c r="E133" s="737"/>
      <c r="F133" s="739">
        <f>C133/1000</f>
        <v>13104</v>
      </c>
      <c r="H133" s="11"/>
    </row>
    <row r="134" spans="1:8" ht="24.9" customHeight="1" thickBot="1" x14ac:dyDescent="0.3">
      <c r="A134" s="1398" t="s">
        <v>88</v>
      </c>
      <c r="B134" s="1399"/>
      <c r="C134" s="1399"/>
      <c r="D134" s="1399"/>
      <c r="E134" s="1399"/>
      <c r="F134" s="34">
        <f>F133</f>
        <v>13104</v>
      </c>
      <c r="H134" s="11"/>
    </row>
    <row r="135" spans="1:8" ht="109.2" x14ac:dyDescent="0.25">
      <c r="A135" s="664" t="s">
        <v>78</v>
      </c>
      <c r="B135" s="644" t="s">
        <v>837</v>
      </c>
      <c r="C135" s="651"/>
      <c r="D135" s="651">
        <v>61552000</v>
      </c>
      <c r="E135" s="645"/>
      <c r="F135" s="653"/>
      <c r="H135" s="11"/>
    </row>
    <row r="136" spans="1:8" ht="78" x14ac:dyDescent="0.25">
      <c r="A136" s="664" t="s">
        <v>79</v>
      </c>
      <c r="B136" s="644" t="s">
        <v>838</v>
      </c>
      <c r="C136" s="651"/>
      <c r="D136" s="651">
        <v>68722000</v>
      </c>
      <c r="E136" s="645"/>
      <c r="F136" s="653"/>
      <c r="H136" s="11"/>
    </row>
    <row r="137" spans="1:8" ht="109.2" x14ac:dyDescent="0.25">
      <c r="A137" s="664" t="s">
        <v>81</v>
      </c>
      <c r="B137" s="644" t="s">
        <v>839</v>
      </c>
      <c r="C137" s="651"/>
      <c r="D137" s="651">
        <v>39415000</v>
      </c>
      <c r="E137" s="645"/>
      <c r="F137" s="653"/>
      <c r="H137" s="11"/>
    </row>
    <row r="138" spans="1:8" ht="30" customHeight="1" x14ac:dyDescent="0.25">
      <c r="A138" s="664" t="s">
        <v>82</v>
      </c>
      <c r="B138" s="644" t="s">
        <v>840</v>
      </c>
      <c r="C138" s="651"/>
      <c r="D138" s="651">
        <v>3487000</v>
      </c>
      <c r="E138" s="645"/>
      <c r="F138" s="653"/>
      <c r="H138" s="11"/>
    </row>
    <row r="139" spans="1:8" ht="24.9" customHeight="1" x14ac:dyDescent="0.25">
      <c r="A139" s="665" t="s">
        <v>80</v>
      </c>
      <c r="B139" s="648" t="s">
        <v>84</v>
      </c>
      <c r="C139" s="649"/>
      <c r="D139" s="649">
        <f>SUM(D135:D138)</f>
        <v>173176000</v>
      </c>
      <c r="E139" s="650">
        <f>D139/1000</f>
        <v>173176</v>
      </c>
      <c r="F139" s="653"/>
      <c r="H139" s="11"/>
    </row>
    <row r="140" spans="1:8" ht="24.9" customHeight="1" x14ac:dyDescent="0.25">
      <c r="A140" s="659" t="s">
        <v>69</v>
      </c>
      <c r="B140" s="660" t="s">
        <v>83</v>
      </c>
      <c r="C140" s="661"/>
      <c r="D140" s="661">
        <f>D139</f>
        <v>173176000</v>
      </c>
      <c r="E140" s="662"/>
      <c r="F140" s="663">
        <f>D140/1000</f>
        <v>173176</v>
      </c>
      <c r="H140" s="11"/>
    </row>
    <row r="141" spans="1:8" ht="24.9" customHeight="1" thickBot="1" x14ac:dyDescent="0.3">
      <c r="A141" s="1393" t="s">
        <v>68</v>
      </c>
      <c r="B141" s="1394"/>
      <c r="C141" s="1394"/>
      <c r="D141" s="1394"/>
      <c r="E141" s="1394"/>
      <c r="F141" s="35">
        <f>F140</f>
        <v>173176</v>
      </c>
      <c r="H141" s="11"/>
    </row>
    <row r="142" spans="1:8" ht="24.9" customHeight="1" thickBot="1" x14ac:dyDescent="0.3">
      <c r="A142" s="635"/>
      <c r="B142" s="27"/>
      <c r="C142" s="28"/>
      <c r="D142" s="28"/>
      <c r="E142" s="29"/>
      <c r="F142" s="29"/>
    </row>
    <row r="143" spans="1:8" ht="30" customHeight="1" x14ac:dyDescent="0.25">
      <c r="A143" s="1401" t="s">
        <v>47</v>
      </c>
      <c r="B143" s="1402"/>
      <c r="C143" s="1402"/>
      <c r="D143" s="1402"/>
      <c r="E143" s="1402"/>
      <c r="F143" s="1403"/>
      <c r="H143" s="11"/>
    </row>
    <row r="144" spans="1:8" ht="109.2" x14ac:dyDescent="0.25">
      <c r="A144" s="780" t="s">
        <v>93</v>
      </c>
      <c r="B144" s="781" t="s">
        <v>951</v>
      </c>
      <c r="C144" s="782"/>
      <c r="D144" s="783">
        <v>93793000</v>
      </c>
      <c r="E144" s="783"/>
      <c r="F144" s="784"/>
      <c r="H144" s="11"/>
    </row>
    <row r="145" spans="1:8" ht="24.9" customHeight="1" x14ac:dyDescent="0.25">
      <c r="A145" s="674" t="s">
        <v>96</v>
      </c>
      <c r="B145" s="675" t="s">
        <v>97</v>
      </c>
      <c r="C145" s="676"/>
      <c r="D145" s="677">
        <f>D144</f>
        <v>93793000</v>
      </c>
      <c r="E145" s="677">
        <f>D145/1000</f>
        <v>93793</v>
      </c>
      <c r="F145" s="678"/>
      <c r="H145" s="11"/>
    </row>
    <row r="146" spans="1:8" ht="24.9" customHeight="1" x14ac:dyDescent="0.25">
      <c r="A146" s="679" t="s">
        <v>94</v>
      </c>
      <c r="B146" s="680" t="s">
        <v>95</v>
      </c>
      <c r="C146" s="681"/>
      <c r="D146" s="682">
        <f>D144</f>
        <v>93793000</v>
      </c>
      <c r="E146" s="682"/>
      <c r="F146" s="683">
        <f>D146/1000</f>
        <v>93793</v>
      </c>
      <c r="H146" s="11"/>
    </row>
    <row r="147" spans="1:8" ht="24.9" customHeight="1" thickBot="1" x14ac:dyDescent="0.3">
      <c r="A147" s="1393" t="s">
        <v>68</v>
      </c>
      <c r="B147" s="1394"/>
      <c r="C147" s="1394"/>
      <c r="D147" s="1394"/>
      <c r="E147" s="1394"/>
      <c r="F147" s="35">
        <f>F146</f>
        <v>93793</v>
      </c>
      <c r="H147" s="11"/>
    </row>
    <row r="148" spans="1:8" ht="50.1" customHeight="1" x14ac:dyDescent="0.25">
      <c r="A148" s="1407" t="s">
        <v>72</v>
      </c>
      <c r="B148" s="697" t="s">
        <v>953</v>
      </c>
      <c r="C148" s="698">
        <v>45147000</v>
      </c>
      <c r="D148" s="698"/>
      <c r="E148" s="699"/>
      <c r="F148" s="729"/>
      <c r="H148" s="11"/>
    </row>
    <row r="149" spans="1:8" ht="50.1" customHeight="1" x14ac:dyDescent="0.25">
      <c r="A149" s="1408"/>
      <c r="B149" s="697" t="s">
        <v>952</v>
      </c>
      <c r="C149" s="698">
        <v>101929000</v>
      </c>
      <c r="D149" s="698"/>
      <c r="E149" s="699"/>
      <c r="F149" s="729"/>
      <c r="H149" s="11"/>
    </row>
    <row r="150" spans="1:8" ht="15.6" x14ac:dyDescent="0.25">
      <c r="A150" s="696" t="s">
        <v>193</v>
      </c>
      <c r="B150" s="701" t="s">
        <v>842</v>
      </c>
      <c r="C150" s="698">
        <v>5964000</v>
      </c>
      <c r="D150" s="698"/>
      <c r="E150" s="699"/>
      <c r="F150" s="700"/>
    </row>
    <row r="151" spans="1:8" ht="24.9" customHeight="1" x14ac:dyDescent="0.25">
      <c r="A151" s="740" t="s">
        <v>74</v>
      </c>
      <c r="B151" s="704" t="s">
        <v>73</v>
      </c>
      <c r="C151" s="705">
        <f>C148+C149+C150</f>
        <v>153040000</v>
      </c>
      <c r="D151" s="705"/>
      <c r="E151" s="706">
        <f>C151/1000</f>
        <v>153040</v>
      </c>
      <c r="F151" s="729"/>
      <c r="H151" s="11"/>
    </row>
    <row r="152" spans="1:8" ht="24.9" customHeight="1" x14ac:dyDescent="0.25">
      <c r="A152" s="741" t="s">
        <v>75</v>
      </c>
      <c r="B152" s="709" t="s">
        <v>76</v>
      </c>
      <c r="C152" s="726">
        <f>C151</f>
        <v>153040000</v>
      </c>
      <c r="D152" s="726"/>
      <c r="E152" s="727"/>
      <c r="F152" s="728">
        <f>C152/1000</f>
        <v>153040</v>
      </c>
      <c r="H152" s="11"/>
    </row>
    <row r="153" spans="1:8" ht="24.9" customHeight="1" thickBot="1" x14ac:dyDescent="0.3">
      <c r="A153" s="1398" t="s">
        <v>88</v>
      </c>
      <c r="B153" s="1399"/>
      <c r="C153" s="1399"/>
      <c r="D153" s="1399"/>
      <c r="E153" s="1399"/>
      <c r="F153" s="34">
        <f>F152</f>
        <v>153040</v>
      </c>
      <c r="H153" s="11"/>
    </row>
    <row r="154" spans="1:8" ht="24.9" customHeight="1" thickBot="1" x14ac:dyDescent="0.3">
      <c r="A154" s="636"/>
      <c r="B154" s="636"/>
      <c r="C154" s="636"/>
      <c r="D154" s="636"/>
      <c r="E154" s="636"/>
      <c r="F154" s="40"/>
      <c r="H154" s="11"/>
    </row>
    <row r="155" spans="1:8" ht="30" customHeight="1" x14ac:dyDescent="0.25">
      <c r="A155" s="1395" t="s">
        <v>87</v>
      </c>
      <c r="B155" s="1396"/>
      <c r="C155" s="1396"/>
      <c r="D155" s="1396"/>
      <c r="E155" s="1396"/>
      <c r="F155" s="1397"/>
      <c r="H155" s="11"/>
    </row>
    <row r="156" spans="1:8" ht="78" x14ac:dyDescent="0.25">
      <c r="A156" s="696" t="s">
        <v>91</v>
      </c>
      <c r="B156" s="697" t="s">
        <v>811</v>
      </c>
      <c r="C156" s="698">
        <v>1757000</v>
      </c>
      <c r="D156" s="698"/>
      <c r="E156" s="699"/>
      <c r="F156" s="700"/>
      <c r="H156" s="11"/>
    </row>
    <row r="157" spans="1:8" ht="46.8" x14ac:dyDescent="0.25">
      <c r="A157" s="685" t="s">
        <v>792</v>
      </c>
      <c r="B157" s="686" t="s">
        <v>812</v>
      </c>
      <c r="C157" s="687">
        <v>13000</v>
      </c>
      <c r="D157" s="688"/>
      <c r="E157" s="688"/>
      <c r="F157" s="689"/>
    </row>
    <row r="158" spans="1:8" ht="30" customHeight="1" x14ac:dyDescent="0.25">
      <c r="A158" s="690" t="s">
        <v>4</v>
      </c>
      <c r="B158" s="691" t="s">
        <v>195</v>
      </c>
      <c r="C158" s="692">
        <f>SUM(C156:C157)</f>
        <v>1770000</v>
      </c>
      <c r="D158" s="693"/>
      <c r="E158" s="694">
        <f>C158/1000</f>
        <v>1770</v>
      </c>
      <c r="F158" s="695"/>
    </row>
    <row r="159" spans="1:8" ht="30" customHeight="1" x14ac:dyDescent="0.25">
      <c r="A159" s="725" t="s">
        <v>6</v>
      </c>
      <c r="B159" s="709" t="s">
        <v>7</v>
      </c>
      <c r="C159" s="726">
        <f>C158</f>
        <v>1770000</v>
      </c>
      <c r="D159" s="726"/>
      <c r="E159" s="727"/>
      <c r="F159" s="728">
        <f>C159/1000</f>
        <v>1770</v>
      </c>
      <c r="H159" s="11"/>
    </row>
    <row r="160" spans="1:8" ht="46.8" x14ac:dyDescent="0.25">
      <c r="A160" s="703" t="s">
        <v>58</v>
      </c>
      <c r="B160" s="704" t="s">
        <v>810</v>
      </c>
      <c r="C160" s="705">
        <v>154000</v>
      </c>
      <c r="D160" s="705"/>
      <c r="E160" s="706">
        <f>C160/1000</f>
        <v>154</v>
      </c>
      <c r="F160" s="729"/>
      <c r="H160" s="11"/>
    </row>
    <row r="161" spans="1:8" ht="24.9" customHeight="1" x14ac:dyDescent="0.25">
      <c r="A161" s="730" t="s">
        <v>8</v>
      </c>
      <c r="B161" s="731" t="s">
        <v>92</v>
      </c>
      <c r="C161" s="732">
        <f>C160</f>
        <v>154000</v>
      </c>
      <c r="D161" s="731"/>
      <c r="E161" s="731"/>
      <c r="F161" s="733">
        <f>C161/1000</f>
        <v>154</v>
      </c>
      <c r="H161" s="11"/>
    </row>
    <row r="162" spans="1:8" ht="50.1" customHeight="1" x14ac:dyDescent="0.25">
      <c r="A162" s="696" t="s">
        <v>15</v>
      </c>
      <c r="B162" s="697" t="s">
        <v>833</v>
      </c>
      <c r="C162" s="698">
        <v>49000</v>
      </c>
      <c r="D162" s="705"/>
      <c r="E162" s="706"/>
      <c r="F162" s="729"/>
      <c r="H162" s="11"/>
    </row>
    <row r="163" spans="1:8" ht="24.9" customHeight="1" x14ac:dyDescent="0.25">
      <c r="A163" s="703" t="s">
        <v>12</v>
      </c>
      <c r="B163" s="704" t="s">
        <v>13</v>
      </c>
      <c r="C163" s="705">
        <f>C162</f>
        <v>49000</v>
      </c>
      <c r="D163" s="705"/>
      <c r="E163" s="706">
        <f>C163/1000</f>
        <v>49</v>
      </c>
      <c r="F163" s="729"/>
      <c r="H163" s="11"/>
    </row>
    <row r="164" spans="1:8" ht="24.9" customHeight="1" x14ac:dyDescent="0.25">
      <c r="A164" s="696" t="s">
        <v>29</v>
      </c>
      <c r="B164" s="697" t="s">
        <v>166</v>
      </c>
      <c r="C164" s="698">
        <v>13000</v>
      </c>
      <c r="D164" s="705"/>
      <c r="E164" s="706"/>
      <c r="F164" s="729"/>
      <c r="H164" s="11"/>
    </row>
    <row r="165" spans="1:8" ht="24.9" customHeight="1" x14ac:dyDescent="0.25">
      <c r="A165" s="721" t="s">
        <v>27</v>
      </c>
      <c r="B165" s="722" t="s">
        <v>188</v>
      </c>
      <c r="C165" s="734">
        <f>C164</f>
        <v>13000</v>
      </c>
      <c r="D165" s="734"/>
      <c r="E165" s="735">
        <f>C165/1000</f>
        <v>13</v>
      </c>
      <c r="F165" s="724"/>
      <c r="H165" s="11"/>
    </row>
    <row r="166" spans="1:8" ht="24.9" customHeight="1" x14ac:dyDescent="0.25">
      <c r="A166" s="742" t="s">
        <v>10</v>
      </c>
      <c r="B166" s="743" t="s">
        <v>11</v>
      </c>
      <c r="C166" s="744">
        <f>C163+C165</f>
        <v>62000</v>
      </c>
      <c r="D166" s="743"/>
      <c r="E166" s="743"/>
      <c r="F166" s="745">
        <f>C166/1000</f>
        <v>62</v>
      </c>
      <c r="H166" s="11"/>
    </row>
    <row r="167" spans="1:8" ht="31.2" x14ac:dyDescent="0.25">
      <c r="A167" s="703" t="s">
        <v>184</v>
      </c>
      <c r="B167" s="704" t="s">
        <v>878</v>
      </c>
      <c r="C167" s="705">
        <v>862000</v>
      </c>
      <c r="D167" s="705"/>
      <c r="E167" s="706">
        <f>C167/1000</f>
        <v>862</v>
      </c>
      <c r="F167" s="700"/>
      <c r="H167" s="11"/>
    </row>
    <row r="168" spans="1:8" ht="46.8" x14ac:dyDescent="0.25">
      <c r="A168" s="703" t="s">
        <v>34</v>
      </c>
      <c r="B168" s="704" t="s">
        <v>954</v>
      </c>
      <c r="C168" s="705">
        <v>1225000</v>
      </c>
      <c r="D168" s="705"/>
      <c r="E168" s="706">
        <f>C168/1000</f>
        <v>1225</v>
      </c>
      <c r="F168" s="700"/>
      <c r="H168" s="11"/>
    </row>
    <row r="169" spans="1:8" ht="30" customHeight="1" x14ac:dyDescent="0.25">
      <c r="A169" s="703" t="s">
        <v>35</v>
      </c>
      <c r="B169" s="704" t="s">
        <v>185</v>
      </c>
      <c r="C169" s="705">
        <v>564000</v>
      </c>
      <c r="D169" s="705"/>
      <c r="E169" s="706">
        <f>C169/1000</f>
        <v>564</v>
      </c>
      <c r="F169" s="700"/>
      <c r="H169" s="11"/>
    </row>
    <row r="170" spans="1:8" ht="30" customHeight="1" x14ac:dyDescent="0.25">
      <c r="A170" s="725" t="s">
        <v>31</v>
      </c>
      <c r="B170" s="709" t="s">
        <v>32</v>
      </c>
      <c r="C170" s="726">
        <f>C167+C169+C168</f>
        <v>2651000</v>
      </c>
      <c r="D170" s="726"/>
      <c r="E170" s="727"/>
      <c r="F170" s="728">
        <f>C170/1000</f>
        <v>2651</v>
      </c>
      <c r="H170" s="11"/>
    </row>
    <row r="171" spans="1:8" ht="24.9" customHeight="1" thickBot="1" x14ac:dyDescent="0.3">
      <c r="A171" s="1398" t="s">
        <v>88</v>
      </c>
      <c r="B171" s="1399"/>
      <c r="C171" s="1399"/>
      <c r="D171" s="1399"/>
      <c r="E171" s="1399"/>
      <c r="F171" s="34">
        <f>SUM(F156:F170)</f>
        <v>4637</v>
      </c>
      <c r="H171" s="11"/>
    </row>
    <row r="172" spans="1:8" ht="80.099999999999994" customHeight="1" x14ac:dyDescent="0.25">
      <c r="A172" s="643" t="s">
        <v>86</v>
      </c>
      <c r="B172" s="644" t="s">
        <v>832</v>
      </c>
      <c r="C172" s="657"/>
      <c r="D172" s="657">
        <v>1679000</v>
      </c>
      <c r="E172" s="644"/>
      <c r="F172" s="646"/>
      <c r="H172" s="11"/>
    </row>
    <row r="173" spans="1:8" ht="24.9" customHeight="1" x14ac:dyDescent="0.25">
      <c r="A173" s="647" t="s">
        <v>89</v>
      </c>
      <c r="B173" s="648" t="s">
        <v>90</v>
      </c>
      <c r="C173" s="657"/>
      <c r="D173" s="658">
        <f>D172</f>
        <v>1679000</v>
      </c>
      <c r="E173" s="658">
        <f>D173/1000</f>
        <v>1679</v>
      </c>
      <c r="F173" s="646"/>
      <c r="H173" s="11"/>
    </row>
    <row r="174" spans="1:8" ht="24.9" customHeight="1" x14ac:dyDescent="0.25">
      <c r="A174" s="659" t="s">
        <v>69</v>
      </c>
      <c r="B174" s="660" t="s">
        <v>83</v>
      </c>
      <c r="C174" s="661"/>
      <c r="D174" s="661">
        <f>D173</f>
        <v>1679000</v>
      </c>
      <c r="E174" s="662"/>
      <c r="F174" s="663">
        <f>D174/1000</f>
        <v>1679</v>
      </c>
      <c r="H174" s="11"/>
    </row>
    <row r="175" spans="1:8" ht="31.2" x14ac:dyDescent="0.25">
      <c r="A175" s="749" t="s">
        <v>894</v>
      </c>
      <c r="B175" s="654" t="s">
        <v>955</v>
      </c>
      <c r="C175" s="655"/>
      <c r="D175" s="655">
        <v>400000</v>
      </c>
      <c r="E175" s="656">
        <f>D175/1000</f>
        <v>400</v>
      </c>
      <c r="F175" s="667"/>
      <c r="H175" s="11"/>
    </row>
    <row r="176" spans="1:8" ht="24.9" customHeight="1" x14ac:dyDescent="0.25">
      <c r="A176" s="746" t="s">
        <v>895</v>
      </c>
      <c r="B176" s="673" t="s">
        <v>689</v>
      </c>
      <c r="C176" s="747"/>
      <c r="D176" s="747">
        <f>D175</f>
        <v>400000</v>
      </c>
      <c r="E176" s="748"/>
      <c r="F176" s="683">
        <f>D176/1000</f>
        <v>400</v>
      </c>
      <c r="H176" s="11"/>
    </row>
    <row r="177" spans="1:8" ht="24.9" customHeight="1" thickBot="1" x14ac:dyDescent="0.3">
      <c r="A177" s="1393" t="s">
        <v>68</v>
      </c>
      <c r="B177" s="1394"/>
      <c r="C177" s="1394"/>
      <c r="D177" s="1394"/>
      <c r="E177" s="1394"/>
      <c r="F177" s="35">
        <f>F174+F176</f>
        <v>2079</v>
      </c>
      <c r="H177" s="11"/>
    </row>
    <row r="178" spans="1:8" ht="24.9" customHeight="1" thickBot="1" x14ac:dyDescent="0.3">
      <c r="A178" s="636"/>
      <c r="B178" s="636"/>
      <c r="C178" s="636"/>
      <c r="D178" s="636"/>
      <c r="E178" s="636"/>
      <c r="F178" s="40"/>
      <c r="H178" s="11"/>
    </row>
    <row r="179" spans="1:8" ht="30" customHeight="1" x14ac:dyDescent="0.25">
      <c r="A179" s="1395" t="s">
        <v>98</v>
      </c>
      <c r="B179" s="1396"/>
      <c r="C179" s="1396"/>
      <c r="D179" s="1396"/>
      <c r="E179" s="1396"/>
      <c r="F179" s="1397"/>
      <c r="H179" s="11"/>
    </row>
    <row r="180" spans="1:8" ht="46.8" x14ac:dyDescent="0.25">
      <c r="A180" s="696" t="s">
        <v>25</v>
      </c>
      <c r="B180" s="697" t="s">
        <v>841</v>
      </c>
      <c r="C180" s="698">
        <v>546000</v>
      </c>
      <c r="D180" s="698"/>
      <c r="E180" s="699"/>
      <c r="F180" s="700"/>
      <c r="H180" s="11"/>
    </row>
    <row r="181" spans="1:8" ht="30" customHeight="1" x14ac:dyDescent="0.25">
      <c r="A181" s="703" t="s">
        <v>20</v>
      </c>
      <c r="B181" s="704" t="s">
        <v>21</v>
      </c>
      <c r="C181" s="705">
        <f>C180</f>
        <v>546000</v>
      </c>
      <c r="D181" s="705"/>
      <c r="E181" s="706">
        <f>C181/1000</f>
        <v>546</v>
      </c>
      <c r="F181" s="700"/>
      <c r="H181" s="11"/>
    </row>
    <row r="182" spans="1:8" ht="30" customHeight="1" x14ac:dyDescent="0.25">
      <c r="A182" s="696" t="s">
        <v>29</v>
      </c>
      <c r="B182" s="697" t="s">
        <v>834</v>
      </c>
      <c r="C182" s="698">
        <v>148000</v>
      </c>
      <c r="D182" s="698"/>
      <c r="E182" s="699"/>
      <c r="F182" s="729"/>
      <c r="H182" s="11"/>
    </row>
    <row r="183" spans="1:8" ht="30" customHeight="1" x14ac:dyDescent="0.25">
      <c r="A183" s="721" t="s">
        <v>27</v>
      </c>
      <c r="B183" s="722" t="s">
        <v>99</v>
      </c>
      <c r="C183" s="734">
        <f>C182</f>
        <v>148000</v>
      </c>
      <c r="D183" s="734"/>
      <c r="E183" s="735">
        <f>C183/1000</f>
        <v>148</v>
      </c>
      <c r="F183" s="724"/>
      <c r="H183" s="11"/>
    </row>
    <row r="184" spans="1:8" ht="24.9" customHeight="1" thickBot="1" x14ac:dyDescent="0.3">
      <c r="A184" s="750" t="s">
        <v>10</v>
      </c>
      <c r="B184" s="751" t="s">
        <v>11</v>
      </c>
      <c r="C184" s="752">
        <f>C181+C183</f>
        <v>694000</v>
      </c>
      <c r="D184" s="751"/>
      <c r="E184" s="751"/>
      <c r="F184" s="753">
        <f>C184/1000</f>
        <v>694</v>
      </c>
      <c r="H184" s="11"/>
    </row>
    <row r="185" spans="1:8" ht="24.9" customHeight="1" thickBot="1" x14ac:dyDescent="0.3">
      <c r="A185" s="1398" t="s">
        <v>88</v>
      </c>
      <c r="B185" s="1399"/>
      <c r="C185" s="1399"/>
      <c r="D185" s="1399"/>
      <c r="E185" s="1399"/>
      <c r="F185" s="34">
        <f>SUM(F180:F184)</f>
        <v>694</v>
      </c>
      <c r="H185" s="11"/>
    </row>
    <row r="186" spans="1:8" ht="24.9" customHeight="1" thickBot="1" x14ac:dyDescent="0.3">
      <c r="A186" s="45"/>
      <c r="B186" s="45"/>
      <c r="C186" s="45"/>
      <c r="D186" s="45"/>
      <c r="E186" s="45"/>
      <c r="F186" s="46"/>
      <c r="H186" s="11"/>
    </row>
    <row r="187" spans="1:8" ht="30" customHeight="1" x14ac:dyDescent="0.25">
      <c r="A187" s="1395" t="s">
        <v>105</v>
      </c>
      <c r="B187" s="1396"/>
      <c r="C187" s="1396"/>
      <c r="D187" s="1396"/>
      <c r="E187" s="1396"/>
      <c r="F187" s="1397"/>
      <c r="H187" s="11"/>
    </row>
    <row r="188" spans="1:8" ht="50.1" customHeight="1" x14ac:dyDescent="0.25">
      <c r="A188" s="696" t="s">
        <v>24</v>
      </c>
      <c r="B188" s="697" t="s">
        <v>956</v>
      </c>
      <c r="C188" s="698"/>
      <c r="D188" s="698"/>
      <c r="E188" s="699"/>
      <c r="F188" s="700"/>
      <c r="H188" s="11"/>
    </row>
    <row r="189" spans="1:8" ht="30" customHeight="1" x14ac:dyDescent="0.25">
      <c r="A189" s="703" t="s">
        <v>20</v>
      </c>
      <c r="B189" s="704" t="s">
        <v>21</v>
      </c>
      <c r="C189" s="705">
        <f>C188</f>
        <v>0</v>
      </c>
      <c r="D189" s="705"/>
      <c r="E189" s="706">
        <f>C189/1000</f>
        <v>0</v>
      </c>
      <c r="F189" s="700"/>
      <c r="H189" s="11"/>
    </row>
    <row r="190" spans="1:8" ht="30" customHeight="1" x14ac:dyDescent="0.25">
      <c r="A190" s="696" t="s">
        <v>29</v>
      </c>
      <c r="B190" s="697" t="s">
        <v>166</v>
      </c>
      <c r="C190" s="698"/>
      <c r="D190" s="698"/>
      <c r="E190" s="699"/>
      <c r="F190" s="700"/>
      <c r="H190" s="11"/>
    </row>
    <row r="191" spans="1:8" ht="30" customHeight="1" x14ac:dyDescent="0.25">
      <c r="A191" s="703" t="s">
        <v>27</v>
      </c>
      <c r="B191" s="704" t="s">
        <v>188</v>
      </c>
      <c r="C191" s="705">
        <f>C190</f>
        <v>0</v>
      </c>
      <c r="D191" s="705"/>
      <c r="E191" s="706">
        <f>C191/1000</f>
        <v>0</v>
      </c>
      <c r="F191" s="700"/>
      <c r="H191" s="11"/>
    </row>
    <row r="192" spans="1:8" ht="30" customHeight="1" x14ac:dyDescent="0.25">
      <c r="A192" s="725" t="s">
        <v>10</v>
      </c>
      <c r="B192" s="709" t="s">
        <v>11</v>
      </c>
      <c r="C192" s="726">
        <f>C189+C191</f>
        <v>0</v>
      </c>
      <c r="D192" s="726"/>
      <c r="E192" s="727"/>
      <c r="F192" s="728">
        <f>C192/1000</f>
        <v>0</v>
      </c>
      <c r="H192" s="11"/>
    </row>
    <row r="193" spans="1:8" ht="46.8" x14ac:dyDescent="0.25">
      <c r="A193" s="703" t="s">
        <v>63</v>
      </c>
      <c r="B193" s="704" t="s">
        <v>935</v>
      </c>
      <c r="C193" s="705">
        <v>29446000</v>
      </c>
      <c r="D193" s="705"/>
      <c r="E193" s="706">
        <f>C193/1000</f>
        <v>29446</v>
      </c>
      <c r="F193" s="700"/>
      <c r="H193" s="11"/>
    </row>
    <row r="194" spans="1:8" ht="30" customHeight="1" x14ac:dyDescent="0.25">
      <c r="A194" s="703" t="s">
        <v>64</v>
      </c>
      <c r="B194" s="704" t="s">
        <v>186</v>
      </c>
      <c r="C194" s="705">
        <v>7950000</v>
      </c>
      <c r="D194" s="705"/>
      <c r="E194" s="706">
        <f>C194/1000</f>
        <v>7950</v>
      </c>
      <c r="F194" s="700"/>
      <c r="H194" s="11"/>
    </row>
    <row r="195" spans="1:8" ht="24.9" customHeight="1" x14ac:dyDescent="0.25">
      <c r="A195" s="725" t="s">
        <v>65</v>
      </c>
      <c r="B195" s="709" t="s">
        <v>66</v>
      </c>
      <c r="C195" s="726">
        <f>C193+C194</f>
        <v>37396000</v>
      </c>
      <c r="D195" s="726"/>
      <c r="E195" s="727"/>
      <c r="F195" s="728">
        <f>C195/1000</f>
        <v>37396</v>
      </c>
      <c r="H195" s="11"/>
    </row>
    <row r="196" spans="1:8" ht="24.9" customHeight="1" thickBot="1" x14ac:dyDescent="0.3">
      <c r="A196" s="1398" t="s">
        <v>88</v>
      </c>
      <c r="B196" s="1399"/>
      <c r="C196" s="1399"/>
      <c r="D196" s="1399"/>
      <c r="E196" s="1399"/>
      <c r="F196" s="34">
        <f>SUM(F188:F195)</f>
        <v>37396</v>
      </c>
      <c r="H196" s="11"/>
    </row>
    <row r="197" spans="1:8" ht="24.9" customHeight="1" thickBot="1" x14ac:dyDescent="0.3">
      <c r="A197" s="636"/>
      <c r="B197" s="636"/>
      <c r="C197" s="636"/>
      <c r="D197" s="636"/>
      <c r="E197" s="636"/>
      <c r="F197" s="40"/>
      <c r="H197" s="11"/>
    </row>
    <row r="198" spans="1:8" ht="24.9" customHeight="1" x14ac:dyDescent="0.25">
      <c r="A198" s="1395" t="s">
        <v>936</v>
      </c>
      <c r="B198" s="1396"/>
      <c r="C198" s="1396"/>
      <c r="D198" s="1396"/>
      <c r="E198" s="1396"/>
      <c r="F198" s="1397"/>
      <c r="H198" s="11"/>
    </row>
    <row r="199" spans="1:8" ht="62.4" x14ac:dyDescent="0.25">
      <c r="A199" s="703" t="s">
        <v>187</v>
      </c>
      <c r="B199" s="704" t="s">
        <v>852</v>
      </c>
      <c r="C199" s="705">
        <v>336000</v>
      </c>
      <c r="D199" s="705"/>
      <c r="E199" s="706"/>
      <c r="F199" s="729"/>
      <c r="H199" s="11"/>
    </row>
    <row r="200" spans="1:8" ht="30" customHeight="1" x14ac:dyDescent="0.25">
      <c r="A200" s="703" t="s">
        <v>64</v>
      </c>
      <c r="B200" s="704" t="s">
        <v>186</v>
      </c>
      <c r="C200" s="705">
        <v>91000</v>
      </c>
      <c r="D200" s="705"/>
      <c r="E200" s="706"/>
      <c r="F200" s="729"/>
      <c r="H200" s="11"/>
    </row>
    <row r="201" spans="1:8" ht="30" customHeight="1" x14ac:dyDescent="0.25">
      <c r="A201" s="725" t="s">
        <v>65</v>
      </c>
      <c r="B201" s="709" t="s">
        <v>66</v>
      </c>
      <c r="C201" s="726">
        <f>C199+C200</f>
        <v>427000</v>
      </c>
      <c r="D201" s="726"/>
      <c r="E201" s="727"/>
      <c r="F201" s="728">
        <f>C201/1000</f>
        <v>427</v>
      </c>
      <c r="H201" s="11"/>
    </row>
    <row r="202" spans="1:8" ht="24.9" customHeight="1" thickBot="1" x14ac:dyDescent="0.3">
      <c r="A202" s="1398" t="s">
        <v>88</v>
      </c>
      <c r="B202" s="1399"/>
      <c r="C202" s="1399"/>
      <c r="D202" s="1399"/>
      <c r="E202" s="1399"/>
      <c r="F202" s="34">
        <f>SUM(F199:F201)</f>
        <v>427</v>
      </c>
      <c r="H202" s="11"/>
    </row>
    <row r="203" spans="1:8" ht="24.9" customHeight="1" thickBot="1" x14ac:dyDescent="0.3">
      <c r="A203" s="636"/>
      <c r="B203" s="636"/>
      <c r="C203" s="636"/>
      <c r="D203" s="636"/>
      <c r="E203" s="636"/>
      <c r="F203" s="40"/>
      <c r="H203" s="11"/>
    </row>
    <row r="204" spans="1:8" ht="24.9" customHeight="1" x14ac:dyDescent="0.25">
      <c r="A204" s="1395" t="s">
        <v>106</v>
      </c>
      <c r="B204" s="1396"/>
      <c r="C204" s="1396"/>
      <c r="D204" s="1396"/>
      <c r="E204" s="1396"/>
      <c r="F204" s="1397"/>
      <c r="H204" s="11"/>
    </row>
    <row r="205" spans="1:8" ht="30" customHeight="1" x14ac:dyDescent="0.25">
      <c r="A205" s="48" t="s">
        <v>22</v>
      </c>
      <c r="B205" s="43" t="s">
        <v>896</v>
      </c>
      <c r="C205" s="49">
        <v>118000</v>
      </c>
      <c r="D205" s="6"/>
      <c r="E205" s="10"/>
      <c r="F205" s="9"/>
      <c r="H205" s="11"/>
    </row>
    <row r="206" spans="1:8" ht="30" customHeight="1" x14ac:dyDescent="0.25">
      <c r="A206" s="51" t="s">
        <v>20</v>
      </c>
      <c r="B206" s="41" t="s">
        <v>21</v>
      </c>
      <c r="C206" s="52">
        <f>SUM(C203:C205)</f>
        <v>118000</v>
      </c>
      <c r="D206" s="41"/>
      <c r="E206" s="52">
        <f>C206/1000</f>
        <v>118</v>
      </c>
      <c r="F206" s="12"/>
      <c r="H206" s="11"/>
    </row>
    <row r="207" spans="1:8" ht="31.2" x14ac:dyDescent="0.25">
      <c r="A207" s="48" t="s">
        <v>29</v>
      </c>
      <c r="B207" s="43" t="s">
        <v>897</v>
      </c>
      <c r="C207" s="49">
        <v>32000</v>
      </c>
      <c r="D207" s="43"/>
      <c r="E207" s="49"/>
      <c r="F207" s="50"/>
      <c r="H207" s="11"/>
    </row>
    <row r="208" spans="1:8" ht="35.1" customHeight="1" x14ac:dyDescent="0.25">
      <c r="A208" s="51" t="s">
        <v>27</v>
      </c>
      <c r="B208" s="41" t="s">
        <v>28</v>
      </c>
      <c r="C208" s="52">
        <f>C207</f>
        <v>32000</v>
      </c>
      <c r="D208" s="41"/>
      <c r="E208" s="52">
        <f>C208/1000</f>
        <v>32</v>
      </c>
      <c r="F208" s="50"/>
      <c r="H208" s="11"/>
    </row>
    <row r="209" spans="1:8" ht="24.9" customHeight="1" x14ac:dyDescent="0.25">
      <c r="A209" s="47" t="s">
        <v>10</v>
      </c>
      <c r="B209" s="36" t="s">
        <v>11</v>
      </c>
      <c r="C209" s="37">
        <f>C206+C208</f>
        <v>150000</v>
      </c>
      <c r="D209" s="37"/>
      <c r="E209" s="38"/>
      <c r="F209" s="39">
        <f>C209/1000</f>
        <v>150</v>
      </c>
      <c r="H209" s="11"/>
    </row>
    <row r="210" spans="1:8" ht="30" customHeight="1" thickBot="1" x14ac:dyDescent="0.3">
      <c r="A210" s="1398" t="s">
        <v>88</v>
      </c>
      <c r="B210" s="1399"/>
      <c r="C210" s="1399"/>
      <c r="D210" s="1399"/>
      <c r="E210" s="1399"/>
      <c r="F210" s="34">
        <f>F209</f>
        <v>150</v>
      </c>
      <c r="H210" s="11"/>
    </row>
    <row r="211" spans="1:8" ht="30" customHeight="1" thickBot="1" x14ac:dyDescent="0.3">
      <c r="A211" s="636"/>
      <c r="B211" s="636"/>
      <c r="C211" s="636"/>
      <c r="D211" s="636"/>
      <c r="E211" s="636"/>
      <c r="F211" s="40"/>
      <c r="H211" s="11"/>
    </row>
    <row r="212" spans="1:8" ht="24.9" customHeight="1" x14ac:dyDescent="0.25">
      <c r="A212" s="1395" t="s">
        <v>107</v>
      </c>
      <c r="B212" s="1396"/>
      <c r="C212" s="1396"/>
      <c r="D212" s="1396"/>
      <c r="E212" s="1396"/>
      <c r="F212" s="1397"/>
      <c r="H212" s="11"/>
    </row>
    <row r="213" spans="1:8" ht="46.8" x14ac:dyDescent="0.25">
      <c r="A213" s="715" t="s">
        <v>22</v>
      </c>
      <c r="B213" s="716" t="s">
        <v>937</v>
      </c>
      <c r="C213" s="720">
        <v>5248000</v>
      </c>
      <c r="D213" s="698"/>
      <c r="E213" s="699"/>
      <c r="F213" s="700"/>
      <c r="H213" s="11"/>
    </row>
    <row r="214" spans="1:8" ht="31.2" x14ac:dyDescent="0.25">
      <c r="A214" s="715" t="s">
        <v>24</v>
      </c>
      <c r="B214" s="716" t="s">
        <v>873</v>
      </c>
      <c r="C214" s="720">
        <v>1338000</v>
      </c>
      <c r="D214" s="705"/>
      <c r="E214" s="706"/>
      <c r="F214" s="700"/>
      <c r="H214" s="11"/>
    </row>
    <row r="215" spans="1:8" ht="24.9" customHeight="1" x14ac:dyDescent="0.25">
      <c r="A215" s="721" t="s">
        <v>20</v>
      </c>
      <c r="B215" s="722" t="s">
        <v>21</v>
      </c>
      <c r="C215" s="723">
        <f>SUM(C211:C214)</f>
        <v>6586000</v>
      </c>
      <c r="D215" s="722"/>
      <c r="E215" s="723">
        <f>C215/1000</f>
        <v>6586</v>
      </c>
      <c r="F215" s="729"/>
      <c r="H215" s="11"/>
    </row>
    <row r="216" spans="1:8" ht="35.1" customHeight="1" x14ac:dyDescent="0.25">
      <c r="A216" s="715" t="s">
        <v>29</v>
      </c>
      <c r="B216" s="716" t="s">
        <v>938</v>
      </c>
      <c r="C216" s="720">
        <v>1778000</v>
      </c>
      <c r="D216" s="716"/>
      <c r="E216" s="720"/>
      <c r="F216" s="719"/>
      <c r="H216" s="11"/>
    </row>
    <row r="217" spans="1:8" ht="35.1" customHeight="1" x14ac:dyDescent="0.25">
      <c r="A217" s="721" t="s">
        <v>27</v>
      </c>
      <c r="B217" s="722" t="s">
        <v>28</v>
      </c>
      <c r="C217" s="723">
        <f>C216</f>
        <v>1778000</v>
      </c>
      <c r="D217" s="722"/>
      <c r="E217" s="723">
        <f>C217/1000</f>
        <v>1778</v>
      </c>
      <c r="F217" s="719"/>
      <c r="H217" s="11"/>
    </row>
    <row r="218" spans="1:8" ht="24.9" customHeight="1" x14ac:dyDescent="0.25">
      <c r="A218" s="725" t="s">
        <v>10</v>
      </c>
      <c r="B218" s="709" t="s">
        <v>11</v>
      </c>
      <c r="C218" s="726">
        <f>C215+C217</f>
        <v>8364000</v>
      </c>
      <c r="D218" s="726"/>
      <c r="E218" s="727"/>
      <c r="F218" s="728">
        <f>C218/1000</f>
        <v>8364</v>
      </c>
      <c r="H218" s="11"/>
    </row>
    <row r="219" spans="1:8" ht="24.9" customHeight="1" thickBot="1" x14ac:dyDescent="0.3">
      <c r="A219" s="1398" t="s">
        <v>88</v>
      </c>
      <c r="B219" s="1399"/>
      <c r="C219" s="1399"/>
      <c r="D219" s="1399"/>
      <c r="E219" s="1399"/>
      <c r="F219" s="34">
        <f>SUM(F213:F218)</f>
        <v>8364</v>
      </c>
      <c r="H219" s="11"/>
    </row>
    <row r="220" spans="1:8" ht="35.1" customHeight="1" thickBot="1" x14ac:dyDescent="0.3">
      <c r="A220" s="636"/>
      <c r="B220" s="636"/>
      <c r="C220" s="636"/>
      <c r="D220" s="636"/>
      <c r="E220" s="636"/>
      <c r="F220" s="40"/>
      <c r="H220" s="11"/>
    </row>
    <row r="221" spans="1:8" ht="30" customHeight="1" x14ac:dyDescent="0.25">
      <c r="A221" s="1395" t="s">
        <v>108</v>
      </c>
      <c r="B221" s="1396"/>
      <c r="C221" s="1396"/>
      <c r="D221" s="1396"/>
      <c r="E221" s="1396"/>
      <c r="F221" s="1397"/>
      <c r="H221" s="11"/>
    </row>
    <row r="222" spans="1:8" ht="62.4" x14ac:dyDescent="0.25">
      <c r="A222" s="696" t="s">
        <v>91</v>
      </c>
      <c r="B222" s="697" t="s">
        <v>813</v>
      </c>
      <c r="C222" s="698">
        <v>1449000</v>
      </c>
      <c r="D222" s="698"/>
      <c r="E222" s="699"/>
      <c r="F222" s="700"/>
      <c r="H222" s="11"/>
    </row>
    <row r="223" spans="1:8" ht="35.1" customHeight="1" x14ac:dyDescent="0.25">
      <c r="A223" s="696" t="s">
        <v>42</v>
      </c>
      <c r="B223" s="701" t="s">
        <v>814</v>
      </c>
      <c r="C223" s="698">
        <v>150000</v>
      </c>
      <c r="D223" s="698"/>
      <c r="E223" s="699"/>
      <c r="F223" s="700"/>
      <c r="H223" s="11"/>
    </row>
    <row r="224" spans="1:8" ht="24.9" customHeight="1" x14ac:dyDescent="0.25">
      <c r="A224" s="703" t="s">
        <v>4</v>
      </c>
      <c r="B224" s="704" t="s">
        <v>55</v>
      </c>
      <c r="C224" s="705">
        <f>SUM(C222:C223)</f>
        <v>1599000</v>
      </c>
      <c r="D224" s="705"/>
      <c r="E224" s="706">
        <f>C224/1000</f>
        <v>1599</v>
      </c>
      <c r="F224" s="714"/>
      <c r="H224" s="11"/>
    </row>
    <row r="225" spans="1:8" ht="24.9" customHeight="1" x14ac:dyDescent="0.25">
      <c r="A225" s="725" t="s">
        <v>6</v>
      </c>
      <c r="B225" s="709" t="s">
        <v>7</v>
      </c>
      <c r="C225" s="726">
        <f>C224</f>
        <v>1599000</v>
      </c>
      <c r="D225" s="726"/>
      <c r="E225" s="727"/>
      <c r="F225" s="728">
        <f>C225/1000</f>
        <v>1599</v>
      </c>
      <c r="H225" s="11"/>
    </row>
    <row r="226" spans="1:8" ht="62.4" x14ac:dyDescent="0.25">
      <c r="A226" s="696" t="s">
        <v>58</v>
      </c>
      <c r="B226" s="697" t="s">
        <v>815</v>
      </c>
      <c r="C226" s="698">
        <v>325000</v>
      </c>
      <c r="D226" s="698"/>
      <c r="E226" s="699"/>
      <c r="F226" s="729"/>
      <c r="H226" s="11"/>
    </row>
    <row r="227" spans="1:8" ht="78" x14ac:dyDescent="0.25">
      <c r="A227" s="696" t="s">
        <v>59</v>
      </c>
      <c r="B227" s="701" t="s">
        <v>816</v>
      </c>
      <c r="C227" s="698">
        <v>28000</v>
      </c>
      <c r="D227" s="698"/>
      <c r="E227" s="699"/>
      <c r="F227" s="700"/>
    </row>
    <row r="228" spans="1:8" ht="78" x14ac:dyDescent="0.25">
      <c r="A228" s="696" t="s">
        <v>60</v>
      </c>
      <c r="B228" s="701" t="s">
        <v>817</v>
      </c>
      <c r="C228" s="698">
        <v>30000</v>
      </c>
      <c r="D228" s="698"/>
      <c r="E228" s="699"/>
      <c r="F228" s="700"/>
    </row>
    <row r="229" spans="1:8" ht="35.1" customHeight="1" x14ac:dyDescent="0.25">
      <c r="A229" s="703" t="s">
        <v>8</v>
      </c>
      <c r="B229" s="704" t="s">
        <v>9</v>
      </c>
      <c r="C229" s="705">
        <f>SUM(C226:C228)</f>
        <v>383000</v>
      </c>
      <c r="D229" s="705"/>
      <c r="E229" s="706">
        <f>C229/1000</f>
        <v>383</v>
      </c>
      <c r="F229" s="700"/>
      <c r="H229" s="11"/>
    </row>
    <row r="230" spans="1:8" ht="24.9" customHeight="1" x14ac:dyDescent="0.25">
      <c r="A230" s="730" t="s">
        <v>8</v>
      </c>
      <c r="B230" s="731" t="s">
        <v>92</v>
      </c>
      <c r="C230" s="732">
        <f>C229</f>
        <v>383000</v>
      </c>
      <c r="D230" s="731"/>
      <c r="E230" s="731"/>
      <c r="F230" s="733">
        <f>C230/1000</f>
        <v>383</v>
      </c>
      <c r="H230" s="11"/>
    </row>
    <row r="231" spans="1:8" ht="78" x14ac:dyDescent="0.25">
      <c r="A231" s="715" t="s">
        <v>15</v>
      </c>
      <c r="B231" s="716" t="s">
        <v>903</v>
      </c>
      <c r="C231" s="720">
        <v>705000</v>
      </c>
      <c r="D231" s="716"/>
      <c r="E231" s="716"/>
      <c r="F231" s="719"/>
      <c r="H231" s="11"/>
    </row>
    <row r="232" spans="1:8" ht="24.9" customHeight="1" x14ac:dyDescent="0.25">
      <c r="A232" s="721" t="s">
        <v>12</v>
      </c>
      <c r="B232" s="722" t="s">
        <v>13</v>
      </c>
      <c r="C232" s="723">
        <f>C231</f>
        <v>705000</v>
      </c>
      <c r="D232" s="722"/>
      <c r="E232" s="722">
        <f>C232/1000</f>
        <v>705</v>
      </c>
      <c r="F232" s="724"/>
      <c r="H232" s="11"/>
    </row>
    <row r="233" spans="1:8" ht="30" customHeight="1" x14ac:dyDescent="0.25">
      <c r="A233" s="715" t="s">
        <v>19</v>
      </c>
      <c r="B233" s="716" t="s">
        <v>901</v>
      </c>
      <c r="C233" s="720">
        <v>20000</v>
      </c>
      <c r="D233" s="716"/>
      <c r="E233" s="716"/>
      <c r="F233" s="719"/>
      <c r="H233" s="11"/>
    </row>
    <row r="234" spans="1:8" ht="24.9" customHeight="1" x14ac:dyDescent="0.25">
      <c r="A234" s="721" t="s">
        <v>16</v>
      </c>
      <c r="B234" s="722" t="s">
        <v>17</v>
      </c>
      <c r="C234" s="723">
        <f>C233</f>
        <v>20000</v>
      </c>
      <c r="D234" s="722"/>
      <c r="E234" s="722">
        <f>C234/1000</f>
        <v>20</v>
      </c>
      <c r="F234" s="719"/>
      <c r="H234" s="11"/>
    </row>
    <row r="235" spans="1:8" ht="62.4" x14ac:dyDescent="0.25">
      <c r="A235" s="715" t="s">
        <v>22</v>
      </c>
      <c r="B235" s="716" t="s">
        <v>902</v>
      </c>
      <c r="C235" s="720">
        <v>21000</v>
      </c>
      <c r="D235" s="716"/>
      <c r="E235" s="716"/>
      <c r="F235" s="719"/>
      <c r="H235" s="11"/>
    </row>
    <row r="236" spans="1:8" ht="35.1" customHeight="1" x14ac:dyDescent="0.25">
      <c r="A236" s="715" t="s">
        <v>23</v>
      </c>
      <c r="B236" s="716" t="s">
        <v>939</v>
      </c>
      <c r="C236" s="720">
        <v>276000</v>
      </c>
      <c r="D236" s="716"/>
      <c r="E236" s="716"/>
      <c r="F236" s="719"/>
      <c r="H236" s="11"/>
    </row>
    <row r="237" spans="1:8" ht="24.9" customHeight="1" x14ac:dyDescent="0.25">
      <c r="A237" s="715" t="s">
        <v>24</v>
      </c>
      <c r="B237" s="716" t="s">
        <v>174</v>
      </c>
      <c r="C237" s="720">
        <v>30000</v>
      </c>
      <c r="D237" s="716"/>
      <c r="E237" s="716"/>
      <c r="F237" s="719"/>
      <c r="H237" s="11"/>
    </row>
    <row r="238" spans="1:8" ht="140.4" x14ac:dyDescent="0.25">
      <c r="A238" s="715" t="s">
        <v>26</v>
      </c>
      <c r="B238" s="716" t="s">
        <v>904</v>
      </c>
      <c r="C238" s="720">
        <v>277000</v>
      </c>
      <c r="D238" s="716"/>
      <c r="E238" s="716"/>
      <c r="F238" s="719"/>
      <c r="H238" s="11"/>
    </row>
    <row r="239" spans="1:8" ht="24.9" customHeight="1" x14ac:dyDescent="0.25">
      <c r="A239" s="51" t="s">
        <v>20</v>
      </c>
      <c r="B239" s="41" t="s">
        <v>21</v>
      </c>
      <c r="C239" s="52">
        <f>SUM(C235:C238)</f>
        <v>604000</v>
      </c>
      <c r="D239" s="41"/>
      <c r="E239" s="52">
        <f>C239/1000</f>
        <v>604</v>
      </c>
      <c r="F239" s="50"/>
      <c r="H239" s="11"/>
    </row>
    <row r="240" spans="1:8" ht="35.1" customHeight="1" x14ac:dyDescent="0.25">
      <c r="A240" s="48" t="s">
        <v>29</v>
      </c>
      <c r="B240" s="43" t="s">
        <v>940</v>
      </c>
      <c r="C240" s="49">
        <v>345000</v>
      </c>
      <c r="D240" s="43"/>
      <c r="E240" s="49"/>
      <c r="F240" s="50"/>
      <c r="H240" s="11"/>
    </row>
    <row r="241" spans="1:8" ht="35.1" customHeight="1" x14ac:dyDescent="0.25">
      <c r="A241" s="51" t="s">
        <v>27</v>
      </c>
      <c r="B241" s="41" t="s">
        <v>28</v>
      </c>
      <c r="C241" s="52">
        <f>C240</f>
        <v>345000</v>
      </c>
      <c r="D241" s="41"/>
      <c r="E241" s="52">
        <f>C241/1000</f>
        <v>345</v>
      </c>
      <c r="F241" s="50"/>
      <c r="H241" s="11"/>
    </row>
    <row r="242" spans="1:8" ht="24.9" customHeight="1" x14ac:dyDescent="0.25">
      <c r="A242" s="47" t="s">
        <v>10</v>
      </c>
      <c r="B242" s="36" t="s">
        <v>11</v>
      </c>
      <c r="C242" s="37">
        <f>C232+C234+C239+C241</f>
        <v>1674000</v>
      </c>
      <c r="D242" s="37"/>
      <c r="E242" s="38"/>
      <c r="F242" s="39">
        <f>C242/1000</f>
        <v>1674</v>
      </c>
      <c r="H242" s="11"/>
    </row>
    <row r="243" spans="1:8" ht="30" customHeight="1" x14ac:dyDescent="0.25">
      <c r="A243" s="26" t="s">
        <v>184</v>
      </c>
      <c r="B243" s="7" t="s">
        <v>890</v>
      </c>
      <c r="C243" s="14">
        <v>0</v>
      </c>
      <c r="D243" s="14"/>
      <c r="E243" s="13">
        <f>C243/1000</f>
        <v>0</v>
      </c>
      <c r="F243" s="9"/>
      <c r="H243" s="11"/>
    </row>
    <row r="244" spans="1:8" ht="30" customHeight="1" x14ac:dyDescent="0.25">
      <c r="A244" s="26" t="s">
        <v>35</v>
      </c>
      <c r="B244" s="7" t="s">
        <v>185</v>
      </c>
      <c r="C244" s="14">
        <v>0</v>
      </c>
      <c r="D244" s="14"/>
      <c r="E244" s="13">
        <f>C244/1000</f>
        <v>0</v>
      </c>
      <c r="F244" s="9"/>
      <c r="H244" s="11"/>
    </row>
    <row r="245" spans="1:8" ht="30" customHeight="1" x14ac:dyDescent="0.25">
      <c r="A245" s="47" t="s">
        <v>31</v>
      </c>
      <c r="B245" s="36" t="s">
        <v>32</v>
      </c>
      <c r="C245" s="37">
        <f>C243+C244</f>
        <v>0</v>
      </c>
      <c r="D245" s="37"/>
      <c r="E245" s="38"/>
      <c r="F245" s="39">
        <f>C245/1000</f>
        <v>0</v>
      </c>
      <c r="H245" s="11"/>
    </row>
    <row r="246" spans="1:8" ht="24.9" customHeight="1" thickBot="1" x14ac:dyDescent="0.3">
      <c r="A246" s="1398" t="s">
        <v>88</v>
      </c>
      <c r="B246" s="1399"/>
      <c r="C246" s="1399"/>
      <c r="D246" s="1399"/>
      <c r="E246" s="1399"/>
      <c r="F246" s="34">
        <f>F225+F230+F242+F245</f>
        <v>3656</v>
      </c>
      <c r="H246" s="11"/>
    </row>
    <row r="247" spans="1:8" ht="35.1" customHeight="1" x14ac:dyDescent="0.25">
      <c r="A247" s="647" t="s">
        <v>38</v>
      </c>
      <c r="B247" s="648" t="s">
        <v>183</v>
      </c>
      <c r="C247" s="658"/>
      <c r="D247" s="658">
        <v>188000</v>
      </c>
      <c r="E247" s="658">
        <f>D247/1000</f>
        <v>188</v>
      </c>
      <c r="F247" s="653"/>
      <c r="H247" s="11"/>
    </row>
    <row r="248" spans="1:8" ht="35.1" customHeight="1" x14ac:dyDescent="0.25">
      <c r="A248" s="647" t="s">
        <v>40</v>
      </c>
      <c r="B248" s="648" t="s">
        <v>181</v>
      </c>
      <c r="C248" s="657"/>
      <c r="D248" s="658">
        <v>51000</v>
      </c>
      <c r="E248" s="658">
        <f>D248/1000</f>
        <v>51</v>
      </c>
      <c r="F248" s="646"/>
      <c r="H248" s="11"/>
    </row>
    <row r="249" spans="1:8" ht="24.9" customHeight="1" x14ac:dyDescent="0.25">
      <c r="A249" s="659" t="s">
        <v>36</v>
      </c>
      <c r="B249" s="660" t="s">
        <v>182</v>
      </c>
      <c r="C249" s="661"/>
      <c r="D249" s="661">
        <f>D247+D248</f>
        <v>239000</v>
      </c>
      <c r="E249" s="662"/>
      <c r="F249" s="663">
        <f>D249/1000</f>
        <v>239</v>
      </c>
      <c r="H249" s="11"/>
    </row>
    <row r="250" spans="1:8" ht="24.9" customHeight="1" thickBot="1" x14ac:dyDescent="0.3">
      <c r="A250" s="1393" t="s">
        <v>68</v>
      </c>
      <c r="B250" s="1394"/>
      <c r="C250" s="1394"/>
      <c r="D250" s="1394"/>
      <c r="E250" s="1394"/>
      <c r="F250" s="35">
        <f>F249</f>
        <v>239</v>
      </c>
      <c r="H250" s="11"/>
    </row>
    <row r="251" spans="1:8" ht="24.9" customHeight="1" thickBot="1" x14ac:dyDescent="0.3">
      <c r="A251" s="636"/>
      <c r="B251" s="636"/>
      <c r="C251" s="636"/>
      <c r="D251" s="636"/>
      <c r="E251" s="636"/>
      <c r="F251" s="40"/>
      <c r="H251" s="11"/>
    </row>
    <row r="252" spans="1:8" ht="30" customHeight="1" x14ac:dyDescent="0.25">
      <c r="A252" s="1395" t="s">
        <v>109</v>
      </c>
      <c r="B252" s="1396"/>
      <c r="C252" s="1396"/>
      <c r="D252" s="1396"/>
      <c r="E252" s="1396"/>
      <c r="F252" s="1397"/>
      <c r="H252" s="11"/>
    </row>
    <row r="253" spans="1:8" ht="31.2" x14ac:dyDescent="0.25">
      <c r="A253" s="696" t="s">
        <v>91</v>
      </c>
      <c r="B253" s="697" t="s">
        <v>824</v>
      </c>
      <c r="C253" s="698">
        <v>2220000</v>
      </c>
      <c r="D253" s="698"/>
      <c r="E253" s="699"/>
      <c r="F253" s="700"/>
      <c r="H253" s="11"/>
    </row>
    <row r="254" spans="1:8" ht="31.2" x14ac:dyDescent="0.25">
      <c r="A254" s="685" t="s">
        <v>789</v>
      </c>
      <c r="B254" s="686" t="s">
        <v>825</v>
      </c>
      <c r="C254" s="687">
        <v>72000</v>
      </c>
      <c r="D254" s="688"/>
      <c r="E254" s="688"/>
      <c r="F254" s="689"/>
    </row>
    <row r="255" spans="1:8" ht="31.2" x14ac:dyDescent="0.25">
      <c r="A255" s="685" t="s">
        <v>42</v>
      </c>
      <c r="B255" s="686" t="s">
        <v>795</v>
      </c>
      <c r="C255" s="687">
        <v>150000</v>
      </c>
      <c r="D255" s="688"/>
      <c r="E255" s="688"/>
      <c r="F255" s="689"/>
    </row>
    <row r="256" spans="1:8" ht="24.9" customHeight="1" x14ac:dyDescent="0.25">
      <c r="A256" s="703" t="s">
        <v>4</v>
      </c>
      <c r="B256" s="704" t="s">
        <v>55</v>
      </c>
      <c r="C256" s="705">
        <f>SUM(C253:C255)</f>
        <v>2442000</v>
      </c>
      <c r="D256" s="705"/>
      <c r="E256" s="706">
        <f>C256/1000</f>
        <v>2442</v>
      </c>
      <c r="F256" s="714"/>
      <c r="H256" s="11"/>
    </row>
    <row r="257" spans="1:8" ht="24.9" customHeight="1" x14ac:dyDescent="0.25">
      <c r="A257" s="725" t="s">
        <v>6</v>
      </c>
      <c r="B257" s="709" t="s">
        <v>7</v>
      </c>
      <c r="C257" s="726">
        <f>C256</f>
        <v>2442000</v>
      </c>
      <c r="D257" s="726"/>
      <c r="E257" s="727"/>
      <c r="F257" s="728">
        <f>C257/1000</f>
        <v>2442</v>
      </c>
      <c r="H257" s="11"/>
    </row>
    <row r="258" spans="1:8" s="5" customFormat="1" ht="62.4" x14ac:dyDescent="0.25">
      <c r="A258" s="696" t="s">
        <v>58</v>
      </c>
      <c r="B258" s="697" t="s">
        <v>826</v>
      </c>
      <c r="C258" s="698">
        <v>558000</v>
      </c>
      <c r="D258" s="698"/>
      <c r="E258" s="699"/>
      <c r="F258" s="700"/>
    </row>
    <row r="259" spans="1:8" ht="78" x14ac:dyDescent="0.25">
      <c r="A259" s="696" t="s">
        <v>59</v>
      </c>
      <c r="B259" s="701" t="s">
        <v>827</v>
      </c>
      <c r="C259" s="698">
        <v>35000</v>
      </c>
      <c r="D259" s="698"/>
      <c r="E259" s="699"/>
      <c r="F259" s="700"/>
    </row>
    <row r="260" spans="1:8" ht="78" x14ac:dyDescent="0.25">
      <c r="A260" s="696" t="s">
        <v>60</v>
      </c>
      <c r="B260" s="701" t="s">
        <v>828</v>
      </c>
      <c r="C260" s="698">
        <v>33000</v>
      </c>
      <c r="D260" s="698"/>
      <c r="E260" s="699"/>
      <c r="F260" s="700"/>
    </row>
    <row r="261" spans="1:8" ht="35.1" customHeight="1" x14ac:dyDescent="0.25">
      <c r="A261" s="703" t="s">
        <v>8</v>
      </c>
      <c r="B261" s="704" t="s">
        <v>9</v>
      </c>
      <c r="C261" s="705">
        <f>SUM(C258:C260)</f>
        <v>626000</v>
      </c>
      <c r="D261" s="705"/>
      <c r="E261" s="706">
        <f>C261/1000</f>
        <v>626</v>
      </c>
      <c r="F261" s="700"/>
      <c r="H261" s="11"/>
    </row>
    <row r="262" spans="1:8" ht="24.9" customHeight="1" x14ac:dyDescent="0.25">
      <c r="A262" s="730" t="s">
        <v>8</v>
      </c>
      <c r="B262" s="731" t="s">
        <v>92</v>
      </c>
      <c r="C262" s="732">
        <f>C261</f>
        <v>626000</v>
      </c>
      <c r="D262" s="731"/>
      <c r="E262" s="731"/>
      <c r="F262" s="733">
        <f>C262/1000</f>
        <v>626</v>
      </c>
      <c r="H262" s="11"/>
    </row>
    <row r="263" spans="1:8" ht="78" x14ac:dyDescent="0.25">
      <c r="A263" s="48" t="s">
        <v>15</v>
      </c>
      <c r="B263" s="43" t="s">
        <v>905</v>
      </c>
      <c r="C263" s="49">
        <v>1179000</v>
      </c>
      <c r="D263" s="43"/>
      <c r="E263" s="43"/>
      <c r="F263" s="50"/>
      <c r="H263" s="11"/>
    </row>
    <row r="264" spans="1:8" ht="24.9" customHeight="1" x14ac:dyDescent="0.25">
      <c r="A264" s="51" t="s">
        <v>12</v>
      </c>
      <c r="B264" s="41" t="s">
        <v>13</v>
      </c>
      <c r="C264" s="52">
        <f>C263</f>
        <v>1179000</v>
      </c>
      <c r="D264" s="41"/>
      <c r="E264" s="41">
        <f>C264/1000</f>
        <v>1179</v>
      </c>
      <c r="F264" s="42"/>
      <c r="H264" s="11"/>
    </row>
    <row r="265" spans="1:8" ht="30" customHeight="1" x14ac:dyDescent="0.25">
      <c r="A265" s="48" t="s">
        <v>19</v>
      </c>
      <c r="B265" s="43" t="s">
        <v>906</v>
      </c>
      <c r="C265" s="49">
        <v>34000</v>
      </c>
      <c r="D265" s="43"/>
      <c r="E265" s="43"/>
      <c r="F265" s="50"/>
      <c r="H265" s="11"/>
    </row>
    <row r="266" spans="1:8" ht="24.9" customHeight="1" x14ac:dyDescent="0.25">
      <c r="A266" s="51" t="s">
        <v>16</v>
      </c>
      <c r="B266" s="41" t="s">
        <v>17</v>
      </c>
      <c r="C266" s="52">
        <f>C265</f>
        <v>34000</v>
      </c>
      <c r="D266" s="41"/>
      <c r="E266" s="41">
        <f>C266/1000</f>
        <v>34</v>
      </c>
      <c r="F266" s="50"/>
      <c r="H266" s="11"/>
    </row>
    <row r="267" spans="1:8" ht="35.1" customHeight="1" x14ac:dyDescent="0.25">
      <c r="A267" s="48" t="s">
        <v>22</v>
      </c>
      <c r="B267" s="43" t="s">
        <v>941</v>
      </c>
      <c r="C267" s="49">
        <v>67000</v>
      </c>
      <c r="D267" s="43"/>
      <c r="E267" s="43"/>
      <c r="F267" s="50"/>
      <c r="H267" s="11"/>
    </row>
    <row r="268" spans="1:8" ht="35.1" customHeight="1" x14ac:dyDescent="0.25">
      <c r="A268" s="48" t="s">
        <v>23</v>
      </c>
      <c r="B268" s="43" t="s">
        <v>180</v>
      </c>
      <c r="C268" s="49">
        <v>150000</v>
      </c>
      <c r="D268" s="43"/>
      <c r="E268" s="43"/>
      <c r="F268" s="50"/>
      <c r="H268" s="11"/>
    </row>
    <row r="269" spans="1:8" ht="31.2" x14ac:dyDescent="0.25">
      <c r="A269" s="48" t="s">
        <v>24</v>
      </c>
      <c r="B269" s="43" t="s">
        <v>909</v>
      </c>
      <c r="C269" s="49">
        <v>80000</v>
      </c>
      <c r="D269" s="43"/>
      <c r="E269" s="43"/>
      <c r="F269" s="50"/>
      <c r="H269" s="11"/>
    </row>
    <row r="270" spans="1:8" ht="124.8" x14ac:dyDescent="0.25">
      <c r="A270" s="48" t="s">
        <v>26</v>
      </c>
      <c r="B270" s="43" t="s">
        <v>910</v>
      </c>
      <c r="C270" s="49">
        <v>485000</v>
      </c>
      <c r="D270" s="43"/>
      <c r="E270" s="43"/>
      <c r="F270" s="50"/>
      <c r="H270" s="11"/>
    </row>
    <row r="271" spans="1:8" ht="24.9" customHeight="1" x14ac:dyDescent="0.25">
      <c r="A271" s="51" t="s">
        <v>20</v>
      </c>
      <c r="B271" s="41" t="s">
        <v>21</v>
      </c>
      <c r="C271" s="52">
        <f>SUM(C267:C270)</f>
        <v>782000</v>
      </c>
      <c r="D271" s="41"/>
      <c r="E271" s="52">
        <f>C271/1000</f>
        <v>782</v>
      </c>
      <c r="F271" s="50"/>
      <c r="H271" s="11"/>
    </row>
    <row r="272" spans="1:8" ht="35.1" customHeight="1" x14ac:dyDescent="0.25">
      <c r="A272" s="48" t="s">
        <v>29</v>
      </c>
      <c r="B272" s="43" t="s">
        <v>911</v>
      </c>
      <c r="C272" s="49">
        <v>497000</v>
      </c>
      <c r="D272" s="43"/>
      <c r="E272" s="49"/>
      <c r="F272" s="50"/>
      <c r="H272" s="11"/>
    </row>
    <row r="273" spans="1:8" ht="35.1" customHeight="1" x14ac:dyDescent="0.25">
      <c r="A273" s="51" t="s">
        <v>27</v>
      </c>
      <c r="B273" s="41" t="s">
        <v>28</v>
      </c>
      <c r="C273" s="52">
        <f>C272</f>
        <v>497000</v>
      </c>
      <c r="D273" s="41"/>
      <c r="E273" s="52">
        <f>C273/1000</f>
        <v>497</v>
      </c>
      <c r="F273" s="50"/>
      <c r="H273" s="11"/>
    </row>
    <row r="274" spans="1:8" ht="24.9" customHeight="1" x14ac:dyDescent="0.25">
      <c r="A274" s="47" t="s">
        <v>10</v>
      </c>
      <c r="B274" s="36" t="s">
        <v>11</v>
      </c>
      <c r="C274" s="37">
        <f>C264+C266+C271+C273</f>
        <v>2492000</v>
      </c>
      <c r="D274" s="37"/>
      <c r="E274" s="38"/>
      <c r="F274" s="39">
        <f>C274/1000</f>
        <v>2492</v>
      </c>
      <c r="H274" s="11"/>
    </row>
    <row r="275" spans="1:8" ht="24.9" customHeight="1" thickBot="1" x14ac:dyDescent="0.3">
      <c r="A275" s="1398" t="s">
        <v>88</v>
      </c>
      <c r="B275" s="1399"/>
      <c r="C275" s="1399"/>
      <c r="D275" s="1399"/>
      <c r="E275" s="1399"/>
      <c r="F275" s="34">
        <f>F262+F274+F257</f>
        <v>5560</v>
      </c>
      <c r="H275" s="11"/>
    </row>
    <row r="276" spans="1:8" ht="24.9" customHeight="1" thickBot="1" x14ac:dyDescent="0.3">
      <c r="A276" s="636"/>
      <c r="B276" s="636"/>
      <c r="C276" s="636"/>
      <c r="D276" s="636"/>
      <c r="E276" s="636"/>
      <c r="F276" s="40"/>
      <c r="H276" s="11"/>
    </row>
    <row r="277" spans="1:8" ht="24.9" customHeight="1" x14ac:dyDescent="0.25">
      <c r="A277" s="1395" t="s">
        <v>110</v>
      </c>
      <c r="B277" s="1396"/>
      <c r="C277" s="1396"/>
      <c r="D277" s="1396"/>
      <c r="E277" s="1396"/>
      <c r="F277" s="1397"/>
      <c r="H277" s="11"/>
    </row>
    <row r="278" spans="1:8" ht="35.1" customHeight="1" x14ac:dyDescent="0.25">
      <c r="A278" s="44" t="s">
        <v>15</v>
      </c>
      <c r="B278" s="8" t="s">
        <v>912</v>
      </c>
      <c r="C278" s="6">
        <v>10000</v>
      </c>
      <c r="D278" s="6"/>
      <c r="E278" s="10"/>
      <c r="F278" s="9"/>
      <c r="H278" s="11"/>
    </row>
    <row r="279" spans="1:8" ht="24.9" customHeight="1" x14ac:dyDescent="0.25">
      <c r="A279" s="26" t="s">
        <v>12</v>
      </c>
      <c r="B279" s="7" t="s">
        <v>13</v>
      </c>
      <c r="C279" s="14">
        <f>SUM(C278:C278)</f>
        <v>10000</v>
      </c>
      <c r="D279" s="14"/>
      <c r="E279" s="13">
        <f>C279/1000</f>
        <v>10</v>
      </c>
      <c r="F279" s="9"/>
      <c r="H279" s="11"/>
    </row>
    <row r="280" spans="1:8" ht="78" x14ac:dyDescent="0.25">
      <c r="A280" s="48" t="s">
        <v>22</v>
      </c>
      <c r="B280" s="43" t="s">
        <v>913</v>
      </c>
      <c r="C280" s="49">
        <v>255000</v>
      </c>
      <c r="D280" s="43"/>
      <c r="E280" s="43"/>
      <c r="F280" s="50"/>
      <c r="H280" s="11"/>
    </row>
    <row r="281" spans="1:8" ht="24.9" customHeight="1" x14ac:dyDescent="0.25">
      <c r="A281" s="48" t="s">
        <v>24</v>
      </c>
      <c r="B281" s="43" t="s">
        <v>174</v>
      </c>
      <c r="C281" s="49">
        <v>5000</v>
      </c>
      <c r="D281" s="43"/>
      <c r="E281" s="43"/>
      <c r="F281" s="50"/>
      <c r="H281" s="11"/>
    </row>
    <row r="282" spans="1:8" ht="93.6" x14ac:dyDescent="0.25">
      <c r="A282" s="48" t="s">
        <v>26</v>
      </c>
      <c r="B282" s="43" t="s">
        <v>914</v>
      </c>
      <c r="C282" s="49">
        <v>35000</v>
      </c>
      <c r="D282" s="43"/>
      <c r="E282" s="43"/>
      <c r="F282" s="50"/>
      <c r="H282" s="11"/>
    </row>
    <row r="283" spans="1:8" ht="24.9" customHeight="1" x14ac:dyDescent="0.25">
      <c r="A283" s="51" t="s">
        <v>20</v>
      </c>
      <c r="B283" s="41" t="s">
        <v>21</v>
      </c>
      <c r="C283" s="52">
        <f>SUM(C280:C282)</f>
        <v>295000</v>
      </c>
      <c r="D283" s="41"/>
      <c r="E283" s="52">
        <f>C283/1000</f>
        <v>295</v>
      </c>
      <c r="F283" s="50"/>
      <c r="H283" s="11"/>
    </row>
    <row r="284" spans="1:8" ht="35.1" customHeight="1" x14ac:dyDescent="0.25">
      <c r="A284" s="48" t="s">
        <v>29</v>
      </c>
      <c r="B284" s="43" t="s">
        <v>915</v>
      </c>
      <c r="C284" s="49">
        <v>82000</v>
      </c>
      <c r="D284" s="43"/>
      <c r="E284" s="43"/>
      <c r="F284" s="50"/>
      <c r="H284" s="11"/>
    </row>
    <row r="285" spans="1:8" ht="35.1" customHeight="1" x14ac:dyDescent="0.25">
      <c r="A285" s="51" t="s">
        <v>27</v>
      </c>
      <c r="B285" s="41" t="s">
        <v>28</v>
      </c>
      <c r="C285" s="52">
        <f>C284</f>
        <v>82000</v>
      </c>
      <c r="D285" s="41"/>
      <c r="E285" s="52">
        <f>C285/1000</f>
        <v>82</v>
      </c>
      <c r="F285" s="50"/>
      <c r="H285" s="11"/>
    </row>
    <row r="286" spans="1:8" ht="24.9" customHeight="1" x14ac:dyDescent="0.25">
      <c r="A286" s="47" t="s">
        <v>10</v>
      </c>
      <c r="B286" s="36" t="s">
        <v>11</v>
      </c>
      <c r="C286" s="37">
        <f>C279+C283+C285</f>
        <v>387000</v>
      </c>
      <c r="D286" s="37"/>
      <c r="E286" s="38"/>
      <c r="F286" s="39">
        <f>C286/1000</f>
        <v>387</v>
      </c>
      <c r="H286" s="11"/>
    </row>
    <row r="287" spans="1:8" ht="24.9" customHeight="1" thickBot="1" x14ac:dyDescent="0.3">
      <c r="A287" s="1398" t="s">
        <v>88</v>
      </c>
      <c r="B287" s="1399"/>
      <c r="C287" s="1399"/>
      <c r="D287" s="1399"/>
      <c r="E287" s="1399"/>
      <c r="F287" s="34">
        <f>F286</f>
        <v>387</v>
      </c>
      <c r="H287" s="11"/>
    </row>
    <row r="288" spans="1:8" ht="24.9" customHeight="1" thickBot="1" x14ac:dyDescent="0.3">
      <c r="A288" s="636"/>
      <c r="B288" s="636"/>
      <c r="C288" s="636"/>
      <c r="D288" s="636"/>
      <c r="E288" s="636"/>
      <c r="F288" s="40"/>
      <c r="H288" s="11"/>
    </row>
    <row r="289" spans="1:8" ht="24.9" customHeight="1" x14ac:dyDescent="0.25">
      <c r="A289" s="1395" t="s">
        <v>111</v>
      </c>
      <c r="B289" s="1396"/>
      <c r="C289" s="1396"/>
      <c r="D289" s="1396"/>
      <c r="E289" s="1396"/>
      <c r="F289" s="1397"/>
      <c r="H289" s="11"/>
    </row>
    <row r="290" spans="1:8" ht="78" x14ac:dyDescent="0.25">
      <c r="A290" s="48" t="s">
        <v>22</v>
      </c>
      <c r="B290" s="43" t="s">
        <v>913</v>
      </c>
      <c r="C290" s="49">
        <v>255000</v>
      </c>
      <c r="D290" s="43"/>
      <c r="E290" s="43"/>
      <c r="F290" s="50"/>
      <c r="H290" s="11"/>
    </row>
    <row r="291" spans="1:8" ht="24.9" customHeight="1" x14ac:dyDescent="0.25">
      <c r="A291" s="48" t="s">
        <v>24</v>
      </c>
      <c r="B291" s="43" t="s">
        <v>174</v>
      </c>
      <c r="C291" s="49">
        <v>5000</v>
      </c>
      <c r="D291" s="43"/>
      <c r="E291" s="43"/>
      <c r="F291" s="50"/>
      <c r="H291" s="11"/>
    </row>
    <row r="292" spans="1:8" ht="35.1" customHeight="1" x14ac:dyDescent="0.25">
      <c r="A292" s="715" t="s">
        <v>25</v>
      </c>
      <c r="B292" s="716" t="s">
        <v>860</v>
      </c>
      <c r="C292" s="720">
        <v>140000</v>
      </c>
      <c r="D292" s="716"/>
      <c r="E292" s="716"/>
      <c r="F292" s="719"/>
      <c r="H292" s="11"/>
    </row>
    <row r="293" spans="1:8" ht="90" customHeight="1" x14ac:dyDescent="0.25">
      <c r="A293" s="48" t="s">
        <v>26</v>
      </c>
      <c r="B293" s="43" t="s">
        <v>914</v>
      </c>
      <c r="C293" s="49">
        <v>35000</v>
      </c>
      <c r="D293" s="43"/>
      <c r="E293" s="43"/>
      <c r="F293" s="50"/>
      <c r="H293" s="11"/>
    </row>
    <row r="294" spans="1:8" ht="24.9" customHeight="1" x14ac:dyDescent="0.25">
      <c r="A294" s="51" t="s">
        <v>20</v>
      </c>
      <c r="B294" s="41" t="s">
        <v>21</v>
      </c>
      <c r="C294" s="52">
        <f>SUM(C290:C293)</f>
        <v>435000</v>
      </c>
      <c r="D294" s="41"/>
      <c r="E294" s="52">
        <f>C294/1000</f>
        <v>435</v>
      </c>
      <c r="F294" s="50"/>
      <c r="H294" s="11"/>
    </row>
    <row r="295" spans="1:8" ht="35.1" customHeight="1" x14ac:dyDescent="0.25">
      <c r="A295" s="48" t="s">
        <v>29</v>
      </c>
      <c r="B295" s="43" t="s">
        <v>916</v>
      </c>
      <c r="C295" s="49">
        <v>118000</v>
      </c>
      <c r="D295" s="43"/>
      <c r="E295" s="43"/>
      <c r="F295" s="50"/>
      <c r="H295" s="11"/>
    </row>
    <row r="296" spans="1:8" ht="35.1" customHeight="1" x14ac:dyDescent="0.25">
      <c r="A296" s="51" t="s">
        <v>27</v>
      </c>
      <c r="B296" s="41" t="s">
        <v>28</v>
      </c>
      <c r="C296" s="52">
        <f>C295</f>
        <v>118000</v>
      </c>
      <c r="D296" s="41"/>
      <c r="E296" s="52">
        <f>C296/1000</f>
        <v>118</v>
      </c>
      <c r="F296" s="50"/>
      <c r="H296" s="11"/>
    </row>
    <row r="297" spans="1:8" ht="24.9" customHeight="1" x14ac:dyDescent="0.25">
      <c r="A297" s="47" t="s">
        <v>10</v>
      </c>
      <c r="B297" s="36" t="s">
        <v>11</v>
      </c>
      <c r="C297" s="37">
        <f>C287+C289+C294+C296</f>
        <v>553000</v>
      </c>
      <c r="D297" s="37"/>
      <c r="E297" s="38"/>
      <c r="F297" s="39">
        <f>C297/1000</f>
        <v>553</v>
      </c>
      <c r="H297" s="11"/>
    </row>
    <row r="298" spans="1:8" ht="24.9" customHeight="1" thickBot="1" x14ac:dyDescent="0.3">
      <c r="A298" s="1398" t="s">
        <v>88</v>
      </c>
      <c r="B298" s="1399"/>
      <c r="C298" s="1399"/>
      <c r="D298" s="1399"/>
      <c r="E298" s="1399"/>
      <c r="F298" s="34">
        <f>F297</f>
        <v>553</v>
      </c>
      <c r="H298" s="11"/>
    </row>
    <row r="299" spans="1:8" ht="24.9" customHeight="1" thickBot="1" x14ac:dyDescent="0.3">
      <c r="A299" s="636"/>
      <c r="B299" s="636"/>
      <c r="C299" s="636"/>
      <c r="D299" s="636"/>
      <c r="E299" s="636"/>
      <c r="F299" s="40"/>
      <c r="H299" s="11"/>
    </row>
    <row r="300" spans="1:8" ht="24.9" customHeight="1" x14ac:dyDescent="0.25">
      <c r="A300" s="1395" t="s">
        <v>112</v>
      </c>
      <c r="B300" s="1396"/>
      <c r="C300" s="1396"/>
      <c r="D300" s="1396"/>
      <c r="E300" s="1396"/>
      <c r="F300" s="1397"/>
      <c r="H300" s="11"/>
    </row>
    <row r="301" spans="1:8" ht="31.2" x14ac:dyDescent="0.25">
      <c r="A301" s="715" t="s">
        <v>25</v>
      </c>
      <c r="B301" s="716" t="s">
        <v>942</v>
      </c>
      <c r="C301" s="720">
        <v>261000</v>
      </c>
      <c r="D301" s="716"/>
      <c r="E301" s="716"/>
      <c r="F301" s="719"/>
      <c r="H301" s="11"/>
    </row>
    <row r="302" spans="1:8" ht="24.9" customHeight="1" x14ac:dyDescent="0.25">
      <c r="A302" s="721" t="s">
        <v>20</v>
      </c>
      <c r="B302" s="722" t="s">
        <v>21</v>
      </c>
      <c r="C302" s="723">
        <f>SUM(C299:C301)</f>
        <v>261000</v>
      </c>
      <c r="D302" s="722"/>
      <c r="E302" s="723">
        <f>C302/1000</f>
        <v>261</v>
      </c>
      <c r="F302" s="719"/>
      <c r="H302" s="11"/>
    </row>
    <row r="303" spans="1:8" ht="24.9" customHeight="1" x14ac:dyDescent="0.25">
      <c r="A303" s="725" t="s">
        <v>10</v>
      </c>
      <c r="B303" s="709" t="s">
        <v>11</v>
      </c>
      <c r="C303" s="726">
        <f>C302</f>
        <v>261000</v>
      </c>
      <c r="D303" s="726"/>
      <c r="E303" s="727"/>
      <c r="F303" s="728">
        <f>C303/1000</f>
        <v>261</v>
      </c>
      <c r="H303" s="11"/>
    </row>
    <row r="304" spans="1:8" ht="24.9" customHeight="1" thickBot="1" x14ac:dyDescent="0.3">
      <c r="A304" s="1398" t="s">
        <v>88</v>
      </c>
      <c r="B304" s="1399"/>
      <c r="C304" s="1399"/>
      <c r="D304" s="1399"/>
      <c r="E304" s="1399"/>
      <c r="F304" s="34">
        <f>F303</f>
        <v>261</v>
      </c>
      <c r="H304" s="11"/>
    </row>
    <row r="305" spans="1:8" ht="24.9" customHeight="1" thickBot="1" x14ac:dyDescent="0.3">
      <c r="A305" s="636"/>
      <c r="B305" s="636"/>
      <c r="C305" s="636"/>
      <c r="D305" s="636"/>
      <c r="E305" s="636"/>
      <c r="F305" s="40"/>
      <c r="H305" s="11"/>
    </row>
    <row r="306" spans="1:8" ht="24.9" customHeight="1" x14ac:dyDescent="0.25">
      <c r="A306" s="1395" t="s">
        <v>100</v>
      </c>
      <c r="B306" s="1396"/>
      <c r="C306" s="1396"/>
      <c r="D306" s="1396"/>
      <c r="E306" s="1396"/>
      <c r="F306" s="1397"/>
      <c r="H306" s="11"/>
    </row>
    <row r="307" spans="1:8" ht="31.2" x14ac:dyDescent="0.25">
      <c r="A307" s="44" t="s">
        <v>14</v>
      </c>
      <c r="B307" s="8" t="s">
        <v>917</v>
      </c>
      <c r="C307" s="6">
        <v>22000</v>
      </c>
      <c r="D307" s="6"/>
      <c r="E307" s="10"/>
      <c r="F307" s="9"/>
      <c r="H307" s="11"/>
    </row>
    <row r="308" spans="1:8" ht="62.4" x14ac:dyDescent="0.25">
      <c r="A308" s="44" t="s">
        <v>15</v>
      </c>
      <c r="B308" s="8" t="s">
        <v>918</v>
      </c>
      <c r="C308" s="6">
        <v>15000</v>
      </c>
      <c r="D308" s="6"/>
      <c r="E308" s="10"/>
      <c r="F308" s="9"/>
      <c r="H308" s="11"/>
    </row>
    <row r="309" spans="1:8" ht="24.9" customHeight="1" x14ac:dyDescent="0.25">
      <c r="A309" s="26" t="s">
        <v>12</v>
      </c>
      <c r="B309" s="7" t="s">
        <v>13</v>
      </c>
      <c r="C309" s="14">
        <f>SUM(C307:C308)</f>
        <v>37000</v>
      </c>
      <c r="D309" s="14"/>
      <c r="E309" s="13">
        <f>C309/1000</f>
        <v>37</v>
      </c>
      <c r="F309" s="9"/>
      <c r="H309" s="11"/>
    </row>
    <row r="310" spans="1:8" ht="50.1" customHeight="1" x14ac:dyDescent="0.25">
      <c r="A310" s="696" t="s">
        <v>18</v>
      </c>
      <c r="B310" s="697" t="s">
        <v>179</v>
      </c>
      <c r="C310" s="698">
        <v>22000</v>
      </c>
      <c r="D310" s="698"/>
      <c r="E310" s="699"/>
      <c r="F310" s="700"/>
      <c r="H310" s="11"/>
    </row>
    <row r="311" spans="1:8" ht="31.2" x14ac:dyDescent="0.25">
      <c r="A311" s="715" t="s">
        <v>19</v>
      </c>
      <c r="B311" s="716" t="s">
        <v>919</v>
      </c>
      <c r="C311" s="720">
        <v>4000</v>
      </c>
      <c r="D311" s="716"/>
      <c r="E311" s="716"/>
      <c r="F311" s="719"/>
      <c r="H311" s="11"/>
    </row>
    <row r="312" spans="1:8" ht="24.9" customHeight="1" x14ac:dyDescent="0.25">
      <c r="A312" s="721" t="s">
        <v>16</v>
      </c>
      <c r="B312" s="722" t="s">
        <v>17</v>
      </c>
      <c r="C312" s="723">
        <f>SUM(C310:C311)</f>
        <v>26000</v>
      </c>
      <c r="D312" s="722"/>
      <c r="E312" s="723">
        <f>C312/1000</f>
        <v>26</v>
      </c>
      <c r="F312" s="719"/>
      <c r="H312" s="11"/>
    </row>
    <row r="313" spans="1:8" ht="78" x14ac:dyDescent="0.25">
      <c r="A313" s="715" t="s">
        <v>22</v>
      </c>
      <c r="B313" s="716" t="s">
        <v>920</v>
      </c>
      <c r="C313" s="720">
        <v>100000</v>
      </c>
      <c r="D313" s="716"/>
      <c r="E313" s="716"/>
      <c r="F313" s="719"/>
      <c r="H313" s="11"/>
    </row>
    <row r="314" spans="1:8" ht="24.9" customHeight="1" x14ac:dyDescent="0.25">
      <c r="A314" s="715" t="s">
        <v>24</v>
      </c>
      <c r="B314" s="716" t="s">
        <v>174</v>
      </c>
      <c r="C314" s="720">
        <v>5000</v>
      </c>
      <c r="D314" s="716"/>
      <c r="E314" s="716"/>
      <c r="F314" s="719"/>
      <c r="H314" s="11"/>
    </row>
    <row r="315" spans="1:8" ht="50.1" customHeight="1" x14ac:dyDescent="0.25">
      <c r="A315" s="715" t="s">
        <v>25</v>
      </c>
      <c r="B315" s="716" t="s">
        <v>853</v>
      </c>
      <c r="C315" s="720">
        <v>501000</v>
      </c>
      <c r="D315" s="716"/>
      <c r="E315" s="716"/>
      <c r="F315" s="719"/>
      <c r="H315" s="11"/>
    </row>
    <row r="316" spans="1:8" ht="93.6" x14ac:dyDescent="0.25">
      <c r="A316" s="715" t="s">
        <v>26</v>
      </c>
      <c r="B316" s="716" t="s">
        <v>914</v>
      </c>
      <c r="C316" s="720">
        <v>35000</v>
      </c>
      <c r="D316" s="716"/>
      <c r="E316" s="716"/>
      <c r="F316" s="719"/>
      <c r="H316" s="11"/>
    </row>
    <row r="317" spans="1:8" ht="24.9" customHeight="1" x14ac:dyDescent="0.25">
      <c r="A317" s="51" t="s">
        <v>20</v>
      </c>
      <c r="B317" s="41" t="s">
        <v>21</v>
      </c>
      <c r="C317" s="52">
        <f>SUM(C313:C316)</f>
        <v>641000</v>
      </c>
      <c r="D317" s="41"/>
      <c r="E317" s="52">
        <f>C317/1000</f>
        <v>641</v>
      </c>
      <c r="F317" s="50"/>
      <c r="H317" s="11"/>
    </row>
    <row r="318" spans="1:8" ht="35.1" customHeight="1" x14ac:dyDescent="0.25">
      <c r="A318" s="48" t="s">
        <v>29</v>
      </c>
      <c r="B318" s="43" t="s">
        <v>921</v>
      </c>
      <c r="C318" s="49">
        <v>190000</v>
      </c>
      <c r="D318" s="43"/>
      <c r="E318" s="43"/>
      <c r="F318" s="50"/>
      <c r="H318" s="11"/>
    </row>
    <row r="319" spans="1:8" ht="35.1" customHeight="1" x14ac:dyDescent="0.25">
      <c r="A319" s="51" t="s">
        <v>27</v>
      </c>
      <c r="B319" s="41" t="s">
        <v>28</v>
      </c>
      <c r="C319" s="52">
        <f>C318</f>
        <v>190000</v>
      </c>
      <c r="D319" s="41"/>
      <c r="E319" s="52">
        <f>C319/1000</f>
        <v>190</v>
      </c>
      <c r="F319" s="50"/>
      <c r="H319" s="11"/>
    </row>
    <row r="320" spans="1:8" ht="24.9" customHeight="1" x14ac:dyDescent="0.25">
      <c r="A320" s="47" t="s">
        <v>10</v>
      </c>
      <c r="B320" s="36" t="s">
        <v>11</v>
      </c>
      <c r="C320" s="37">
        <f>C310+C312+C317+C319</f>
        <v>879000</v>
      </c>
      <c r="D320" s="37"/>
      <c r="E320" s="38"/>
      <c r="F320" s="39">
        <f>C320/1000</f>
        <v>879</v>
      </c>
      <c r="H320" s="11"/>
    </row>
    <row r="321" spans="1:8" ht="24.9" customHeight="1" thickBot="1" x14ac:dyDescent="0.3">
      <c r="A321" s="1398" t="s">
        <v>88</v>
      </c>
      <c r="B321" s="1399"/>
      <c r="C321" s="1399"/>
      <c r="D321" s="1399"/>
      <c r="E321" s="1399"/>
      <c r="F321" s="34">
        <f>F320</f>
        <v>879</v>
      </c>
      <c r="H321" s="11"/>
    </row>
    <row r="322" spans="1:8" ht="80.099999999999994" customHeight="1" x14ac:dyDescent="0.25">
      <c r="A322" s="643" t="s">
        <v>85</v>
      </c>
      <c r="B322" s="666" t="s">
        <v>836</v>
      </c>
      <c r="C322" s="657"/>
      <c r="D322" s="657">
        <v>742000</v>
      </c>
      <c r="E322" s="644"/>
      <c r="F322" s="646"/>
      <c r="H322" s="11"/>
    </row>
    <row r="323" spans="1:8" ht="24.9" customHeight="1" x14ac:dyDescent="0.25">
      <c r="A323" s="647" t="s">
        <v>89</v>
      </c>
      <c r="B323" s="648" t="s">
        <v>90</v>
      </c>
      <c r="C323" s="657"/>
      <c r="D323" s="658">
        <f>D322</f>
        <v>742000</v>
      </c>
      <c r="E323" s="658">
        <f>D323/1000</f>
        <v>742</v>
      </c>
      <c r="F323" s="646"/>
      <c r="H323" s="11"/>
    </row>
    <row r="324" spans="1:8" ht="24.9" customHeight="1" x14ac:dyDescent="0.25">
      <c r="A324" s="659" t="s">
        <v>69</v>
      </c>
      <c r="B324" s="660" t="s">
        <v>83</v>
      </c>
      <c r="C324" s="661"/>
      <c r="D324" s="661">
        <f>D323</f>
        <v>742000</v>
      </c>
      <c r="E324" s="662"/>
      <c r="F324" s="663">
        <f>D324/1000</f>
        <v>742</v>
      </c>
      <c r="H324" s="11"/>
    </row>
    <row r="325" spans="1:8" ht="24.9" customHeight="1" thickBot="1" x14ac:dyDescent="0.3">
      <c r="A325" s="1393" t="s">
        <v>68</v>
      </c>
      <c r="B325" s="1394"/>
      <c r="C325" s="1394"/>
      <c r="D325" s="1394"/>
      <c r="E325" s="1394"/>
      <c r="F325" s="35">
        <f>F324</f>
        <v>742</v>
      </c>
      <c r="H325" s="11"/>
    </row>
    <row r="326" spans="1:8" ht="24.9" customHeight="1" thickBot="1" x14ac:dyDescent="0.3">
      <c r="A326" s="636"/>
      <c r="B326" s="636"/>
      <c r="C326" s="636"/>
      <c r="D326" s="636"/>
      <c r="E326" s="636"/>
      <c r="F326" s="40"/>
      <c r="H326" s="11"/>
    </row>
    <row r="327" spans="1:8" ht="24.9" customHeight="1" x14ac:dyDescent="0.25">
      <c r="A327" s="1395" t="s">
        <v>101</v>
      </c>
      <c r="B327" s="1396"/>
      <c r="C327" s="1396"/>
      <c r="D327" s="1396"/>
      <c r="E327" s="1396"/>
      <c r="F327" s="1397"/>
      <c r="H327" s="11"/>
    </row>
    <row r="328" spans="1:8" ht="31.2" x14ac:dyDescent="0.25">
      <c r="A328" s="44" t="s">
        <v>14</v>
      </c>
      <c r="B328" s="8" t="s">
        <v>922</v>
      </c>
      <c r="C328" s="6">
        <v>11000</v>
      </c>
      <c r="D328" s="6"/>
      <c r="E328" s="10"/>
      <c r="F328" s="9"/>
      <c r="H328" s="11"/>
    </row>
    <row r="329" spans="1:8" ht="62.4" x14ac:dyDescent="0.25">
      <c r="A329" s="44" t="s">
        <v>15</v>
      </c>
      <c r="B329" s="8" t="s">
        <v>923</v>
      </c>
      <c r="C329" s="6">
        <v>49000</v>
      </c>
      <c r="D329" s="6"/>
      <c r="E329" s="10"/>
      <c r="F329" s="9"/>
      <c r="H329" s="11"/>
    </row>
    <row r="330" spans="1:8" ht="24.9" customHeight="1" x14ac:dyDescent="0.25">
      <c r="A330" s="26" t="s">
        <v>12</v>
      </c>
      <c r="B330" s="7" t="s">
        <v>13</v>
      </c>
      <c r="C330" s="14">
        <f>SUM(C328:C329)</f>
        <v>60000</v>
      </c>
      <c r="D330" s="14"/>
      <c r="E330" s="13">
        <f>C330/1000</f>
        <v>60</v>
      </c>
      <c r="F330" s="9"/>
      <c r="H330" s="11"/>
    </row>
    <row r="331" spans="1:8" ht="50.1" customHeight="1" x14ac:dyDescent="0.25">
      <c r="A331" s="696" t="s">
        <v>18</v>
      </c>
      <c r="B331" s="697" t="s">
        <v>178</v>
      </c>
      <c r="C331" s="698">
        <v>59000</v>
      </c>
      <c r="D331" s="698"/>
      <c r="E331" s="699"/>
      <c r="F331" s="700"/>
      <c r="H331" s="11"/>
    </row>
    <row r="332" spans="1:8" ht="31.2" x14ac:dyDescent="0.25">
      <c r="A332" s="48" t="s">
        <v>19</v>
      </c>
      <c r="B332" s="716" t="s">
        <v>924</v>
      </c>
      <c r="C332" s="49">
        <v>23000</v>
      </c>
      <c r="D332" s="43"/>
      <c r="E332" s="43"/>
      <c r="F332" s="50"/>
      <c r="H332" s="11"/>
    </row>
    <row r="333" spans="1:8" ht="24.9" customHeight="1" x14ac:dyDescent="0.25">
      <c r="A333" s="51" t="s">
        <v>16</v>
      </c>
      <c r="B333" s="41" t="s">
        <v>17</v>
      </c>
      <c r="C333" s="52">
        <f>SUM(C331:C332)</f>
        <v>82000</v>
      </c>
      <c r="D333" s="41"/>
      <c r="E333" s="52">
        <f>C333/1000</f>
        <v>82</v>
      </c>
      <c r="F333" s="50"/>
      <c r="H333" s="11"/>
    </row>
    <row r="334" spans="1:8" ht="78" x14ac:dyDescent="0.25">
      <c r="A334" s="48" t="s">
        <v>22</v>
      </c>
      <c r="B334" s="43" t="s">
        <v>925</v>
      </c>
      <c r="C334" s="49">
        <v>320000</v>
      </c>
      <c r="D334" s="43"/>
      <c r="E334" s="43"/>
      <c r="F334" s="50"/>
      <c r="H334" s="11"/>
    </row>
    <row r="335" spans="1:8" ht="24.9" customHeight="1" x14ac:dyDescent="0.25">
      <c r="A335" s="48" t="s">
        <v>24</v>
      </c>
      <c r="B335" s="43" t="s">
        <v>174</v>
      </c>
      <c r="C335" s="49">
        <v>5000</v>
      </c>
      <c r="D335" s="43"/>
      <c r="E335" s="43"/>
      <c r="F335" s="50"/>
      <c r="H335" s="11"/>
    </row>
    <row r="336" spans="1:8" ht="78" x14ac:dyDescent="0.25">
      <c r="A336" s="715" t="s">
        <v>25</v>
      </c>
      <c r="B336" s="716" t="s">
        <v>854</v>
      </c>
      <c r="C336" s="720">
        <v>2890000</v>
      </c>
      <c r="D336" s="716"/>
      <c r="E336" s="716"/>
      <c r="F336" s="719"/>
      <c r="H336" s="11"/>
    </row>
    <row r="337" spans="1:8" ht="93.6" x14ac:dyDescent="0.25">
      <c r="A337" s="48" t="s">
        <v>26</v>
      </c>
      <c r="B337" s="716" t="s">
        <v>914</v>
      </c>
      <c r="C337" s="49">
        <v>35000</v>
      </c>
      <c r="D337" s="43"/>
      <c r="E337" s="43"/>
      <c r="F337" s="50"/>
      <c r="H337" s="11"/>
    </row>
    <row r="338" spans="1:8" ht="24.9" customHeight="1" x14ac:dyDescent="0.25">
      <c r="A338" s="51" t="s">
        <v>20</v>
      </c>
      <c r="B338" s="41" t="s">
        <v>21</v>
      </c>
      <c r="C338" s="52">
        <f>SUM(C334:C337)</f>
        <v>3250000</v>
      </c>
      <c r="D338" s="41"/>
      <c r="E338" s="52">
        <f>C338/1000</f>
        <v>3250</v>
      </c>
      <c r="F338" s="50"/>
      <c r="H338" s="11"/>
    </row>
    <row r="339" spans="1:8" ht="35.1" customHeight="1" x14ac:dyDescent="0.25">
      <c r="A339" s="48" t="s">
        <v>29</v>
      </c>
      <c r="B339" s="43" t="s">
        <v>926</v>
      </c>
      <c r="C339" s="49">
        <v>916000</v>
      </c>
      <c r="D339" s="43"/>
      <c r="E339" s="43"/>
      <c r="F339" s="50"/>
      <c r="H339" s="11"/>
    </row>
    <row r="340" spans="1:8" ht="35.1" customHeight="1" x14ac:dyDescent="0.25">
      <c r="A340" s="51" t="s">
        <v>27</v>
      </c>
      <c r="B340" s="41" t="s">
        <v>28</v>
      </c>
      <c r="C340" s="52">
        <f>C339</f>
        <v>916000</v>
      </c>
      <c r="D340" s="41"/>
      <c r="E340" s="52">
        <f>C340/1000</f>
        <v>916</v>
      </c>
      <c r="F340" s="50"/>
      <c r="H340" s="11"/>
    </row>
    <row r="341" spans="1:8" ht="24.9" customHeight="1" x14ac:dyDescent="0.25">
      <c r="A341" s="47" t="s">
        <v>10</v>
      </c>
      <c r="B341" s="36" t="s">
        <v>11</v>
      </c>
      <c r="C341" s="37">
        <f>C331+C333+C338+C340</f>
        <v>4307000</v>
      </c>
      <c r="D341" s="37"/>
      <c r="E341" s="38"/>
      <c r="F341" s="39">
        <f>C341/1000</f>
        <v>4307</v>
      </c>
      <c r="H341" s="11"/>
    </row>
    <row r="342" spans="1:8" ht="24.9" customHeight="1" thickBot="1" x14ac:dyDescent="0.3">
      <c r="A342" s="1398" t="s">
        <v>88</v>
      </c>
      <c r="B342" s="1399"/>
      <c r="C342" s="1399"/>
      <c r="D342" s="1399"/>
      <c r="E342" s="1399"/>
      <c r="F342" s="34">
        <f>SUM(F328:F341)</f>
        <v>4307</v>
      </c>
      <c r="H342" s="11"/>
    </row>
    <row r="343" spans="1:8" ht="93.6" x14ac:dyDescent="0.25">
      <c r="A343" s="643" t="s">
        <v>85</v>
      </c>
      <c r="B343" s="666" t="s">
        <v>835</v>
      </c>
      <c r="C343" s="657"/>
      <c r="D343" s="657">
        <v>4047000</v>
      </c>
      <c r="E343" s="644"/>
      <c r="F343" s="646"/>
      <c r="H343" s="11"/>
    </row>
    <row r="344" spans="1:8" ht="24.9" customHeight="1" x14ac:dyDescent="0.25">
      <c r="A344" s="647" t="s">
        <v>89</v>
      </c>
      <c r="B344" s="648" t="s">
        <v>90</v>
      </c>
      <c r="C344" s="657"/>
      <c r="D344" s="658">
        <f>D343</f>
        <v>4047000</v>
      </c>
      <c r="E344" s="658">
        <f>D344/1000</f>
        <v>4047</v>
      </c>
      <c r="F344" s="646"/>
      <c r="H344" s="11"/>
    </row>
    <row r="345" spans="1:8" ht="24.9" customHeight="1" x14ac:dyDescent="0.25">
      <c r="A345" s="659" t="s">
        <v>69</v>
      </c>
      <c r="B345" s="660" t="s">
        <v>83</v>
      </c>
      <c r="C345" s="661"/>
      <c r="D345" s="661">
        <f>D344</f>
        <v>4047000</v>
      </c>
      <c r="E345" s="662"/>
      <c r="F345" s="663">
        <f>D345/1000</f>
        <v>4047</v>
      </c>
      <c r="H345" s="11"/>
    </row>
    <row r="346" spans="1:8" ht="24.9" customHeight="1" thickBot="1" x14ac:dyDescent="0.3">
      <c r="A346" s="1393" t="s">
        <v>68</v>
      </c>
      <c r="B346" s="1394"/>
      <c r="C346" s="1394"/>
      <c r="D346" s="1394"/>
      <c r="E346" s="1394"/>
      <c r="F346" s="35">
        <f>F345</f>
        <v>4047</v>
      </c>
      <c r="H346" s="11"/>
    </row>
    <row r="347" spans="1:8" ht="24.9" customHeight="1" thickBot="1" x14ac:dyDescent="0.3">
      <c r="A347" s="636"/>
      <c r="B347" s="636"/>
      <c r="C347" s="636"/>
      <c r="D347" s="636"/>
      <c r="E347" s="636"/>
      <c r="F347" s="40"/>
      <c r="H347" s="11"/>
    </row>
    <row r="348" spans="1:8" ht="24.9" customHeight="1" x14ac:dyDescent="0.25">
      <c r="A348" s="1395" t="s">
        <v>113</v>
      </c>
      <c r="B348" s="1396"/>
      <c r="C348" s="1396"/>
      <c r="D348" s="1396"/>
      <c r="E348" s="1396"/>
      <c r="F348" s="1397"/>
      <c r="H348" s="11"/>
    </row>
    <row r="349" spans="1:8" ht="35.1" customHeight="1" x14ac:dyDescent="0.25">
      <c r="A349" s="44" t="s">
        <v>168</v>
      </c>
      <c r="B349" s="697" t="s">
        <v>872</v>
      </c>
      <c r="C349" s="698">
        <v>1850000</v>
      </c>
      <c r="D349" s="698"/>
      <c r="E349" s="699"/>
      <c r="F349" s="700"/>
      <c r="H349" s="11"/>
    </row>
    <row r="350" spans="1:8" ht="35.1" customHeight="1" x14ac:dyDescent="0.25">
      <c r="A350" s="26" t="s">
        <v>169</v>
      </c>
      <c r="B350" s="704" t="s">
        <v>170</v>
      </c>
      <c r="C350" s="705">
        <f>C349</f>
        <v>1850000</v>
      </c>
      <c r="D350" s="705"/>
      <c r="E350" s="706">
        <f>C350/1000</f>
        <v>1850</v>
      </c>
      <c r="F350" s="729"/>
      <c r="H350" s="11"/>
    </row>
    <row r="351" spans="1:8" ht="24.9" customHeight="1" x14ac:dyDescent="0.25">
      <c r="A351" s="47" t="s">
        <v>171</v>
      </c>
      <c r="B351" s="709" t="s">
        <v>172</v>
      </c>
      <c r="C351" s="726">
        <f>C350</f>
        <v>1850000</v>
      </c>
      <c r="D351" s="726"/>
      <c r="E351" s="727"/>
      <c r="F351" s="728">
        <f>C351/1000</f>
        <v>1850</v>
      </c>
      <c r="H351" s="11"/>
    </row>
    <row r="352" spans="1:8" ht="24.9" customHeight="1" thickBot="1" x14ac:dyDescent="0.3">
      <c r="A352" s="1398" t="s">
        <v>88</v>
      </c>
      <c r="B352" s="1399"/>
      <c r="C352" s="1399"/>
      <c r="D352" s="1399"/>
      <c r="E352" s="1399"/>
      <c r="F352" s="34">
        <f>SUM(F349:F351)</f>
        <v>1850</v>
      </c>
      <c r="H352" s="11"/>
    </row>
    <row r="353" spans="1:8" ht="24.9" customHeight="1" thickBot="1" x14ac:dyDescent="0.3">
      <c r="A353" s="636"/>
      <c r="B353" s="636"/>
      <c r="C353" s="636"/>
      <c r="D353" s="636"/>
      <c r="E353" s="636"/>
      <c r="F353" s="40"/>
      <c r="H353" s="11"/>
    </row>
    <row r="354" spans="1:8" ht="24.9" customHeight="1" x14ac:dyDescent="0.25">
      <c r="A354" s="1395" t="s">
        <v>114</v>
      </c>
      <c r="B354" s="1396"/>
      <c r="C354" s="1396"/>
      <c r="D354" s="1396"/>
      <c r="E354" s="1396"/>
      <c r="F354" s="1397"/>
      <c r="H354" s="11"/>
    </row>
    <row r="355" spans="1:8" ht="35.1" customHeight="1" x14ac:dyDescent="0.25">
      <c r="A355" s="44" t="s">
        <v>168</v>
      </c>
      <c r="B355" s="697" t="s">
        <v>871</v>
      </c>
      <c r="C355" s="698">
        <v>450000</v>
      </c>
      <c r="D355" s="698"/>
      <c r="E355" s="699"/>
      <c r="F355" s="700"/>
      <c r="H355" s="11"/>
    </row>
    <row r="356" spans="1:8" ht="35.1" customHeight="1" x14ac:dyDescent="0.25">
      <c r="A356" s="26" t="s">
        <v>169</v>
      </c>
      <c r="B356" s="704" t="s">
        <v>170</v>
      </c>
      <c r="C356" s="705">
        <f>C355</f>
        <v>450000</v>
      </c>
      <c r="D356" s="705"/>
      <c r="E356" s="706">
        <f>C356/1000</f>
        <v>450</v>
      </c>
      <c r="F356" s="729"/>
      <c r="H356" s="11"/>
    </row>
    <row r="357" spans="1:8" ht="24.9" customHeight="1" x14ac:dyDescent="0.25">
      <c r="A357" s="47" t="s">
        <v>171</v>
      </c>
      <c r="B357" s="709" t="s">
        <v>172</v>
      </c>
      <c r="C357" s="726">
        <f>C356</f>
        <v>450000</v>
      </c>
      <c r="D357" s="726"/>
      <c r="E357" s="727"/>
      <c r="F357" s="728">
        <f>C357/1000</f>
        <v>450</v>
      </c>
      <c r="H357" s="11"/>
    </row>
    <row r="358" spans="1:8" ht="24.9" customHeight="1" thickBot="1" x14ac:dyDescent="0.3">
      <c r="A358" s="1398" t="s">
        <v>88</v>
      </c>
      <c r="B358" s="1399"/>
      <c r="C358" s="1399"/>
      <c r="D358" s="1399"/>
      <c r="E358" s="1399"/>
      <c r="F358" s="34">
        <f>SUM(F355:F357)</f>
        <v>450</v>
      </c>
      <c r="H358" s="11"/>
    </row>
    <row r="359" spans="1:8" ht="24.9" customHeight="1" thickBot="1" x14ac:dyDescent="0.3">
      <c r="A359" s="636"/>
      <c r="B359" s="636"/>
      <c r="C359" s="636"/>
      <c r="D359" s="636"/>
      <c r="E359" s="636"/>
      <c r="F359" s="40"/>
      <c r="H359" s="11"/>
    </row>
    <row r="360" spans="1:8" ht="24.9" customHeight="1" x14ac:dyDescent="0.25">
      <c r="A360" s="1395" t="s">
        <v>115</v>
      </c>
      <c r="B360" s="1396"/>
      <c r="C360" s="1396"/>
      <c r="D360" s="1396"/>
      <c r="E360" s="1396"/>
      <c r="F360" s="1397"/>
      <c r="H360" s="11"/>
    </row>
    <row r="361" spans="1:8" ht="50.1" customHeight="1" x14ac:dyDescent="0.25">
      <c r="A361" s="696" t="s">
        <v>175</v>
      </c>
      <c r="B361" s="697" t="s">
        <v>818</v>
      </c>
      <c r="C361" s="698">
        <v>480000</v>
      </c>
      <c r="D361" s="698"/>
      <c r="E361" s="699"/>
      <c r="F361" s="700"/>
      <c r="H361" s="11"/>
    </row>
    <row r="362" spans="1:8" ht="24.9" customHeight="1" x14ac:dyDescent="0.25">
      <c r="A362" s="703" t="s">
        <v>175</v>
      </c>
      <c r="B362" s="704" t="s">
        <v>57</v>
      </c>
      <c r="C362" s="705">
        <f>SUM(C360:C361)</f>
        <v>480000</v>
      </c>
      <c r="D362" s="705"/>
      <c r="E362" s="706">
        <f>C362/1000</f>
        <v>480</v>
      </c>
      <c r="F362" s="714"/>
      <c r="H362" s="11"/>
    </row>
    <row r="363" spans="1:8" ht="24.9" customHeight="1" x14ac:dyDescent="0.25">
      <c r="A363" s="725" t="s">
        <v>6</v>
      </c>
      <c r="B363" s="709" t="s">
        <v>7</v>
      </c>
      <c r="C363" s="726">
        <f>C362</f>
        <v>480000</v>
      </c>
      <c r="D363" s="726"/>
      <c r="E363" s="727"/>
      <c r="F363" s="728">
        <f>C363/1000</f>
        <v>480</v>
      </c>
      <c r="H363" s="11"/>
    </row>
    <row r="364" spans="1:8" ht="62.4" x14ac:dyDescent="0.25">
      <c r="A364" s="696" t="s">
        <v>58</v>
      </c>
      <c r="B364" s="697" t="s">
        <v>797</v>
      </c>
      <c r="C364" s="698">
        <v>107000</v>
      </c>
      <c r="D364" s="698"/>
      <c r="E364" s="699"/>
      <c r="F364" s="729"/>
      <c r="H364" s="11"/>
    </row>
    <row r="365" spans="1:8" ht="35.1" customHeight="1" x14ac:dyDescent="0.25">
      <c r="A365" s="703" t="s">
        <v>8</v>
      </c>
      <c r="B365" s="704" t="s">
        <v>9</v>
      </c>
      <c r="C365" s="705">
        <f>C364</f>
        <v>107000</v>
      </c>
      <c r="D365" s="705"/>
      <c r="E365" s="706">
        <f>C365/1000</f>
        <v>107</v>
      </c>
      <c r="F365" s="700"/>
      <c r="H365" s="11"/>
    </row>
    <row r="366" spans="1:8" ht="24.9" customHeight="1" x14ac:dyDescent="0.25">
      <c r="A366" s="730" t="s">
        <v>8</v>
      </c>
      <c r="B366" s="731" t="s">
        <v>92</v>
      </c>
      <c r="C366" s="732">
        <f>C365</f>
        <v>107000</v>
      </c>
      <c r="D366" s="731"/>
      <c r="E366" s="731"/>
      <c r="F366" s="733">
        <f>C366/1000</f>
        <v>107</v>
      </c>
      <c r="H366" s="11"/>
    </row>
    <row r="367" spans="1:8" ht="24.9" customHeight="1" x14ac:dyDescent="0.25">
      <c r="A367" s="48" t="s">
        <v>19</v>
      </c>
      <c r="B367" s="43" t="s">
        <v>173</v>
      </c>
      <c r="C367" s="49">
        <v>3000</v>
      </c>
      <c r="D367" s="43"/>
      <c r="E367" s="43"/>
      <c r="F367" s="50"/>
      <c r="H367" s="11"/>
    </row>
    <row r="368" spans="1:8" ht="24.9" customHeight="1" x14ac:dyDescent="0.25">
      <c r="A368" s="51" t="s">
        <v>16</v>
      </c>
      <c r="B368" s="41" t="s">
        <v>17</v>
      </c>
      <c r="C368" s="52">
        <f>C367</f>
        <v>3000</v>
      </c>
      <c r="D368" s="41"/>
      <c r="E368" s="41">
        <f>C368/1000</f>
        <v>3</v>
      </c>
      <c r="F368" s="50"/>
      <c r="H368" s="11"/>
    </row>
    <row r="369" spans="1:8" ht="35.1" customHeight="1" x14ac:dyDescent="0.25">
      <c r="A369" s="48" t="s">
        <v>29</v>
      </c>
      <c r="B369" s="43" t="s">
        <v>176</v>
      </c>
      <c r="C369" s="49">
        <v>1000</v>
      </c>
      <c r="D369" s="43"/>
      <c r="E369" s="43"/>
      <c r="F369" s="50"/>
      <c r="H369" s="11"/>
    </row>
    <row r="370" spans="1:8" ht="35.1" customHeight="1" x14ac:dyDescent="0.25">
      <c r="A370" s="51" t="s">
        <v>27</v>
      </c>
      <c r="B370" s="41" t="s">
        <v>28</v>
      </c>
      <c r="C370" s="52">
        <f>C369</f>
        <v>1000</v>
      </c>
      <c r="D370" s="41"/>
      <c r="E370" s="52">
        <f>C370/1000</f>
        <v>1</v>
      </c>
      <c r="F370" s="50"/>
      <c r="H370" s="11"/>
    </row>
    <row r="371" spans="1:8" ht="24.9" customHeight="1" x14ac:dyDescent="0.25">
      <c r="A371" s="47" t="s">
        <v>10</v>
      </c>
      <c r="B371" s="36" t="s">
        <v>11</v>
      </c>
      <c r="C371" s="37">
        <f>C368+C370</f>
        <v>4000</v>
      </c>
      <c r="D371" s="37"/>
      <c r="E371" s="38"/>
      <c r="F371" s="39">
        <f>C371/1000</f>
        <v>4</v>
      </c>
      <c r="H371" s="11"/>
    </row>
    <row r="372" spans="1:8" ht="24.9" customHeight="1" thickBot="1" x14ac:dyDescent="0.3">
      <c r="A372" s="1398" t="s">
        <v>88</v>
      </c>
      <c r="B372" s="1399"/>
      <c r="C372" s="1399"/>
      <c r="D372" s="1399"/>
      <c r="E372" s="1399"/>
      <c r="F372" s="34">
        <f>SUM(F361:F371)</f>
        <v>591</v>
      </c>
      <c r="H372" s="11"/>
    </row>
    <row r="373" spans="1:8" ht="24.9" customHeight="1" thickBot="1" x14ac:dyDescent="0.3">
      <c r="A373" s="636"/>
      <c r="B373" s="636"/>
      <c r="C373" s="636"/>
      <c r="D373" s="636"/>
      <c r="E373" s="636"/>
      <c r="F373" s="40"/>
      <c r="H373" s="11"/>
    </row>
    <row r="374" spans="1:8" ht="24.9" customHeight="1" x14ac:dyDescent="0.25">
      <c r="A374" s="1395" t="s">
        <v>116</v>
      </c>
      <c r="B374" s="1396"/>
      <c r="C374" s="1396"/>
      <c r="D374" s="1396"/>
      <c r="E374" s="1396"/>
      <c r="F374" s="1397"/>
      <c r="H374" s="11"/>
    </row>
    <row r="375" spans="1:8" ht="62.4" x14ac:dyDescent="0.25">
      <c r="A375" s="696" t="s">
        <v>91</v>
      </c>
      <c r="B375" s="697" t="s">
        <v>820</v>
      </c>
      <c r="C375" s="698">
        <v>483000</v>
      </c>
      <c r="D375" s="698"/>
      <c r="E375" s="699"/>
      <c r="F375" s="700"/>
      <c r="H375" s="11"/>
    </row>
    <row r="376" spans="1:8" ht="31.2" x14ac:dyDescent="0.25">
      <c r="A376" s="685" t="s">
        <v>789</v>
      </c>
      <c r="B376" s="686" t="s">
        <v>819</v>
      </c>
      <c r="C376" s="687">
        <v>41000</v>
      </c>
      <c r="D376" s="688"/>
      <c r="E376" s="688"/>
      <c r="F376" s="689"/>
    </row>
    <row r="377" spans="1:8" ht="24.9" customHeight="1" x14ac:dyDescent="0.25">
      <c r="A377" s="703" t="s">
        <v>4</v>
      </c>
      <c r="B377" s="704" t="s">
        <v>55</v>
      </c>
      <c r="C377" s="705">
        <f>SUM(C375:C376)</f>
        <v>524000</v>
      </c>
      <c r="D377" s="705"/>
      <c r="E377" s="706">
        <f>C377/1000</f>
        <v>524</v>
      </c>
      <c r="F377" s="714"/>
      <c r="H377" s="11"/>
    </row>
    <row r="378" spans="1:8" ht="24.9" customHeight="1" x14ac:dyDescent="0.25">
      <c r="A378" s="725" t="s">
        <v>6</v>
      </c>
      <c r="B378" s="709" t="s">
        <v>7</v>
      </c>
      <c r="C378" s="726">
        <f>C377</f>
        <v>524000</v>
      </c>
      <c r="D378" s="726"/>
      <c r="E378" s="727"/>
      <c r="F378" s="728">
        <f>C378/1000</f>
        <v>524</v>
      </c>
      <c r="H378" s="11"/>
    </row>
    <row r="379" spans="1:8" s="641" customFormat="1" ht="62.4" x14ac:dyDescent="0.25">
      <c r="A379" s="696" t="s">
        <v>58</v>
      </c>
      <c r="B379" s="697" t="s">
        <v>821</v>
      </c>
      <c r="C379" s="698">
        <v>141000</v>
      </c>
      <c r="D379" s="698"/>
      <c r="E379" s="699"/>
      <c r="F379" s="729"/>
      <c r="H379" s="642"/>
    </row>
    <row r="380" spans="1:8" s="641" customFormat="1" ht="62.4" x14ac:dyDescent="0.25">
      <c r="A380" s="696" t="s">
        <v>59</v>
      </c>
      <c r="B380" s="701" t="s">
        <v>822</v>
      </c>
      <c r="C380" s="698">
        <v>1000</v>
      </c>
      <c r="D380" s="698"/>
      <c r="E380" s="699"/>
      <c r="F380" s="700"/>
    </row>
    <row r="381" spans="1:8" s="641" customFormat="1" ht="62.4" x14ac:dyDescent="0.25">
      <c r="A381" s="696" t="s">
        <v>60</v>
      </c>
      <c r="B381" s="701" t="s">
        <v>823</v>
      </c>
      <c r="C381" s="698">
        <v>1000</v>
      </c>
      <c r="D381" s="698"/>
      <c r="E381" s="699"/>
      <c r="F381" s="700"/>
    </row>
    <row r="382" spans="1:8" ht="35.1" customHeight="1" x14ac:dyDescent="0.25">
      <c r="A382" s="703" t="s">
        <v>8</v>
      </c>
      <c r="B382" s="704" t="s">
        <v>9</v>
      </c>
      <c r="C382" s="705">
        <f>SUM(C379:C381)</f>
        <v>143000</v>
      </c>
      <c r="D382" s="705"/>
      <c r="E382" s="706">
        <f>C382/1000</f>
        <v>143</v>
      </c>
      <c r="F382" s="700"/>
      <c r="H382" s="11"/>
    </row>
    <row r="383" spans="1:8" ht="24.9" customHeight="1" x14ac:dyDescent="0.25">
      <c r="A383" s="730" t="s">
        <v>8</v>
      </c>
      <c r="B383" s="731" t="s">
        <v>92</v>
      </c>
      <c r="C383" s="732">
        <f>C382</f>
        <v>143000</v>
      </c>
      <c r="D383" s="731"/>
      <c r="E383" s="731"/>
      <c r="F383" s="733">
        <f>C383/1000</f>
        <v>143</v>
      </c>
      <c r="H383" s="11"/>
    </row>
    <row r="384" spans="1:8" ht="62.4" x14ac:dyDescent="0.25">
      <c r="A384" s="48" t="s">
        <v>15</v>
      </c>
      <c r="B384" s="43" t="s">
        <v>927</v>
      </c>
      <c r="C384" s="49">
        <v>25000</v>
      </c>
      <c r="D384" s="43"/>
      <c r="E384" s="43"/>
      <c r="F384" s="50"/>
      <c r="H384" s="11"/>
    </row>
    <row r="385" spans="1:8" ht="30" customHeight="1" x14ac:dyDescent="0.25">
      <c r="A385" s="51" t="s">
        <v>12</v>
      </c>
      <c r="B385" s="41" t="s">
        <v>13</v>
      </c>
      <c r="C385" s="52">
        <f>C384</f>
        <v>25000</v>
      </c>
      <c r="D385" s="41"/>
      <c r="E385" s="41">
        <f>C385/1000</f>
        <v>25</v>
      </c>
      <c r="F385" s="42"/>
      <c r="H385" s="11"/>
    </row>
    <row r="386" spans="1:8" ht="62.4" x14ac:dyDescent="0.25">
      <c r="A386" s="715" t="s">
        <v>19</v>
      </c>
      <c r="B386" s="716" t="s">
        <v>866</v>
      </c>
      <c r="C386" s="720">
        <v>140000</v>
      </c>
      <c r="D386" s="716"/>
      <c r="E386" s="716"/>
      <c r="F386" s="719"/>
      <c r="H386" s="11"/>
    </row>
    <row r="387" spans="1:8" ht="24.9" customHeight="1" x14ac:dyDescent="0.25">
      <c r="A387" s="51" t="s">
        <v>16</v>
      </c>
      <c r="B387" s="41" t="s">
        <v>17</v>
      </c>
      <c r="C387" s="52">
        <f>C386</f>
        <v>140000</v>
      </c>
      <c r="D387" s="41"/>
      <c r="E387" s="41">
        <f>C387/1000</f>
        <v>140</v>
      </c>
      <c r="F387" s="50"/>
      <c r="H387" s="11"/>
    </row>
    <row r="388" spans="1:8" ht="78" x14ac:dyDescent="0.25">
      <c r="A388" s="48" t="s">
        <v>22</v>
      </c>
      <c r="B388" s="43" t="s">
        <v>928</v>
      </c>
      <c r="C388" s="49">
        <v>1328000</v>
      </c>
      <c r="D388" s="43"/>
      <c r="E388" s="43"/>
      <c r="F388" s="50"/>
      <c r="H388" s="11"/>
    </row>
    <row r="389" spans="1:8" ht="24.9" customHeight="1" x14ac:dyDescent="0.25">
      <c r="A389" s="48" t="s">
        <v>24</v>
      </c>
      <c r="B389" s="43" t="s">
        <v>174</v>
      </c>
      <c r="C389" s="49">
        <v>10000</v>
      </c>
      <c r="D389" s="43"/>
      <c r="E389" s="43"/>
      <c r="F389" s="50"/>
      <c r="H389" s="11"/>
    </row>
    <row r="390" spans="1:8" ht="31.2" x14ac:dyDescent="0.25">
      <c r="A390" s="715" t="s">
        <v>26</v>
      </c>
      <c r="B390" s="716" t="s">
        <v>867</v>
      </c>
      <c r="C390" s="720">
        <v>48000</v>
      </c>
      <c r="D390" s="716"/>
      <c r="E390" s="716"/>
      <c r="F390" s="719"/>
      <c r="H390" s="11"/>
    </row>
    <row r="391" spans="1:8" ht="24.9" customHeight="1" x14ac:dyDescent="0.25">
      <c r="A391" s="51" t="s">
        <v>20</v>
      </c>
      <c r="B391" s="41" t="s">
        <v>21</v>
      </c>
      <c r="C391" s="52">
        <f>SUM(C388:C390)</f>
        <v>1386000</v>
      </c>
      <c r="D391" s="41"/>
      <c r="E391" s="41">
        <f>C391/1000</f>
        <v>1386</v>
      </c>
      <c r="F391" s="50"/>
      <c r="H391" s="11"/>
    </row>
    <row r="392" spans="1:8" ht="30" customHeight="1" x14ac:dyDescent="0.25">
      <c r="A392" s="48" t="s">
        <v>29</v>
      </c>
      <c r="B392" s="43" t="s">
        <v>929</v>
      </c>
      <c r="C392" s="49">
        <v>419000</v>
      </c>
      <c r="D392" s="43"/>
      <c r="E392" s="43"/>
      <c r="F392" s="50"/>
      <c r="H392" s="11"/>
    </row>
    <row r="393" spans="1:8" ht="35.1" customHeight="1" x14ac:dyDescent="0.25">
      <c r="A393" s="51" t="s">
        <v>27</v>
      </c>
      <c r="B393" s="41" t="s">
        <v>28</v>
      </c>
      <c r="C393" s="52">
        <f>C392</f>
        <v>419000</v>
      </c>
      <c r="D393" s="41"/>
      <c r="E393" s="41">
        <f>C393/1000</f>
        <v>419</v>
      </c>
      <c r="F393" s="50"/>
      <c r="H393" s="11"/>
    </row>
    <row r="394" spans="1:8" ht="24.9" customHeight="1" x14ac:dyDescent="0.25">
      <c r="A394" s="47" t="s">
        <v>10</v>
      </c>
      <c r="B394" s="36" t="s">
        <v>11</v>
      </c>
      <c r="C394" s="37">
        <f>C385+C387+C391+C393</f>
        <v>1970000</v>
      </c>
      <c r="D394" s="37"/>
      <c r="E394" s="38"/>
      <c r="F394" s="39">
        <f>C394/1000</f>
        <v>1970</v>
      </c>
      <c r="H394" s="11"/>
    </row>
    <row r="395" spans="1:8" ht="78" x14ac:dyDescent="0.25">
      <c r="A395" s="696" t="s">
        <v>168</v>
      </c>
      <c r="B395" s="697" t="s">
        <v>943</v>
      </c>
      <c r="C395" s="698">
        <v>5100000</v>
      </c>
      <c r="D395" s="698"/>
      <c r="E395" s="699"/>
      <c r="F395" s="700"/>
      <c r="H395" s="11"/>
    </row>
    <row r="396" spans="1:8" ht="35.1" customHeight="1" x14ac:dyDescent="0.25">
      <c r="A396" s="703" t="s">
        <v>169</v>
      </c>
      <c r="B396" s="704" t="s">
        <v>170</v>
      </c>
      <c r="C396" s="705">
        <f>C395</f>
        <v>5100000</v>
      </c>
      <c r="D396" s="705"/>
      <c r="E396" s="706">
        <f>C396/1000</f>
        <v>5100</v>
      </c>
      <c r="F396" s="729"/>
      <c r="H396" s="11"/>
    </row>
    <row r="397" spans="1:8" ht="24.9" customHeight="1" x14ac:dyDescent="0.25">
      <c r="A397" s="725" t="s">
        <v>171</v>
      </c>
      <c r="B397" s="709" t="s">
        <v>172</v>
      </c>
      <c r="C397" s="726">
        <f>C396</f>
        <v>5100000</v>
      </c>
      <c r="D397" s="726"/>
      <c r="E397" s="727"/>
      <c r="F397" s="728">
        <f>C397/1000</f>
        <v>5100</v>
      </c>
      <c r="H397" s="11"/>
    </row>
    <row r="398" spans="1:8" ht="30" customHeight="1" x14ac:dyDescent="0.25">
      <c r="A398" s="26" t="s">
        <v>944</v>
      </c>
      <c r="B398" s="704" t="s">
        <v>957</v>
      </c>
      <c r="C398" s="705"/>
      <c r="D398" s="705"/>
      <c r="E398" s="706">
        <f>C398/1000</f>
        <v>0</v>
      </c>
      <c r="F398" s="700"/>
      <c r="H398" s="11"/>
    </row>
    <row r="399" spans="1:8" ht="30" customHeight="1" x14ac:dyDescent="0.25">
      <c r="A399" s="26" t="s">
        <v>64</v>
      </c>
      <c r="B399" s="704" t="s">
        <v>186</v>
      </c>
      <c r="C399" s="705"/>
      <c r="D399" s="705"/>
      <c r="E399" s="706">
        <f>C399/1000</f>
        <v>0</v>
      </c>
      <c r="F399" s="700"/>
      <c r="H399" s="11"/>
    </row>
    <row r="400" spans="1:8" ht="30" customHeight="1" x14ac:dyDescent="0.25">
      <c r="A400" s="47" t="s">
        <v>31</v>
      </c>
      <c r="B400" s="36" t="s">
        <v>32</v>
      </c>
      <c r="C400" s="37">
        <f>C398+C399</f>
        <v>0</v>
      </c>
      <c r="D400" s="37"/>
      <c r="E400" s="38"/>
      <c r="F400" s="39">
        <f>C400/1000</f>
        <v>0</v>
      </c>
      <c r="H400" s="11"/>
    </row>
    <row r="401" spans="1:8" ht="24.9" customHeight="1" thickBot="1" x14ac:dyDescent="0.3">
      <c r="A401" s="1398" t="s">
        <v>88</v>
      </c>
      <c r="B401" s="1399"/>
      <c r="C401" s="1399"/>
      <c r="D401" s="1399"/>
      <c r="E401" s="1399"/>
      <c r="F401" s="34">
        <f>SUM(F375:F400)</f>
        <v>7737</v>
      </c>
      <c r="H401" s="11"/>
    </row>
    <row r="402" spans="1:8" ht="24.9" customHeight="1" thickBot="1" x14ac:dyDescent="0.3">
      <c r="A402" s="53"/>
      <c r="B402" s="54"/>
      <c r="C402" s="54"/>
      <c r="D402" s="54"/>
      <c r="E402" s="54"/>
      <c r="F402" s="55"/>
      <c r="H402" s="11"/>
    </row>
    <row r="403" spans="1:8" ht="24.9" customHeight="1" x14ac:dyDescent="0.25">
      <c r="A403" s="1395" t="s">
        <v>200</v>
      </c>
      <c r="B403" s="1396"/>
      <c r="C403" s="1396"/>
      <c r="D403" s="1396"/>
      <c r="E403" s="1396"/>
      <c r="F403" s="1397"/>
    </row>
    <row r="404" spans="1:8" ht="50.1" customHeight="1" x14ac:dyDescent="0.25">
      <c r="A404" s="696" t="s">
        <v>26</v>
      </c>
      <c r="B404" s="697" t="s">
        <v>870</v>
      </c>
      <c r="C404" s="698">
        <v>1147000</v>
      </c>
      <c r="D404" s="698"/>
      <c r="E404" s="699"/>
      <c r="F404" s="700"/>
      <c r="H404" s="11"/>
    </row>
    <row r="405" spans="1:8" ht="24.9" customHeight="1" x14ac:dyDescent="0.25">
      <c r="A405" s="703" t="s">
        <v>20</v>
      </c>
      <c r="B405" s="704" t="s">
        <v>21</v>
      </c>
      <c r="C405" s="705">
        <f>C404</f>
        <v>1147000</v>
      </c>
      <c r="D405" s="705"/>
      <c r="E405" s="706">
        <f>C405/1000</f>
        <v>1147</v>
      </c>
      <c r="F405" s="729"/>
      <c r="H405" s="11"/>
    </row>
    <row r="406" spans="1:8" ht="24.9" customHeight="1" x14ac:dyDescent="0.25">
      <c r="A406" s="696" t="s">
        <v>29</v>
      </c>
      <c r="B406" s="697" t="s">
        <v>166</v>
      </c>
      <c r="C406" s="698">
        <v>310000</v>
      </c>
      <c r="D406" s="698"/>
      <c r="E406" s="699"/>
      <c r="F406" s="700"/>
      <c r="H406" s="11"/>
    </row>
    <row r="407" spans="1:8" ht="35.1" customHeight="1" x14ac:dyDescent="0.25">
      <c r="A407" s="703" t="s">
        <v>27</v>
      </c>
      <c r="B407" s="704" t="s">
        <v>28</v>
      </c>
      <c r="C407" s="705">
        <f>C406</f>
        <v>310000</v>
      </c>
      <c r="D407" s="705"/>
      <c r="E407" s="706">
        <f>C407/1000</f>
        <v>310</v>
      </c>
      <c r="F407" s="729"/>
      <c r="H407" s="11"/>
    </row>
    <row r="408" spans="1:8" ht="30" customHeight="1" thickBot="1" x14ac:dyDescent="0.3">
      <c r="A408" s="750" t="s">
        <v>10</v>
      </c>
      <c r="B408" s="751" t="s">
        <v>11</v>
      </c>
      <c r="C408" s="752">
        <f>C405+C407</f>
        <v>1457000</v>
      </c>
      <c r="D408" s="751"/>
      <c r="E408" s="751"/>
      <c r="F408" s="753">
        <f>C408/1000</f>
        <v>1457</v>
      </c>
      <c r="H408" s="11"/>
    </row>
    <row r="409" spans="1:8" ht="24.9" customHeight="1" thickBot="1" x14ac:dyDescent="0.3">
      <c r="A409" s="1398" t="s">
        <v>88</v>
      </c>
      <c r="B409" s="1399"/>
      <c r="C409" s="1399"/>
      <c r="D409" s="1399"/>
      <c r="E409" s="1399"/>
      <c r="F409" s="34">
        <f>SUM(F406:F408)</f>
        <v>1457</v>
      </c>
      <c r="G409" s="11"/>
    </row>
    <row r="410" spans="1:8" ht="24.9" customHeight="1" thickBot="1" x14ac:dyDescent="0.3">
      <c r="A410" s="636"/>
      <c r="B410" s="636"/>
      <c r="C410" s="636"/>
      <c r="D410" s="636"/>
      <c r="E410" s="636"/>
      <c r="F410" s="40"/>
    </row>
    <row r="411" spans="1:8" ht="24.9" customHeight="1" x14ac:dyDescent="0.25">
      <c r="A411" s="1395" t="s">
        <v>117</v>
      </c>
      <c r="B411" s="1396"/>
      <c r="C411" s="1396"/>
      <c r="D411" s="1396"/>
      <c r="E411" s="1396"/>
      <c r="F411" s="1397"/>
      <c r="H411" s="11"/>
    </row>
    <row r="412" spans="1:8" ht="109.2" x14ac:dyDescent="0.25">
      <c r="A412" s="44" t="s">
        <v>168</v>
      </c>
      <c r="B412" s="697" t="s">
        <v>934</v>
      </c>
      <c r="C412" s="698">
        <v>4329000</v>
      </c>
      <c r="D412" s="698"/>
      <c r="E412" s="699"/>
      <c r="F412" s="700"/>
    </row>
    <row r="413" spans="1:8" ht="30" customHeight="1" x14ac:dyDescent="0.25">
      <c r="A413" s="26" t="s">
        <v>169</v>
      </c>
      <c r="B413" s="7" t="s">
        <v>170</v>
      </c>
      <c r="C413" s="14">
        <f>C412</f>
        <v>4329000</v>
      </c>
      <c r="D413" s="14"/>
      <c r="E413" s="13">
        <f>C413/1000</f>
        <v>4329</v>
      </c>
      <c r="F413" s="12"/>
      <c r="G413" s="11"/>
    </row>
    <row r="414" spans="1:8" ht="24.9" customHeight="1" x14ac:dyDescent="0.25">
      <c r="A414" s="47" t="s">
        <v>171</v>
      </c>
      <c r="B414" s="36" t="s">
        <v>172</v>
      </c>
      <c r="C414" s="37">
        <f>C413</f>
        <v>4329000</v>
      </c>
      <c r="D414" s="37"/>
      <c r="E414" s="38"/>
      <c r="F414" s="39">
        <f>C414/1000</f>
        <v>4329</v>
      </c>
      <c r="G414" s="11"/>
    </row>
    <row r="415" spans="1:8" ht="24.9" customHeight="1" thickBot="1" x14ac:dyDescent="0.3">
      <c r="A415" s="1398" t="s">
        <v>88</v>
      </c>
      <c r="B415" s="1399"/>
      <c r="C415" s="1399"/>
      <c r="D415" s="1399"/>
      <c r="E415" s="1399"/>
      <c r="F415" s="34">
        <f>SUM(F412:F414)</f>
        <v>4329</v>
      </c>
      <c r="G415" s="11"/>
    </row>
    <row r="416" spans="1:8" ht="24.9" customHeight="1" thickBot="1" x14ac:dyDescent="0.3">
      <c r="A416" s="1420"/>
      <c r="B416" s="1420"/>
      <c r="C416" s="1420"/>
      <c r="D416" s="1420"/>
      <c r="E416" s="1420"/>
      <c r="F416" s="1420"/>
      <c r="H416" s="11"/>
    </row>
    <row r="417" spans="1:8" ht="24.9" customHeight="1" x14ac:dyDescent="0.25">
      <c r="A417" s="1395" t="s">
        <v>118</v>
      </c>
      <c r="B417" s="1396"/>
      <c r="C417" s="1396"/>
      <c r="D417" s="1396"/>
      <c r="E417" s="1396"/>
      <c r="F417" s="1397"/>
    </row>
    <row r="418" spans="1:8" ht="50.1" customHeight="1" x14ac:dyDescent="0.25">
      <c r="A418" s="696" t="s">
        <v>120</v>
      </c>
      <c r="B418" s="697" t="s">
        <v>121</v>
      </c>
      <c r="C418" s="698">
        <v>220000</v>
      </c>
      <c r="D418" s="698"/>
      <c r="E418" s="699"/>
      <c r="F418" s="700"/>
      <c r="H418" s="11"/>
    </row>
    <row r="419" spans="1:8" s="15" customFormat="1" ht="30" customHeight="1" x14ac:dyDescent="0.25">
      <c r="A419" s="703" t="s">
        <v>119</v>
      </c>
      <c r="B419" s="704" t="s">
        <v>167</v>
      </c>
      <c r="C419" s="705">
        <f>C418</f>
        <v>220000</v>
      </c>
      <c r="D419" s="705"/>
      <c r="E419" s="706">
        <f>C419/1000</f>
        <v>220</v>
      </c>
      <c r="F419" s="729"/>
      <c r="H419" s="16"/>
    </row>
    <row r="420" spans="1:8" ht="30" customHeight="1" thickBot="1" x14ac:dyDescent="0.3">
      <c r="A420" s="750" t="s">
        <v>61</v>
      </c>
      <c r="B420" s="751" t="s">
        <v>62</v>
      </c>
      <c r="C420" s="752">
        <f>C419</f>
        <v>220000</v>
      </c>
      <c r="D420" s="751"/>
      <c r="E420" s="751"/>
      <c r="F420" s="753">
        <f>C420/1000</f>
        <v>220</v>
      </c>
      <c r="H420" s="11"/>
    </row>
    <row r="421" spans="1:8" ht="24.9" customHeight="1" thickBot="1" x14ac:dyDescent="0.3">
      <c r="A421" s="1398" t="s">
        <v>88</v>
      </c>
      <c r="B421" s="1399"/>
      <c r="C421" s="1399"/>
      <c r="D421" s="1399"/>
      <c r="E421" s="1399"/>
      <c r="F421" s="34">
        <f>SUM(F418:F420)</f>
        <v>220</v>
      </c>
      <c r="G421" s="11"/>
    </row>
    <row r="422" spans="1:8" ht="24.9" customHeight="1" thickBot="1" x14ac:dyDescent="0.3">
      <c r="A422" s="45"/>
      <c r="B422" s="45"/>
      <c r="C422" s="45"/>
      <c r="D422" s="45"/>
      <c r="E422" s="45"/>
      <c r="F422" s="46"/>
      <c r="G422" s="11"/>
    </row>
    <row r="423" spans="1:8" ht="24.9" customHeight="1" x14ac:dyDescent="0.25">
      <c r="A423" s="1395" t="s">
        <v>122</v>
      </c>
      <c r="B423" s="1396"/>
      <c r="C423" s="1396"/>
      <c r="D423" s="1396"/>
      <c r="E423" s="1396"/>
      <c r="F423" s="1397"/>
      <c r="H423" s="11"/>
    </row>
    <row r="424" spans="1:8" ht="46.8" x14ac:dyDescent="0.25">
      <c r="A424" s="696" t="s">
        <v>165</v>
      </c>
      <c r="B424" s="697" t="s">
        <v>861</v>
      </c>
      <c r="C424" s="698">
        <v>7828000</v>
      </c>
      <c r="D424" s="698"/>
      <c r="E424" s="699"/>
      <c r="F424" s="700"/>
      <c r="H424" s="11"/>
    </row>
    <row r="425" spans="1:8" ht="24.9" customHeight="1" x14ac:dyDescent="0.25">
      <c r="A425" s="703" t="s">
        <v>20</v>
      </c>
      <c r="B425" s="704" t="s">
        <v>21</v>
      </c>
      <c r="C425" s="705">
        <f>C424</f>
        <v>7828000</v>
      </c>
      <c r="D425" s="705"/>
      <c r="E425" s="706">
        <f>C425/1000</f>
        <v>7828</v>
      </c>
      <c r="F425" s="729"/>
    </row>
    <row r="426" spans="1:8" ht="24.9" customHeight="1" x14ac:dyDescent="0.25">
      <c r="A426" s="696" t="s">
        <v>29</v>
      </c>
      <c r="B426" s="697" t="s">
        <v>166</v>
      </c>
      <c r="C426" s="698">
        <v>2113000</v>
      </c>
      <c r="D426" s="698"/>
      <c r="E426" s="699"/>
      <c r="F426" s="729"/>
      <c r="G426" s="11"/>
    </row>
    <row r="427" spans="1:8" ht="35.1" customHeight="1" x14ac:dyDescent="0.25">
      <c r="A427" s="703" t="s">
        <v>27</v>
      </c>
      <c r="B427" s="754" t="s">
        <v>28</v>
      </c>
      <c r="C427" s="705">
        <f>SUM(C426:C426)</f>
        <v>2113000</v>
      </c>
      <c r="D427" s="705"/>
      <c r="E427" s="706">
        <f>C427/1000</f>
        <v>2113</v>
      </c>
      <c r="F427" s="700"/>
      <c r="G427" s="11"/>
    </row>
    <row r="428" spans="1:8" ht="24.9" customHeight="1" thickBot="1" x14ac:dyDescent="0.3">
      <c r="A428" s="750" t="s">
        <v>10</v>
      </c>
      <c r="B428" s="751" t="s">
        <v>11</v>
      </c>
      <c r="C428" s="755">
        <f>C425+C427</f>
        <v>9941000</v>
      </c>
      <c r="D428" s="755"/>
      <c r="E428" s="756"/>
      <c r="F428" s="753">
        <f>C428/1000</f>
        <v>9941</v>
      </c>
      <c r="G428" s="11"/>
    </row>
    <row r="429" spans="1:8" ht="24.9" customHeight="1" thickBot="1" x14ac:dyDescent="0.3">
      <c r="A429" s="1398" t="s">
        <v>88</v>
      </c>
      <c r="B429" s="1399"/>
      <c r="C429" s="1399"/>
      <c r="D429" s="1399"/>
      <c r="E429" s="1399"/>
      <c r="F429" s="34">
        <f>SUM(F424:F428)</f>
        <v>9941</v>
      </c>
      <c r="H429" s="11"/>
    </row>
    <row r="430" spans="1:8" ht="46.8" x14ac:dyDescent="0.25">
      <c r="A430" s="647" t="s">
        <v>163</v>
      </c>
      <c r="B430" s="722" t="s">
        <v>862</v>
      </c>
      <c r="C430" s="785"/>
      <c r="D430" s="785">
        <v>3467000</v>
      </c>
      <c r="E430" s="785">
        <f>D430/1000</f>
        <v>3467</v>
      </c>
      <c r="F430" s="700"/>
      <c r="H430" s="11"/>
    </row>
    <row r="431" spans="1:8" ht="24.9" customHeight="1" x14ac:dyDescent="0.25">
      <c r="A431" s="647" t="s">
        <v>40</v>
      </c>
      <c r="B431" s="704" t="s">
        <v>164</v>
      </c>
      <c r="C431" s="785"/>
      <c r="D431" s="785">
        <v>936000</v>
      </c>
      <c r="E431" s="785">
        <f>D431/1000</f>
        <v>936</v>
      </c>
      <c r="F431" s="700"/>
    </row>
    <row r="432" spans="1:8" ht="24.9" customHeight="1" x14ac:dyDescent="0.25">
      <c r="A432" s="659" t="s">
        <v>36</v>
      </c>
      <c r="B432" s="786" t="s">
        <v>37</v>
      </c>
      <c r="C432" s="787"/>
      <c r="D432" s="787">
        <f>SUM(D430:D431)</f>
        <v>4403000</v>
      </c>
      <c r="E432" s="788"/>
      <c r="F432" s="789">
        <f>D432/1000</f>
        <v>4403</v>
      </c>
      <c r="G432" s="11"/>
    </row>
    <row r="433" spans="1:8" ht="30" customHeight="1" thickBot="1" x14ac:dyDescent="0.3">
      <c r="A433" s="1393" t="s">
        <v>68</v>
      </c>
      <c r="B433" s="1394"/>
      <c r="C433" s="1394"/>
      <c r="D433" s="1394"/>
      <c r="E433" s="1394"/>
      <c r="F433" s="35">
        <f>F432</f>
        <v>4403</v>
      </c>
      <c r="G433" s="11"/>
    </row>
    <row r="434" spans="1:8" ht="24.9" customHeight="1" thickBot="1" x14ac:dyDescent="0.3">
      <c r="A434" s="1421"/>
      <c r="B434" s="1422"/>
      <c r="C434" s="1422"/>
      <c r="D434" s="1422"/>
      <c r="E434" s="1422"/>
      <c r="F434" s="1423"/>
      <c r="G434" s="11"/>
    </row>
    <row r="435" spans="1:8" ht="24.9" customHeight="1" x14ac:dyDescent="0.25">
      <c r="A435" s="1395" t="s">
        <v>123</v>
      </c>
      <c r="B435" s="1396"/>
      <c r="C435" s="1396"/>
      <c r="D435" s="1396"/>
      <c r="E435" s="1396"/>
      <c r="F435" s="1397"/>
      <c r="H435" s="11"/>
    </row>
    <row r="436" spans="1:8" ht="35.1" customHeight="1" x14ac:dyDescent="0.25">
      <c r="A436" s="696" t="s">
        <v>124</v>
      </c>
      <c r="B436" s="701" t="s">
        <v>160</v>
      </c>
      <c r="C436" s="698">
        <v>64000</v>
      </c>
      <c r="D436" s="698"/>
      <c r="E436" s="699"/>
      <c r="F436" s="700"/>
      <c r="H436" s="11"/>
    </row>
    <row r="437" spans="1:8" ht="24.9" customHeight="1" x14ac:dyDescent="0.25">
      <c r="A437" s="696" t="s">
        <v>161</v>
      </c>
      <c r="B437" s="701" t="s">
        <v>162</v>
      </c>
      <c r="C437" s="698">
        <v>15000</v>
      </c>
      <c r="D437" s="698"/>
      <c r="E437" s="699"/>
      <c r="F437" s="700"/>
    </row>
    <row r="438" spans="1:8" ht="24.9" customHeight="1" x14ac:dyDescent="0.25">
      <c r="A438" s="703" t="s">
        <v>125</v>
      </c>
      <c r="B438" s="754" t="s">
        <v>159</v>
      </c>
      <c r="C438" s="705">
        <f>SUM(C436:C437)</f>
        <v>79000</v>
      </c>
      <c r="D438" s="705"/>
      <c r="E438" s="706">
        <f>C438/1000</f>
        <v>79</v>
      </c>
      <c r="F438" s="700"/>
      <c r="G438" s="11"/>
    </row>
    <row r="439" spans="1:8" ht="24.9" customHeight="1" thickBot="1" x14ac:dyDescent="0.3">
      <c r="A439" s="750" t="s">
        <v>61</v>
      </c>
      <c r="B439" s="751" t="s">
        <v>62</v>
      </c>
      <c r="C439" s="755">
        <f>C438</f>
        <v>79000</v>
      </c>
      <c r="D439" s="755"/>
      <c r="E439" s="756"/>
      <c r="F439" s="753">
        <f>C439/1000</f>
        <v>79</v>
      </c>
      <c r="G439" s="11"/>
    </row>
    <row r="440" spans="1:8" ht="24.9" customHeight="1" thickBot="1" x14ac:dyDescent="0.3">
      <c r="A440" s="1398" t="s">
        <v>88</v>
      </c>
      <c r="B440" s="1399"/>
      <c r="C440" s="1399"/>
      <c r="D440" s="1399"/>
      <c r="E440" s="1399"/>
      <c r="F440" s="34">
        <f>F439</f>
        <v>79</v>
      </c>
      <c r="G440" s="11"/>
    </row>
    <row r="441" spans="1:8" ht="24.9" customHeight="1" thickBot="1" x14ac:dyDescent="0.3">
      <c r="A441" s="636"/>
      <c r="B441" s="636"/>
      <c r="C441" s="636"/>
      <c r="D441" s="636"/>
      <c r="E441" s="636"/>
      <c r="F441" s="40"/>
      <c r="H441" s="11"/>
    </row>
    <row r="442" spans="1:8" ht="24.9" customHeight="1" x14ac:dyDescent="0.25">
      <c r="A442" s="1395" t="s">
        <v>126</v>
      </c>
      <c r="B442" s="1396"/>
      <c r="C442" s="1396"/>
      <c r="D442" s="1396"/>
      <c r="E442" s="1396"/>
      <c r="F442" s="1397"/>
      <c r="H442" s="11"/>
    </row>
    <row r="443" spans="1:8" ht="24.9" customHeight="1" x14ac:dyDescent="0.25">
      <c r="A443" s="696" t="s">
        <v>156</v>
      </c>
      <c r="B443" s="701" t="s">
        <v>157</v>
      </c>
      <c r="C443" s="698">
        <v>383000</v>
      </c>
      <c r="D443" s="698"/>
      <c r="E443" s="699"/>
      <c r="F443" s="700"/>
    </row>
    <row r="444" spans="1:8" ht="24.9" customHeight="1" x14ac:dyDescent="0.25">
      <c r="A444" s="703" t="s">
        <v>149</v>
      </c>
      <c r="B444" s="754" t="s">
        <v>154</v>
      </c>
      <c r="C444" s="705">
        <f>SUM(C443:C443)</f>
        <v>383000</v>
      </c>
      <c r="D444" s="705"/>
      <c r="E444" s="706">
        <f>C444/1000</f>
        <v>383</v>
      </c>
      <c r="F444" s="700"/>
      <c r="G444" s="11"/>
    </row>
    <row r="445" spans="1:8" ht="24.9" customHeight="1" thickBot="1" x14ac:dyDescent="0.3">
      <c r="A445" s="750" t="s">
        <v>61</v>
      </c>
      <c r="B445" s="751" t="s">
        <v>62</v>
      </c>
      <c r="C445" s="755">
        <f>C444</f>
        <v>383000</v>
      </c>
      <c r="D445" s="755"/>
      <c r="E445" s="756"/>
      <c r="F445" s="753">
        <f>C445/1000</f>
        <v>383</v>
      </c>
      <c r="G445" s="11"/>
    </row>
    <row r="446" spans="1:8" ht="24.9" customHeight="1" thickBot="1" x14ac:dyDescent="0.3">
      <c r="A446" s="1398" t="s">
        <v>88</v>
      </c>
      <c r="B446" s="1399"/>
      <c r="C446" s="1399"/>
      <c r="D446" s="1399"/>
      <c r="E446" s="1399"/>
      <c r="F446" s="34">
        <f>F445</f>
        <v>383</v>
      </c>
      <c r="G446" s="11"/>
    </row>
    <row r="447" spans="1:8" ht="24.9" customHeight="1" thickBot="1" x14ac:dyDescent="0.3">
      <c r="A447" s="1400"/>
      <c r="B447" s="1400"/>
      <c r="C447" s="1400"/>
      <c r="D447" s="1400"/>
      <c r="E447" s="1400"/>
      <c r="F447" s="1400"/>
      <c r="G447" s="11"/>
    </row>
    <row r="448" spans="1:8" ht="24.9" customHeight="1" x14ac:dyDescent="0.25">
      <c r="A448" s="1401" t="s">
        <v>49</v>
      </c>
      <c r="B448" s="1402"/>
      <c r="C448" s="1402"/>
      <c r="D448" s="1402"/>
      <c r="E448" s="1402"/>
      <c r="F448" s="1403"/>
      <c r="G448" s="11"/>
    </row>
    <row r="449" spans="1:8" ht="50.1" customHeight="1" x14ac:dyDescent="0.25">
      <c r="A449" s="643" t="s">
        <v>155</v>
      </c>
      <c r="B449" s="644" t="s">
        <v>868</v>
      </c>
      <c r="C449" s="651"/>
      <c r="D449" s="651">
        <v>232000</v>
      </c>
      <c r="E449" s="645"/>
      <c r="F449" s="646"/>
      <c r="H449" s="11"/>
    </row>
    <row r="450" spans="1:8" ht="24.9" customHeight="1" x14ac:dyDescent="0.25">
      <c r="A450" s="647" t="s">
        <v>89</v>
      </c>
      <c r="B450" s="648" t="s">
        <v>90</v>
      </c>
      <c r="C450" s="657"/>
      <c r="D450" s="658">
        <f>D449</f>
        <v>232000</v>
      </c>
      <c r="E450" s="658">
        <f>D450/1000</f>
        <v>232</v>
      </c>
      <c r="F450" s="646"/>
      <c r="H450" s="11"/>
    </row>
    <row r="451" spans="1:8" ht="24.9" customHeight="1" x14ac:dyDescent="0.25">
      <c r="A451" s="659" t="s">
        <v>69</v>
      </c>
      <c r="B451" s="660" t="s">
        <v>83</v>
      </c>
      <c r="C451" s="661"/>
      <c r="D451" s="661">
        <f>D450</f>
        <v>232000</v>
      </c>
      <c r="E451" s="662"/>
      <c r="F451" s="663">
        <f>D451/1000</f>
        <v>232</v>
      </c>
      <c r="H451" s="11"/>
    </row>
    <row r="452" spans="1:8" s="15" customFormat="1" ht="24.9" customHeight="1" thickBot="1" x14ac:dyDescent="0.3">
      <c r="A452" s="1393" t="s">
        <v>68</v>
      </c>
      <c r="B452" s="1394"/>
      <c r="C452" s="1394"/>
      <c r="D452" s="1394"/>
      <c r="E452" s="1394"/>
      <c r="F452" s="35">
        <f>F451</f>
        <v>232</v>
      </c>
      <c r="H452" s="16"/>
    </row>
    <row r="453" spans="1:8" s="15" customFormat="1" ht="24.9" customHeight="1" thickBot="1" x14ac:dyDescent="0.3">
      <c r="A453" s="636"/>
      <c r="B453" s="636"/>
      <c r="C453" s="636"/>
      <c r="D453" s="636"/>
      <c r="E453" s="636"/>
      <c r="F453" s="40"/>
      <c r="H453" s="16"/>
    </row>
    <row r="454" spans="1:8" s="15" customFormat="1" ht="24.9" customHeight="1" x14ac:dyDescent="0.25">
      <c r="A454" s="1395" t="s">
        <v>48</v>
      </c>
      <c r="B454" s="1396"/>
      <c r="C454" s="1396"/>
      <c r="D454" s="1396"/>
      <c r="E454" s="1396"/>
      <c r="F454" s="1397"/>
      <c r="H454" s="16"/>
    </row>
    <row r="455" spans="1:8" s="15" customFormat="1" ht="46.8" x14ac:dyDescent="0.25">
      <c r="A455" s="696" t="s">
        <v>153</v>
      </c>
      <c r="B455" s="701" t="s">
        <v>197</v>
      </c>
      <c r="C455" s="698">
        <v>450000</v>
      </c>
      <c r="D455" s="698"/>
      <c r="E455" s="699"/>
      <c r="F455" s="700"/>
      <c r="H455" s="16"/>
    </row>
    <row r="456" spans="1:8" s="15" customFormat="1" ht="30" customHeight="1" x14ac:dyDescent="0.25">
      <c r="A456" s="703" t="s">
        <v>149</v>
      </c>
      <c r="B456" s="754" t="s">
        <v>154</v>
      </c>
      <c r="C456" s="705">
        <f>SUM(C455:C455)</f>
        <v>450000</v>
      </c>
      <c r="D456" s="705"/>
      <c r="E456" s="706">
        <f>C456/1000</f>
        <v>450</v>
      </c>
      <c r="F456" s="700"/>
      <c r="H456" s="16"/>
    </row>
    <row r="457" spans="1:8" s="15" customFormat="1" ht="30" customHeight="1" thickBot="1" x14ac:dyDescent="0.3">
      <c r="A457" s="750" t="s">
        <v>61</v>
      </c>
      <c r="B457" s="751" t="s">
        <v>62</v>
      </c>
      <c r="C457" s="755">
        <f>C456</f>
        <v>450000</v>
      </c>
      <c r="D457" s="755"/>
      <c r="E457" s="756"/>
      <c r="F457" s="753">
        <f>C457/1000</f>
        <v>450</v>
      </c>
      <c r="H457" s="16"/>
    </row>
    <row r="458" spans="1:8" s="15" customFormat="1" ht="24.9" customHeight="1" thickBot="1" x14ac:dyDescent="0.3">
      <c r="A458" s="1398" t="s">
        <v>88</v>
      </c>
      <c r="B458" s="1399"/>
      <c r="C458" s="1399"/>
      <c r="D458" s="1399"/>
      <c r="E458" s="1399"/>
      <c r="F458" s="34">
        <f>F457</f>
        <v>450</v>
      </c>
      <c r="H458" s="16"/>
    </row>
    <row r="459" spans="1:8" s="15" customFormat="1" ht="24.9" customHeight="1" thickBot="1" x14ac:dyDescent="0.3">
      <c r="A459" s="636"/>
      <c r="B459" s="636"/>
      <c r="C459" s="636"/>
      <c r="D459" s="636"/>
      <c r="E459" s="636"/>
      <c r="F459" s="40"/>
      <c r="H459" s="16"/>
    </row>
    <row r="460" spans="1:8" s="15" customFormat="1" ht="24.9" customHeight="1" x14ac:dyDescent="0.25">
      <c r="A460" s="1395" t="s">
        <v>127</v>
      </c>
      <c r="B460" s="1396"/>
      <c r="C460" s="1396"/>
      <c r="D460" s="1396"/>
      <c r="E460" s="1396"/>
      <c r="F460" s="1397"/>
      <c r="H460" s="16"/>
    </row>
    <row r="461" spans="1:8" ht="62.4" x14ac:dyDescent="0.25">
      <c r="A461" s="685" t="s">
        <v>91</v>
      </c>
      <c r="B461" s="686" t="s">
        <v>790</v>
      </c>
      <c r="C461" s="687">
        <v>757000</v>
      </c>
      <c r="D461" s="688"/>
      <c r="E461" s="688"/>
      <c r="F461" s="689"/>
    </row>
    <row r="462" spans="1:8" ht="31.2" x14ac:dyDescent="0.25">
      <c r="A462" s="685" t="s">
        <v>791</v>
      </c>
      <c r="B462" s="686" t="s">
        <v>794</v>
      </c>
      <c r="C462" s="687">
        <v>50000</v>
      </c>
      <c r="D462" s="688"/>
      <c r="E462" s="688"/>
      <c r="F462" s="689"/>
    </row>
    <row r="463" spans="1:8" ht="30" customHeight="1" x14ac:dyDescent="0.25">
      <c r="A463" s="690" t="s">
        <v>4</v>
      </c>
      <c r="B463" s="691" t="s">
        <v>195</v>
      </c>
      <c r="C463" s="692">
        <f>SUM(C461:C462)</f>
        <v>807000</v>
      </c>
      <c r="D463" s="693"/>
      <c r="E463" s="694">
        <f>C463/1000</f>
        <v>807</v>
      </c>
      <c r="F463" s="695"/>
    </row>
    <row r="464" spans="1:8" ht="24.9" customHeight="1" x14ac:dyDescent="0.25">
      <c r="A464" s="708" t="s">
        <v>6</v>
      </c>
      <c r="B464" s="709" t="s">
        <v>7</v>
      </c>
      <c r="C464" s="710">
        <f>C463+C460</f>
        <v>807000</v>
      </c>
      <c r="D464" s="710"/>
      <c r="E464" s="711"/>
      <c r="F464" s="712">
        <f>C464/1000</f>
        <v>807</v>
      </c>
    </row>
    <row r="465" spans="1:8" s="5" customFormat="1" ht="62.4" x14ac:dyDescent="0.25">
      <c r="A465" s="696" t="s">
        <v>58</v>
      </c>
      <c r="B465" s="697" t="s">
        <v>796</v>
      </c>
      <c r="C465" s="698">
        <v>170000</v>
      </c>
      <c r="D465" s="698"/>
      <c r="E465" s="699"/>
      <c r="F465" s="700"/>
    </row>
    <row r="466" spans="1:8" ht="30" customHeight="1" x14ac:dyDescent="0.25">
      <c r="A466" s="703" t="s">
        <v>8</v>
      </c>
      <c r="B466" s="704" t="s">
        <v>9</v>
      </c>
      <c r="C466" s="705">
        <f>SUM(C465:C465)</f>
        <v>170000</v>
      </c>
      <c r="D466" s="705"/>
      <c r="E466" s="706">
        <f>C466/1000</f>
        <v>170</v>
      </c>
      <c r="F466" s="700"/>
    </row>
    <row r="467" spans="1:8" s="5" customFormat="1" ht="30" customHeight="1" x14ac:dyDescent="0.25">
      <c r="A467" s="708" t="s">
        <v>8</v>
      </c>
      <c r="B467" s="713" t="s">
        <v>9</v>
      </c>
      <c r="C467" s="710">
        <f>C466</f>
        <v>170000</v>
      </c>
      <c r="D467" s="710"/>
      <c r="E467" s="711"/>
      <c r="F467" s="714">
        <f>C467/1000</f>
        <v>170</v>
      </c>
    </row>
    <row r="468" spans="1:8" ht="62.4" x14ac:dyDescent="0.25">
      <c r="A468" s="696" t="s">
        <v>30</v>
      </c>
      <c r="B468" s="701" t="s">
        <v>830</v>
      </c>
      <c r="C468" s="698">
        <v>1030000</v>
      </c>
      <c r="D468" s="698"/>
      <c r="E468" s="699"/>
      <c r="F468" s="700"/>
      <c r="H468" s="11"/>
    </row>
    <row r="469" spans="1:8" ht="35.1" customHeight="1" x14ac:dyDescent="0.25">
      <c r="A469" s="703" t="s">
        <v>27</v>
      </c>
      <c r="B469" s="754" t="s">
        <v>28</v>
      </c>
      <c r="C469" s="705">
        <f>SUM(C468:C468)</f>
        <v>1030000</v>
      </c>
      <c r="D469" s="705"/>
      <c r="E469" s="706">
        <f>C469/1000</f>
        <v>1030</v>
      </c>
      <c r="F469" s="700"/>
      <c r="H469" s="11"/>
    </row>
    <row r="470" spans="1:8" ht="24.9" customHeight="1" thickBot="1" x14ac:dyDescent="0.3">
      <c r="A470" s="750" t="s">
        <v>10</v>
      </c>
      <c r="B470" s="751" t="s">
        <v>11</v>
      </c>
      <c r="C470" s="755">
        <f>C469</f>
        <v>1030000</v>
      </c>
      <c r="D470" s="755"/>
      <c r="E470" s="756"/>
      <c r="F470" s="753">
        <f>C470/1000</f>
        <v>1030</v>
      </c>
      <c r="H470" s="11"/>
    </row>
    <row r="471" spans="1:8" ht="24.9" customHeight="1" thickBot="1" x14ac:dyDescent="0.3">
      <c r="A471" s="1398" t="s">
        <v>88</v>
      </c>
      <c r="B471" s="1399"/>
      <c r="C471" s="1399"/>
      <c r="D471" s="1399"/>
      <c r="E471" s="1399"/>
      <c r="F471" s="34">
        <f>F470+F464+F467</f>
        <v>2007</v>
      </c>
      <c r="H471" s="11"/>
    </row>
    <row r="472" spans="1:8" ht="24.9" customHeight="1" thickBot="1" x14ac:dyDescent="0.3">
      <c r="A472" s="636"/>
      <c r="B472" s="636"/>
      <c r="C472" s="636"/>
      <c r="D472" s="636"/>
      <c r="E472" s="636"/>
      <c r="F472" s="40"/>
      <c r="H472" s="11"/>
    </row>
    <row r="473" spans="1:8" s="15" customFormat="1" ht="24.9" customHeight="1" x14ac:dyDescent="0.25">
      <c r="A473" s="1395" t="s">
        <v>128</v>
      </c>
      <c r="B473" s="1396"/>
      <c r="C473" s="1396"/>
      <c r="D473" s="1396"/>
      <c r="E473" s="1396"/>
      <c r="F473" s="1397"/>
      <c r="H473" s="16"/>
    </row>
    <row r="474" spans="1:8" s="15" customFormat="1" ht="31.2" x14ac:dyDescent="0.25">
      <c r="A474" s="696" t="s">
        <v>59</v>
      </c>
      <c r="B474" s="697" t="s">
        <v>829</v>
      </c>
      <c r="C474" s="699">
        <v>1000</v>
      </c>
      <c r="D474" s="757"/>
      <c r="E474" s="699"/>
      <c r="F474" s="700"/>
      <c r="H474" s="16"/>
    </row>
    <row r="475" spans="1:8" s="15" customFormat="1" ht="31.2" x14ac:dyDescent="0.25">
      <c r="A475" s="696" t="s">
        <v>60</v>
      </c>
      <c r="B475" s="697" t="s">
        <v>831</v>
      </c>
      <c r="C475" s="699">
        <v>1000</v>
      </c>
      <c r="D475" s="757"/>
      <c r="E475" s="699"/>
      <c r="F475" s="700"/>
      <c r="H475" s="16"/>
    </row>
    <row r="476" spans="1:8" ht="30" customHeight="1" x14ac:dyDescent="0.25">
      <c r="A476" s="703" t="s">
        <v>8</v>
      </c>
      <c r="B476" s="704" t="s">
        <v>9</v>
      </c>
      <c r="C476" s="705">
        <f>SUM(C474:C475)</f>
        <v>2000</v>
      </c>
      <c r="D476" s="705"/>
      <c r="E476" s="706">
        <f>C476/1000</f>
        <v>2</v>
      </c>
      <c r="F476" s="700"/>
    </row>
    <row r="477" spans="1:8" s="15" customFormat="1" ht="24.9" customHeight="1" x14ac:dyDescent="0.25">
      <c r="A477" s="725" t="s">
        <v>8</v>
      </c>
      <c r="B477" s="709" t="s">
        <v>199</v>
      </c>
      <c r="C477" s="727">
        <f>C476</f>
        <v>2000</v>
      </c>
      <c r="D477" s="758"/>
      <c r="E477" s="727"/>
      <c r="F477" s="728">
        <f>C477/1000</f>
        <v>2</v>
      </c>
      <c r="H477" s="16"/>
    </row>
    <row r="478" spans="1:8" ht="62.4" x14ac:dyDescent="0.25">
      <c r="A478" s="696" t="s">
        <v>30</v>
      </c>
      <c r="B478" s="701" t="s">
        <v>198</v>
      </c>
      <c r="C478" s="698">
        <v>1080000</v>
      </c>
      <c r="D478" s="698"/>
      <c r="E478" s="699"/>
      <c r="F478" s="700"/>
      <c r="H478" s="11"/>
    </row>
    <row r="479" spans="1:8" ht="30" customHeight="1" x14ac:dyDescent="0.25">
      <c r="A479" s="703" t="s">
        <v>27</v>
      </c>
      <c r="B479" s="754" t="s">
        <v>28</v>
      </c>
      <c r="C479" s="705">
        <f>SUM(C478:C478)</f>
        <v>1080000</v>
      </c>
      <c r="D479" s="705"/>
      <c r="E479" s="706">
        <f>C479/1000</f>
        <v>1080</v>
      </c>
      <c r="F479" s="700"/>
      <c r="H479" s="11"/>
    </row>
    <row r="480" spans="1:8" ht="30" customHeight="1" thickBot="1" x14ac:dyDescent="0.3">
      <c r="A480" s="750" t="s">
        <v>10</v>
      </c>
      <c r="B480" s="751" t="s">
        <v>11</v>
      </c>
      <c r="C480" s="755">
        <f>C479</f>
        <v>1080000</v>
      </c>
      <c r="D480" s="755"/>
      <c r="E480" s="756"/>
      <c r="F480" s="753">
        <f>C480/1000</f>
        <v>1080</v>
      </c>
      <c r="H480" s="11"/>
    </row>
    <row r="481" spans="1:8" ht="24.9" customHeight="1" thickBot="1" x14ac:dyDescent="0.3">
      <c r="A481" s="1398" t="s">
        <v>88</v>
      </c>
      <c r="B481" s="1399"/>
      <c r="C481" s="1399"/>
      <c r="D481" s="1399"/>
      <c r="E481" s="1399"/>
      <c r="F481" s="34">
        <f>F480+F477</f>
        <v>1082</v>
      </c>
      <c r="H481" s="11"/>
    </row>
    <row r="482" spans="1:8" ht="24.9" customHeight="1" thickBot="1" x14ac:dyDescent="0.3">
      <c r="A482" s="636"/>
      <c r="B482" s="636"/>
      <c r="C482" s="636"/>
      <c r="D482" s="636"/>
      <c r="E482" s="636"/>
      <c r="F482" s="40"/>
      <c r="H482" s="11"/>
    </row>
    <row r="483" spans="1:8" ht="24.9" customHeight="1" x14ac:dyDescent="0.25">
      <c r="A483" s="1395" t="s">
        <v>129</v>
      </c>
      <c r="B483" s="1396"/>
      <c r="C483" s="1396"/>
      <c r="D483" s="1396"/>
      <c r="E483" s="1396"/>
      <c r="F483" s="1397"/>
      <c r="H483" s="11"/>
    </row>
    <row r="484" spans="1:8" ht="46.8" x14ac:dyDescent="0.25">
      <c r="A484" s="696" t="s">
        <v>146</v>
      </c>
      <c r="B484" s="701" t="s">
        <v>151</v>
      </c>
      <c r="C484" s="698">
        <v>428000</v>
      </c>
      <c r="D484" s="698"/>
      <c r="E484" s="699"/>
      <c r="F484" s="700"/>
      <c r="H484" s="11"/>
    </row>
    <row r="485" spans="1:8" ht="78" x14ac:dyDescent="0.25">
      <c r="A485" s="696" t="s">
        <v>147</v>
      </c>
      <c r="B485" s="701" t="s">
        <v>158</v>
      </c>
      <c r="C485" s="698">
        <v>410000</v>
      </c>
      <c r="D485" s="698"/>
      <c r="E485" s="699"/>
      <c r="F485" s="700"/>
      <c r="H485" s="11"/>
    </row>
    <row r="486" spans="1:8" ht="46.8" x14ac:dyDescent="0.25">
      <c r="A486" s="696" t="s">
        <v>148</v>
      </c>
      <c r="B486" s="701" t="s">
        <v>152</v>
      </c>
      <c r="C486" s="698">
        <v>440000</v>
      </c>
      <c r="D486" s="698"/>
      <c r="E486" s="699"/>
      <c r="F486" s="700"/>
      <c r="H486" s="11"/>
    </row>
    <row r="487" spans="1:8" ht="24.9" customHeight="1" x14ac:dyDescent="0.25">
      <c r="A487" s="721" t="s">
        <v>149</v>
      </c>
      <c r="B487" s="759" t="s">
        <v>150</v>
      </c>
      <c r="C487" s="734">
        <f>SUM(C484:C486)</f>
        <v>1278000</v>
      </c>
      <c r="D487" s="734"/>
      <c r="E487" s="735">
        <f>C487/1000</f>
        <v>1278</v>
      </c>
      <c r="F487" s="724"/>
      <c r="H487" s="11"/>
    </row>
    <row r="488" spans="1:8" ht="24.9" customHeight="1" thickBot="1" x14ac:dyDescent="0.3">
      <c r="A488" s="750" t="s">
        <v>61</v>
      </c>
      <c r="B488" s="751" t="s">
        <v>62</v>
      </c>
      <c r="C488" s="755">
        <f>C487</f>
        <v>1278000</v>
      </c>
      <c r="D488" s="755"/>
      <c r="E488" s="756"/>
      <c r="F488" s="753">
        <f>C488/1000</f>
        <v>1278</v>
      </c>
      <c r="H488" s="11"/>
    </row>
    <row r="489" spans="1:8" ht="24.9" customHeight="1" thickBot="1" x14ac:dyDescent="0.3">
      <c r="A489" s="1398" t="s">
        <v>88</v>
      </c>
      <c r="B489" s="1399"/>
      <c r="C489" s="1399"/>
      <c r="D489" s="1399"/>
      <c r="E489" s="1399"/>
      <c r="F489" s="34">
        <f>F488</f>
        <v>1278</v>
      </c>
      <c r="H489" s="11"/>
    </row>
    <row r="490" spans="1:8" ht="24.9" customHeight="1" thickBot="1" x14ac:dyDescent="0.3">
      <c r="A490" s="636"/>
      <c r="B490" s="636"/>
      <c r="C490" s="636"/>
      <c r="D490" s="636"/>
      <c r="E490" s="636"/>
      <c r="F490" s="40"/>
      <c r="H490" s="11"/>
    </row>
    <row r="491" spans="1:8" s="4" customFormat="1" ht="24.9" customHeight="1" x14ac:dyDescent="0.25">
      <c r="A491" s="1401" t="s">
        <v>130</v>
      </c>
      <c r="B491" s="1402"/>
      <c r="C491" s="1402"/>
      <c r="D491" s="1402"/>
      <c r="E491" s="1402"/>
      <c r="F491" s="1403"/>
      <c r="H491" s="17"/>
    </row>
    <row r="492" spans="1:8" ht="35.1" customHeight="1" x14ac:dyDescent="0.25">
      <c r="A492" s="643" t="s">
        <v>132</v>
      </c>
      <c r="B492" s="668" t="s">
        <v>133</v>
      </c>
      <c r="C492" s="651"/>
      <c r="D492" s="651">
        <v>30000</v>
      </c>
      <c r="E492" s="645"/>
      <c r="F492" s="646"/>
    </row>
    <row r="493" spans="1:8" ht="24.9" customHeight="1" x14ac:dyDescent="0.25">
      <c r="A493" s="647" t="s">
        <v>131</v>
      </c>
      <c r="B493" s="669" t="s">
        <v>134</v>
      </c>
      <c r="C493" s="649"/>
      <c r="D493" s="649">
        <f>D492</f>
        <v>30000</v>
      </c>
      <c r="E493" s="650">
        <f>D493/1000</f>
        <v>30</v>
      </c>
      <c r="F493" s="646"/>
    </row>
    <row r="494" spans="1:8" ht="24.9" customHeight="1" x14ac:dyDescent="0.25">
      <c r="A494" s="643" t="s">
        <v>135</v>
      </c>
      <c r="B494" s="668" t="s">
        <v>136</v>
      </c>
      <c r="C494" s="651"/>
      <c r="D494" s="651">
        <v>6700000</v>
      </c>
      <c r="E494" s="645"/>
      <c r="F494" s="646"/>
    </row>
    <row r="495" spans="1:8" ht="24.9" customHeight="1" x14ac:dyDescent="0.25">
      <c r="A495" s="647" t="s">
        <v>137</v>
      </c>
      <c r="B495" s="669" t="s">
        <v>138</v>
      </c>
      <c r="C495" s="649"/>
      <c r="D495" s="649">
        <f>D494</f>
        <v>6700000</v>
      </c>
      <c r="E495" s="650">
        <f>D495/1000</f>
        <v>6700</v>
      </c>
      <c r="F495" s="646"/>
    </row>
    <row r="496" spans="1:8" ht="35.1" customHeight="1" x14ac:dyDescent="0.25">
      <c r="A496" s="643" t="s">
        <v>139</v>
      </c>
      <c r="B496" s="668" t="s">
        <v>863</v>
      </c>
      <c r="C496" s="651"/>
      <c r="D496" s="651">
        <v>54000000</v>
      </c>
      <c r="E496" s="645"/>
      <c r="F496" s="646"/>
    </row>
    <row r="497" spans="1:6" ht="24.9" customHeight="1" x14ac:dyDescent="0.25">
      <c r="A497" s="643" t="s">
        <v>140</v>
      </c>
      <c r="B497" s="668" t="s">
        <v>141</v>
      </c>
      <c r="C497" s="651"/>
      <c r="D497" s="651">
        <v>9000000</v>
      </c>
      <c r="E497" s="645"/>
      <c r="F497" s="646"/>
    </row>
    <row r="498" spans="1:6" ht="50.1" customHeight="1" x14ac:dyDescent="0.25">
      <c r="A498" s="643" t="s">
        <v>142</v>
      </c>
      <c r="B498" s="668" t="s">
        <v>864</v>
      </c>
      <c r="C498" s="651"/>
      <c r="D498" s="651">
        <v>650000</v>
      </c>
      <c r="E498" s="645"/>
      <c r="F498" s="646"/>
    </row>
    <row r="499" spans="1:6" ht="24.9" customHeight="1" x14ac:dyDescent="0.25">
      <c r="A499" s="647" t="s">
        <v>143</v>
      </c>
      <c r="B499" s="669" t="s">
        <v>144</v>
      </c>
      <c r="C499" s="649"/>
      <c r="D499" s="649">
        <f>SUM(D496:D498)</f>
        <v>63650000</v>
      </c>
      <c r="E499" s="650">
        <f>D499/1000</f>
        <v>63650</v>
      </c>
      <c r="F499" s="646"/>
    </row>
    <row r="500" spans="1:6" ht="50.1" customHeight="1" x14ac:dyDescent="0.25">
      <c r="A500" s="643" t="s">
        <v>145</v>
      </c>
      <c r="B500" s="668" t="s">
        <v>865</v>
      </c>
      <c r="C500" s="651"/>
      <c r="D500" s="651">
        <v>320000</v>
      </c>
      <c r="E500" s="645"/>
      <c r="F500" s="646"/>
    </row>
    <row r="501" spans="1:6" ht="24.9" customHeight="1" x14ac:dyDescent="0.25">
      <c r="A501" s="647" t="s">
        <v>45</v>
      </c>
      <c r="B501" s="669" t="s">
        <v>46</v>
      </c>
      <c r="C501" s="649"/>
      <c r="D501" s="649">
        <f>D500</f>
        <v>320000</v>
      </c>
      <c r="E501" s="650">
        <f>D501/1000</f>
        <v>320</v>
      </c>
      <c r="F501" s="653"/>
    </row>
    <row r="502" spans="1:6" ht="24.9" customHeight="1" x14ac:dyDescent="0.25">
      <c r="A502" s="670" t="s">
        <v>43</v>
      </c>
      <c r="B502" s="671" t="s">
        <v>44</v>
      </c>
      <c r="C502" s="672"/>
      <c r="D502" s="672">
        <f>D493+D495+D499+D501</f>
        <v>70700000</v>
      </c>
      <c r="E502" s="660"/>
      <c r="F502" s="663">
        <f>D502/1000</f>
        <v>70700</v>
      </c>
    </row>
    <row r="503" spans="1:6" ht="24.9" customHeight="1" thickBot="1" x14ac:dyDescent="0.3">
      <c r="A503" s="1393" t="s">
        <v>68</v>
      </c>
      <c r="B503" s="1394"/>
      <c r="C503" s="1394"/>
      <c r="D503" s="1394"/>
      <c r="E503" s="1394"/>
      <c r="F503" s="35">
        <f>F502</f>
        <v>70700</v>
      </c>
    </row>
    <row r="504" spans="1:6" ht="24.9" customHeight="1" thickBot="1" x14ac:dyDescent="0.3">
      <c r="A504" s="636"/>
      <c r="B504" s="636"/>
      <c r="C504" s="636"/>
      <c r="D504" s="636"/>
      <c r="E504" s="636"/>
      <c r="F504" s="40"/>
    </row>
    <row r="505" spans="1:6" ht="24.9" customHeight="1" thickBot="1" x14ac:dyDescent="0.3">
      <c r="A505" s="1400"/>
      <c r="B505" s="1400"/>
      <c r="C505" s="1400"/>
      <c r="D505" s="1400"/>
      <c r="E505" s="1400"/>
      <c r="F505" s="1400"/>
    </row>
    <row r="506" spans="1:6" ht="24.9" customHeight="1" x14ac:dyDescent="0.25">
      <c r="A506" s="637"/>
      <c r="B506" s="30"/>
      <c r="C506" s="31"/>
      <c r="D506" s="31"/>
      <c r="E506" s="32"/>
      <c r="F506" s="33"/>
    </row>
    <row r="507" spans="1:6" ht="24.9" customHeight="1" x14ac:dyDescent="0.25">
      <c r="A507" s="638"/>
      <c r="B507" s="18" t="s">
        <v>50</v>
      </c>
      <c r="C507" s="19">
        <f>F489+F481+F471+F458+F446+F440+F429+F421+F415+F401+F372+F358+F352+F342+F321+F304+F298+F287+F275+F246+F219+F210+F202+F196+F185+F171+F153+F134+F128+F104+F74+F41+F409</f>
        <v>420160</v>
      </c>
      <c r="D507" s="19"/>
      <c r="E507" s="20"/>
      <c r="F507" s="21"/>
    </row>
    <row r="508" spans="1:6" ht="24.9" customHeight="1" x14ac:dyDescent="0.25">
      <c r="A508" s="638"/>
      <c r="B508" s="18" t="s">
        <v>51</v>
      </c>
      <c r="C508" s="19">
        <f>F503+F452+F433+F346+F325+F250+F177+F147+F141+F110+F78+F47</f>
        <v>420160</v>
      </c>
      <c r="D508" s="19"/>
      <c r="E508" s="20"/>
      <c r="F508" s="21"/>
    </row>
    <row r="509" spans="1:6" ht="24.9" customHeight="1" thickBot="1" x14ac:dyDescent="0.3">
      <c r="A509" s="639"/>
      <c r="B509" s="22" t="s">
        <v>52</v>
      </c>
      <c r="C509" s="23">
        <f>C507-C508</f>
        <v>0</v>
      </c>
      <c r="D509" s="23"/>
      <c r="E509" s="24"/>
      <c r="F509" s="25"/>
    </row>
  </sheetData>
  <sheetProtection selectLockedCells="1" selectUnlockedCells="1"/>
  <mergeCells count="91">
    <mergeCell ref="A505:F505"/>
    <mergeCell ref="A153:E153"/>
    <mergeCell ref="A448:F448"/>
    <mergeCell ref="A417:F417"/>
    <mergeCell ref="A435:F435"/>
    <mergeCell ref="A416:F416"/>
    <mergeCell ref="A434:F434"/>
    <mergeCell ref="A212:F212"/>
    <mergeCell ref="A219:E219"/>
    <mergeCell ref="A221:F221"/>
    <mergeCell ref="A155:F155"/>
    <mergeCell ref="A171:E171"/>
    <mergeCell ref="A177:E177"/>
    <mergeCell ref="A185:E185"/>
    <mergeCell ref="A306:F306"/>
    <mergeCell ref="A321:E321"/>
    <mergeCell ref="A1:F1"/>
    <mergeCell ref="A47:E47"/>
    <mergeCell ref="B2:B3"/>
    <mergeCell ref="A41:E41"/>
    <mergeCell ref="C2:D2"/>
    <mergeCell ref="E2:E3"/>
    <mergeCell ref="F2:F3"/>
    <mergeCell ref="A2:A3"/>
    <mergeCell ref="A130:F130"/>
    <mergeCell ref="A4:F4"/>
    <mergeCell ref="A204:F204"/>
    <mergeCell ref="A147:E147"/>
    <mergeCell ref="A179:F179"/>
    <mergeCell ref="A148:A149"/>
    <mergeCell ref="A141:E141"/>
    <mergeCell ref="A143:F143"/>
    <mergeCell ref="A110:E110"/>
    <mergeCell ref="A187:F187"/>
    <mergeCell ref="A196:E196"/>
    <mergeCell ref="A198:F198"/>
    <mergeCell ref="A202:E202"/>
    <mergeCell ref="A112:F112"/>
    <mergeCell ref="A128:E128"/>
    <mergeCell ref="A134:E134"/>
    <mergeCell ref="A49:F49"/>
    <mergeCell ref="A74:E74"/>
    <mergeCell ref="A78:E78"/>
    <mergeCell ref="A80:F80"/>
    <mergeCell ref="A104:E104"/>
    <mergeCell ref="A289:F289"/>
    <mergeCell ref="A298:E298"/>
    <mergeCell ref="A300:F300"/>
    <mergeCell ref="A304:E304"/>
    <mergeCell ref="A210:E210"/>
    <mergeCell ref="A246:E246"/>
    <mergeCell ref="A250:E250"/>
    <mergeCell ref="A252:F252"/>
    <mergeCell ref="A275:E275"/>
    <mergeCell ref="A277:F277"/>
    <mergeCell ref="A287:E287"/>
    <mergeCell ref="A503:E503"/>
    <mergeCell ref="A411:F411"/>
    <mergeCell ref="A415:E415"/>
    <mergeCell ref="A423:F423"/>
    <mergeCell ref="A429:E429"/>
    <mergeCell ref="A483:F483"/>
    <mergeCell ref="A433:E433"/>
    <mergeCell ref="A440:E440"/>
    <mergeCell ref="A442:F442"/>
    <mergeCell ref="A471:E471"/>
    <mergeCell ref="A473:F473"/>
    <mergeCell ref="A481:E481"/>
    <mergeCell ref="A454:F454"/>
    <mergeCell ref="A447:F447"/>
    <mergeCell ref="A489:E489"/>
    <mergeCell ref="A491:F491"/>
    <mergeCell ref="A458:E458"/>
    <mergeCell ref="A460:F460"/>
    <mergeCell ref="A446:E446"/>
    <mergeCell ref="A452:E452"/>
    <mergeCell ref="A421:E421"/>
    <mergeCell ref="A346:E346"/>
    <mergeCell ref="A325:E325"/>
    <mergeCell ref="A327:F327"/>
    <mergeCell ref="A403:F403"/>
    <mergeCell ref="A409:E409"/>
    <mergeCell ref="A342:E342"/>
    <mergeCell ref="A354:F354"/>
    <mergeCell ref="A358:E358"/>
    <mergeCell ref="A360:F360"/>
    <mergeCell ref="A348:F348"/>
    <mergeCell ref="A352:E352"/>
    <mergeCell ref="A372:E372"/>
    <mergeCell ref="A374:F374"/>
    <mergeCell ref="A401:E401"/>
  </mergeCells>
  <phoneticPr fontId="0" type="noConversion"/>
  <printOptions horizontalCentered="1" verticalCentered="1"/>
  <pageMargins left="0.70866141732283472" right="0.70866141732283472" top="0.44" bottom="0.35433070866141736" header="0.31496062992125984" footer="0.31496062992125984"/>
  <pageSetup paperSize="9" scale="54" fitToHeight="10" orientation="portrait" r:id="rId1"/>
  <headerFooter>
    <oddFooter>&amp;C&amp;P</oddFooter>
  </headerFooter>
  <rowBreaks count="20" manualBreakCount="20">
    <brk id="19" max="5" man="1"/>
    <brk id="41" max="5" man="1"/>
    <brk id="70" max="5" man="1"/>
    <brk id="104" max="5" man="1"/>
    <brk id="128" max="5" man="1"/>
    <brk id="153" max="5" man="1"/>
    <brk id="177" max="5" man="1"/>
    <brk id="202" max="5" man="1"/>
    <brk id="220" max="5" man="1"/>
    <brk id="250" max="5" man="1"/>
    <brk id="275" max="5" man="1"/>
    <brk id="298" max="5" man="1"/>
    <brk id="325" max="5" man="1"/>
    <brk id="352" max="5" man="1"/>
    <brk id="387" max="5" man="1"/>
    <brk id="409" max="5" man="1"/>
    <brk id="433" max="5" man="1"/>
    <brk id="471" max="5" man="1"/>
    <brk id="489" max="5" man="1"/>
    <brk id="50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3"/>
  <sheetViews>
    <sheetView view="pageBreakPreview" zoomScaleNormal="100" zoomScaleSheetLayoutView="100" workbookViewId="0">
      <selection sqref="A1:F1"/>
    </sheetView>
  </sheetViews>
  <sheetFormatPr defaultColWidth="9.109375" defaultRowHeight="13.2" x14ac:dyDescent="0.3"/>
  <cols>
    <col min="1" max="1" width="45.44140625" style="608" customWidth="1"/>
    <col min="2" max="2" width="17.6640625" style="548" customWidth="1"/>
    <col min="3" max="3" width="14" style="548" customWidth="1"/>
    <col min="4" max="4" width="15.44140625" style="548" customWidth="1"/>
    <col min="5" max="5" width="23.88671875" style="548" customWidth="1"/>
    <col min="6" max="6" width="20" style="467" bestFit="1" customWidth="1"/>
    <col min="7" max="8" width="11" style="548" customWidth="1"/>
    <col min="9" max="9" width="11.88671875" style="548" customWidth="1"/>
    <col min="10" max="16384" width="9.109375" style="548"/>
  </cols>
  <sheetData>
    <row r="1" spans="1:6" ht="25.5" customHeight="1" x14ac:dyDescent="0.3">
      <c r="A1" s="1478" t="s">
        <v>731</v>
      </c>
      <c r="B1" s="1478"/>
      <c r="C1" s="1478"/>
      <c r="D1" s="1478"/>
      <c r="E1" s="1478"/>
      <c r="F1" s="1478"/>
    </row>
    <row r="2" spans="1:6" ht="22.5" customHeight="1" thickBot="1" x14ac:dyDescent="0.35">
      <c r="A2" s="605"/>
      <c r="B2" s="467"/>
      <c r="C2" s="467"/>
      <c r="D2" s="467"/>
      <c r="E2" s="467"/>
      <c r="F2" s="606" t="s">
        <v>637</v>
      </c>
    </row>
    <row r="3" spans="1:6" s="549" customFormat="1" ht="44.25" customHeight="1" thickBot="1" x14ac:dyDescent="0.35">
      <c r="A3" s="1377" t="s">
        <v>732</v>
      </c>
      <c r="B3" s="1378" t="s">
        <v>720</v>
      </c>
      <c r="C3" s="1378" t="s">
        <v>721</v>
      </c>
      <c r="D3" s="1378" t="s">
        <v>1037</v>
      </c>
      <c r="E3" s="1378" t="s">
        <v>1038</v>
      </c>
      <c r="F3" s="1379" t="s">
        <v>1039</v>
      </c>
    </row>
    <row r="4" spans="1:6" s="467" customFormat="1" ht="12" customHeight="1" thickBot="1" x14ac:dyDescent="0.35">
      <c r="A4" s="1380">
        <v>1</v>
      </c>
      <c r="B4" s="1381">
        <v>2</v>
      </c>
      <c r="C4" s="1381">
        <v>3</v>
      </c>
      <c r="D4" s="1381">
        <v>4</v>
      </c>
      <c r="E4" s="1381">
        <v>5</v>
      </c>
      <c r="F4" s="1382" t="s">
        <v>733</v>
      </c>
    </row>
    <row r="5" spans="1:6" ht="20.100000000000001" customHeight="1" x14ac:dyDescent="0.3">
      <c r="A5" s="1479" t="s">
        <v>376</v>
      </c>
      <c r="B5" s="1480"/>
      <c r="C5" s="1480"/>
      <c r="D5" s="1480"/>
      <c r="E5" s="1480"/>
      <c r="F5" s="1481"/>
    </row>
    <row r="6" spans="1:6" ht="20.100000000000001" customHeight="1" thickBot="1" x14ac:dyDescent="0.35">
      <c r="A6" s="1383" t="s">
        <v>778</v>
      </c>
      <c r="B6" s="1384">
        <v>940</v>
      </c>
      <c r="C6" s="1385" t="s">
        <v>1036</v>
      </c>
      <c r="D6" s="1384"/>
      <c r="E6" s="1384">
        <f t="shared" ref="E6:E29" si="0">B6</f>
        <v>940</v>
      </c>
      <c r="F6" s="1386"/>
    </row>
    <row r="7" spans="1:6" ht="20.100000000000001" customHeight="1" x14ac:dyDescent="0.3">
      <c r="A7" s="1479" t="s">
        <v>1085</v>
      </c>
      <c r="B7" s="1480"/>
      <c r="C7" s="1480"/>
      <c r="D7" s="1480"/>
      <c r="E7" s="1480"/>
      <c r="F7" s="1481"/>
    </row>
    <row r="8" spans="1:6" ht="20.100000000000001" customHeight="1" x14ac:dyDescent="0.3">
      <c r="A8" s="1383" t="s">
        <v>778</v>
      </c>
      <c r="B8" s="1384">
        <v>1500</v>
      </c>
      <c r="C8" s="1385" t="s">
        <v>1036</v>
      </c>
      <c r="D8" s="1384"/>
      <c r="E8" s="1384">
        <f t="shared" ref="E8" si="1">B8</f>
        <v>1500</v>
      </c>
      <c r="F8" s="1386"/>
    </row>
    <row r="9" spans="1:6" ht="20.100000000000001" customHeight="1" x14ac:dyDescent="0.3">
      <c r="A9" s="1482" t="s">
        <v>70</v>
      </c>
      <c r="B9" s="1483"/>
      <c r="C9" s="1483"/>
      <c r="D9" s="1483"/>
      <c r="E9" s="1483"/>
      <c r="F9" s="1484"/>
    </row>
    <row r="10" spans="1:6" ht="20.100000000000001" customHeight="1" x14ac:dyDescent="0.3">
      <c r="A10" s="1383" t="s">
        <v>778</v>
      </c>
      <c r="B10" s="1384">
        <v>2705</v>
      </c>
      <c r="C10" s="1385" t="s">
        <v>1036</v>
      </c>
      <c r="D10" s="1384"/>
      <c r="E10" s="1384">
        <v>2705</v>
      </c>
      <c r="F10" s="1386"/>
    </row>
    <row r="11" spans="1:6" ht="20.100000000000001" customHeight="1" x14ac:dyDescent="0.3">
      <c r="A11" s="1383" t="s">
        <v>1100</v>
      </c>
      <c r="B11" s="1384">
        <v>1000</v>
      </c>
      <c r="C11" s="1385" t="s">
        <v>1036</v>
      </c>
      <c r="D11" s="1384"/>
      <c r="E11" s="1387">
        <v>1000</v>
      </c>
      <c r="F11" s="1386"/>
    </row>
    <row r="12" spans="1:6" ht="20.100000000000001" customHeight="1" x14ac:dyDescent="0.3">
      <c r="A12" s="1383" t="s">
        <v>779</v>
      </c>
      <c r="B12" s="1384">
        <v>6604</v>
      </c>
      <c r="C12" s="1385" t="s">
        <v>1036</v>
      </c>
      <c r="D12" s="1384"/>
      <c r="E12" s="1387">
        <v>1270</v>
      </c>
      <c r="F12" s="1386"/>
    </row>
    <row r="13" spans="1:6" ht="20.100000000000001" customHeight="1" x14ac:dyDescent="0.3">
      <c r="A13" s="1388" t="s">
        <v>1040</v>
      </c>
      <c r="B13" s="1384">
        <v>2650</v>
      </c>
      <c r="C13" s="1385" t="s">
        <v>1036</v>
      </c>
      <c r="D13" s="1384"/>
      <c r="E13" s="1387">
        <v>2650</v>
      </c>
      <c r="F13" s="1386"/>
    </row>
    <row r="14" spans="1:6" ht="20.100000000000001" customHeight="1" x14ac:dyDescent="0.3">
      <c r="A14" s="1383" t="s">
        <v>1041</v>
      </c>
      <c r="B14" s="1384">
        <v>75</v>
      </c>
      <c r="C14" s="1385" t="s">
        <v>1036</v>
      </c>
      <c r="D14" s="1384"/>
      <c r="E14" s="1387">
        <f t="shared" si="0"/>
        <v>75</v>
      </c>
      <c r="F14" s="1386"/>
    </row>
    <row r="15" spans="1:6" ht="20.100000000000001" customHeight="1" x14ac:dyDescent="0.3">
      <c r="A15" s="1383" t="s">
        <v>1082</v>
      </c>
      <c r="B15" s="1384">
        <v>2000</v>
      </c>
      <c r="C15" s="1385" t="s">
        <v>1036</v>
      </c>
      <c r="D15" s="1384"/>
      <c r="E15" s="1387">
        <f t="shared" si="0"/>
        <v>2000</v>
      </c>
      <c r="F15" s="1386"/>
    </row>
    <row r="16" spans="1:6" ht="20.100000000000001" customHeight="1" x14ac:dyDescent="0.3">
      <c r="A16" s="1383" t="s">
        <v>1083</v>
      </c>
      <c r="B16" s="1384">
        <v>4870</v>
      </c>
      <c r="C16" s="1385" t="s">
        <v>1036</v>
      </c>
      <c r="D16" s="1384"/>
      <c r="E16" s="1387">
        <v>4870</v>
      </c>
      <c r="F16" s="1386"/>
    </row>
    <row r="17" spans="1:6" ht="20.100000000000001" customHeight="1" x14ac:dyDescent="0.3">
      <c r="A17" s="1383" t="s">
        <v>1101</v>
      </c>
      <c r="B17" s="1384">
        <v>1880</v>
      </c>
      <c r="C17" s="1385" t="s">
        <v>1036</v>
      </c>
      <c r="D17" s="1384"/>
      <c r="E17" s="1387">
        <v>1880</v>
      </c>
      <c r="F17" s="1386"/>
    </row>
    <row r="18" spans="1:6" ht="20.100000000000001" customHeight="1" x14ac:dyDescent="0.3">
      <c r="A18" s="1383" t="s">
        <v>1042</v>
      </c>
      <c r="B18" s="1384">
        <v>3150</v>
      </c>
      <c r="C18" s="1385" t="s">
        <v>1036</v>
      </c>
      <c r="D18" s="1384">
        <v>1565</v>
      </c>
      <c r="E18" s="1387">
        <f>B18-D18</f>
        <v>1585</v>
      </c>
      <c r="F18" s="1389"/>
    </row>
    <row r="19" spans="1:6" ht="20.100000000000001" customHeight="1" x14ac:dyDescent="0.3">
      <c r="A19" s="1383" t="s">
        <v>1043</v>
      </c>
      <c r="B19" s="1384">
        <v>580</v>
      </c>
      <c r="C19" s="1385" t="s">
        <v>1036</v>
      </c>
      <c r="D19" s="1384"/>
      <c r="E19" s="1387">
        <v>580</v>
      </c>
      <c r="F19" s="1386"/>
    </row>
    <row r="20" spans="1:6" ht="20.100000000000001" customHeight="1" x14ac:dyDescent="0.3">
      <c r="A20" s="1383" t="s">
        <v>1044</v>
      </c>
      <c r="B20" s="1384">
        <v>2020</v>
      </c>
      <c r="C20" s="1385" t="s">
        <v>1036</v>
      </c>
      <c r="D20" s="1384"/>
      <c r="E20" s="1387">
        <v>2020</v>
      </c>
      <c r="F20" s="1386"/>
    </row>
    <row r="21" spans="1:6" ht="20.100000000000001" customHeight="1" x14ac:dyDescent="0.3">
      <c r="A21" s="1383" t="s">
        <v>1099</v>
      </c>
      <c r="B21" s="1384">
        <v>780</v>
      </c>
      <c r="C21" s="1385" t="s">
        <v>1036</v>
      </c>
      <c r="D21" s="1384"/>
      <c r="E21" s="1387">
        <v>780</v>
      </c>
      <c r="F21" s="1386"/>
    </row>
    <row r="22" spans="1:6" ht="20.100000000000001" customHeight="1" x14ac:dyDescent="0.3">
      <c r="A22" s="1383" t="s">
        <v>1047</v>
      </c>
      <c r="B22" s="1384">
        <v>1128</v>
      </c>
      <c r="C22" s="1385" t="s">
        <v>1036</v>
      </c>
      <c r="D22" s="1384"/>
      <c r="E22" s="1387">
        <v>1130</v>
      </c>
      <c r="F22" s="1386"/>
    </row>
    <row r="23" spans="1:6" ht="20.100000000000001" customHeight="1" x14ac:dyDescent="0.3">
      <c r="A23" s="1383" t="s">
        <v>1103</v>
      </c>
      <c r="B23" s="1384">
        <v>160</v>
      </c>
      <c r="C23" s="1385" t="s">
        <v>1036</v>
      </c>
      <c r="D23" s="1384"/>
      <c r="E23" s="1387">
        <v>160</v>
      </c>
      <c r="F23" s="1386"/>
    </row>
    <row r="24" spans="1:6" ht="20.100000000000001" customHeight="1" x14ac:dyDescent="0.3">
      <c r="A24" s="1383" t="s">
        <v>1102</v>
      </c>
      <c r="B24" s="1384">
        <v>1254</v>
      </c>
      <c r="C24" s="1385" t="s">
        <v>1036</v>
      </c>
      <c r="D24" s="1384"/>
      <c r="E24" s="1387">
        <v>1260</v>
      </c>
      <c r="F24" s="1386"/>
    </row>
    <row r="25" spans="1:6" ht="20.100000000000001" customHeight="1" x14ac:dyDescent="0.3">
      <c r="A25" s="1383" t="s">
        <v>1084</v>
      </c>
      <c r="B25" s="1384">
        <v>2310</v>
      </c>
      <c r="C25" s="1385" t="s">
        <v>1036</v>
      </c>
      <c r="D25" s="1384"/>
      <c r="E25" s="1387">
        <v>760</v>
      </c>
      <c r="F25" s="1386"/>
    </row>
    <row r="26" spans="1:6" ht="20.100000000000001" customHeight="1" x14ac:dyDescent="0.3">
      <c r="A26" s="1383" t="s">
        <v>1046</v>
      </c>
      <c r="B26" s="1384">
        <v>44410</v>
      </c>
      <c r="C26" s="1385" t="s">
        <v>1036</v>
      </c>
      <c r="D26" s="1384"/>
      <c r="E26" s="1387">
        <f t="shared" si="0"/>
        <v>44410</v>
      </c>
      <c r="F26" s="1386"/>
    </row>
    <row r="27" spans="1:6" ht="20.100000000000001" customHeight="1" x14ac:dyDescent="0.3">
      <c r="A27" s="1383" t="s">
        <v>1049</v>
      </c>
      <c r="B27" s="1384">
        <v>31540</v>
      </c>
      <c r="C27" s="1385" t="s">
        <v>1036</v>
      </c>
      <c r="D27" s="1384"/>
      <c r="E27" s="1387">
        <v>31540</v>
      </c>
      <c r="F27" s="1386"/>
    </row>
    <row r="28" spans="1:6" ht="20.100000000000001" customHeight="1" x14ac:dyDescent="0.3">
      <c r="A28" s="1383" t="s">
        <v>1051</v>
      </c>
      <c r="B28" s="1384">
        <v>7340</v>
      </c>
      <c r="C28" s="1385" t="s">
        <v>1036</v>
      </c>
      <c r="D28" s="1384"/>
      <c r="E28" s="1387">
        <v>7340</v>
      </c>
      <c r="F28" s="1386"/>
    </row>
    <row r="29" spans="1:6" ht="20.100000000000001" customHeight="1" x14ac:dyDescent="0.3">
      <c r="A29" s="1383" t="s">
        <v>1050</v>
      </c>
      <c r="B29" s="1384">
        <v>34710</v>
      </c>
      <c r="C29" s="1385" t="s">
        <v>1036</v>
      </c>
      <c r="D29" s="1384"/>
      <c r="E29" s="1387">
        <f t="shared" si="0"/>
        <v>34710</v>
      </c>
      <c r="F29" s="1386"/>
    </row>
    <row r="30" spans="1:6" ht="20.100000000000001" customHeight="1" thickBot="1" x14ac:dyDescent="0.35">
      <c r="A30" s="1383" t="s">
        <v>1098</v>
      </c>
      <c r="B30" s="1384">
        <v>1175</v>
      </c>
      <c r="C30" s="1385" t="s">
        <v>1036</v>
      </c>
      <c r="D30" s="1384"/>
      <c r="E30" s="1387">
        <v>1175</v>
      </c>
      <c r="F30" s="1386"/>
    </row>
    <row r="31" spans="1:6" s="550" customFormat="1" ht="18" customHeight="1" thickBot="1" x14ac:dyDescent="0.35">
      <c r="A31" s="1390" t="s">
        <v>722</v>
      </c>
      <c r="B31" s="1391">
        <f>SUM(B5:B30)</f>
        <v>154781</v>
      </c>
      <c r="C31" s="1391">
        <f>SUM(C5:C30)</f>
        <v>0</v>
      </c>
      <c r="D31" s="1391">
        <f>SUM(D5:D30)</f>
        <v>1565</v>
      </c>
      <c r="E31" s="1391">
        <f>SUM(E5:E30)</f>
        <v>146340</v>
      </c>
      <c r="F31" s="1392">
        <f>SUM(F5:F30)</f>
        <v>0</v>
      </c>
    </row>
    <row r="32" spans="1:6" x14ac:dyDescent="0.3">
      <c r="A32" s="607"/>
    </row>
    <row r="33" spans="5:5" x14ac:dyDescent="0.3">
      <c r="E33" s="548">
        <v>146340</v>
      </c>
    </row>
  </sheetData>
  <sheetProtection selectLockedCells="1" selectUnlockedCells="1"/>
  <mergeCells count="4">
    <mergeCell ref="A1:F1"/>
    <mergeCell ref="A5:F5"/>
    <mergeCell ref="A9:F9"/>
    <mergeCell ref="A7:F7"/>
  </mergeCells>
  <printOptions horizontalCentered="1"/>
  <pageMargins left="0.78740157480314965" right="0.78740157480314965" top="0.89" bottom="0.98425196850393704" header="0.61" footer="0.78740157480314965"/>
  <pageSetup paperSize="9" scale="74" orientation="landscape" r:id="rId1"/>
  <headerFooter alignWithMargins="0">
    <oddHeader>&amp;R&amp;"Times New Roman CE,Félkövér dőlt" 3. melléklet a 5/2018. (III.19.) önkormányzati rendelethez</oddHeader>
  </headerFooter>
  <rowBreaks count="1" manualBreakCount="1">
    <brk id="3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23"/>
  <sheetViews>
    <sheetView view="pageBreakPreview" zoomScaleNormal="100" zoomScaleSheetLayoutView="100" workbookViewId="0">
      <selection sqref="A1:F1"/>
    </sheetView>
  </sheetViews>
  <sheetFormatPr defaultColWidth="9.109375" defaultRowHeight="13.2" x14ac:dyDescent="0.3"/>
  <cols>
    <col min="1" max="1" width="52" style="1362" customWidth="1"/>
    <col min="2" max="2" width="13.44140625" style="1361" customWidth="1"/>
    <col min="3" max="3" width="14" style="1361" customWidth="1"/>
    <col min="4" max="4" width="15.44140625" style="1361" customWidth="1"/>
    <col min="5" max="5" width="14.33203125" style="1361" customWidth="1"/>
    <col min="6" max="6" width="16.109375" style="1361" customWidth="1"/>
    <col min="7" max="8" width="11" style="548" customWidth="1"/>
    <col min="9" max="9" width="11.88671875" style="548" customWidth="1"/>
    <col min="10" max="256" width="9.109375" style="548"/>
    <col min="257" max="257" width="52" style="548" customWidth="1"/>
    <col min="258" max="258" width="13.44140625" style="548" customWidth="1"/>
    <col min="259" max="259" width="14" style="548" customWidth="1"/>
    <col min="260" max="260" width="15.44140625" style="548" customWidth="1"/>
    <col min="261" max="261" width="14.33203125" style="548" customWidth="1"/>
    <col min="262" max="262" width="16.109375" style="548" customWidth="1"/>
    <col min="263" max="264" width="11" style="548" customWidth="1"/>
    <col min="265" max="265" width="11.88671875" style="548" customWidth="1"/>
    <col min="266" max="512" width="9.109375" style="548"/>
    <col min="513" max="513" width="52" style="548" customWidth="1"/>
    <col min="514" max="514" width="13.44140625" style="548" customWidth="1"/>
    <col min="515" max="515" width="14" style="548" customWidth="1"/>
    <col min="516" max="516" width="15.44140625" style="548" customWidth="1"/>
    <col min="517" max="517" width="14.33203125" style="548" customWidth="1"/>
    <col min="518" max="518" width="16.109375" style="548" customWidth="1"/>
    <col min="519" max="520" width="11" style="548" customWidth="1"/>
    <col min="521" max="521" width="11.88671875" style="548" customWidth="1"/>
    <col min="522" max="768" width="9.109375" style="548"/>
    <col min="769" max="769" width="52" style="548" customWidth="1"/>
    <col min="770" max="770" width="13.44140625" style="548" customWidth="1"/>
    <col min="771" max="771" width="14" style="548" customWidth="1"/>
    <col min="772" max="772" width="15.44140625" style="548" customWidth="1"/>
    <col min="773" max="773" width="14.33203125" style="548" customWidth="1"/>
    <col min="774" max="774" width="16.109375" style="548" customWidth="1"/>
    <col min="775" max="776" width="11" style="548" customWidth="1"/>
    <col min="777" max="777" width="11.88671875" style="548" customWidth="1"/>
    <col min="778" max="1024" width="9.109375" style="548"/>
    <col min="1025" max="1025" width="52" style="548" customWidth="1"/>
    <col min="1026" max="1026" width="13.44140625" style="548" customWidth="1"/>
    <col min="1027" max="1027" width="14" style="548" customWidth="1"/>
    <col min="1028" max="1028" width="15.44140625" style="548" customWidth="1"/>
    <col min="1029" max="1029" width="14.33203125" style="548" customWidth="1"/>
    <col min="1030" max="1030" width="16.109375" style="548" customWidth="1"/>
    <col min="1031" max="1032" width="11" style="548" customWidth="1"/>
    <col min="1033" max="1033" width="11.88671875" style="548" customWidth="1"/>
    <col min="1034" max="1280" width="9.109375" style="548"/>
    <col min="1281" max="1281" width="52" style="548" customWidth="1"/>
    <col min="1282" max="1282" width="13.44140625" style="548" customWidth="1"/>
    <col min="1283" max="1283" width="14" style="548" customWidth="1"/>
    <col min="1284" max="1284" width="15.44140625" style="548" customWidth="1"/>
    <col min="1285" max="1285" width="14.33203125" style="548" customWidth="1"/>
    <col min="1286" max="1286" width="16.109375" style="548" customWidth="1"/>
    <col min="1287" max="1288" width="11" style="548" customWidth="1"/>
    <col min="1289" max="1289" width="11.88671875" style="548" customWidth="1"/>
    <col min="1290" max="1536" width="9.109375" style="548"/>
    <col min="1537" max="1537" width="52" style="548" customWidth="1"/>
    <col min="1538" max="1538" width="13.44140625" style="548" customWidth="1"/>
    <col min="1539" max="1539" width="14" style="548" customWidth="1"/>
    <col min="1540" max="1540" width="15.44140625" style="548" customWidth="1"/>
    <col min="1541" max="1541" width="14.33203125" style="548" customWidth="1"/>
    <col min="1542" max="1542" width="16.109375" style="548" customWidth="1"/>
    <col min="1543" max="1544" width="11" style="548" customWidth="1"/>
    <col min="1545" max="1545" width="11.88671875" style="548" customWidth="1"/>
    <col min="1546" max="1792" width="9.109375" style="548"/>
    <col min="1793" max="1793" width="52" style="548" customWidth="1"/>
    <col min="1794" max="1794" width="13.44140625" style="548" customWidth="1"/>
    <col min="1795" max="1795" width="14" style="548" customWidth="1"/>
    <col min="1796" max="1796" width="15.44140625" style="548" customWidth="1"/>
    <col min="1797" max="1797" width="14.33203125" style="548" customWidth="1"/>
    <col min="1798" max="1798" width="16.109375" style="548" customWidth="1"/>
    <col min="1799" max="1800" width="11" style="548" customWidth="1"/>
    <col min="1801" max="1801" width="11.88671875" style="548" customWidth="1"/>
    <col min="1802" max="2048" width="9.109375" style="548"/>
    <col min="2049" max="2049" width="52" style="548" customWidth="1"/>
    <col min="2050" max="2050" width="13.44140625" style="548" customWidth="1"/>
    <col min="2051" max="2051" width="14" style="548" customWidth="1"/>
    <col min="2052" max="2052" width="15.44140625" style="548" customWidth="1"/>
    <col min="2053" max="2053" width="14.33203125" style="548" customWidth="1"/>
    <col min="2054" max="2054" width="16.109375" style="548" customWidth="1"/>
    <col min="2055" max="2056" width="11" style="548" customWidth="1"/>
    <col min="2057" max="2057" width="11.88671875" style="548" customWidth="1"/>
    <col min="2058" max="2304" width="9.109375" style="548"/>
    <col min="2305" max="2305" width="52" style="548" customWidth="1"/>
    <col min="2306" max="2306" width="13.44140625" style="548" customWidth="1"/>
    <col min="2307" max="2307" width="14" style="548" customWidth="1"/>
    <col min="2308" max="2308" width="15.44140625" style="548" customWidth="1"/>
    <col min="2309" max="2309" width="14.33203125" style="548" customWidth="1"/>
    <col min="2310" max="2310" width="16.109375" style="548" customWidth="1"/>
    <col min="2311" max="2312" width="11" style="548" customWidth="1"/>
    <col min="2313" max="2313" width="11.88671875" style="548" customWidth="1"/>
    <col min="2314" max="2560" width="9.109375" style="548"/>
    <col min="2561" max="2561" width="52" style="548" customWidth="1"/>
    <col min="2562" max="2562" width="13.44140625" style="548" customWidth="1"/>
    <col min="2563" max="2563" width="14" style="548" customWidth="1"/>
    <col min="2564" max="2564" width="15.44140625" style="548" customWidth="1"/>
    <col min="2565" max="2565" width="14.33203125" style="548" customWidth="1"/>
    <col min="2566" max="2566" width="16.109375" style="548" customWidth="1"/>
    <col min="2567" max="2568" width="11" style="548" customWidth="1"/>
    <col min="2569" max="2569" width="11.88671875" style="548" customWidth="1"/>
    <col min="2570" max="2816" width="9.109375" style="548"/>
    <col min="2817" max="2817" width="52" style="548" customWidth="1"/>
    <col min="2818" max="2818" width="13.44140625" style="548" customWidth="1"/>
    <col min="2819" max="2819" width="14" style="548" customWidth="1"/>
    <col min="2820" max="2820" width="15.44140625" style="548" customWidth="1"/>
    <col min="2821" max="2821" width="14.33203125" style="548" customWidth="1"/>
    <col min="2822" max="2822" width="16.109375" style="548" customWidth="1"/>
    <col min="2823" max="2824" width="11" style="548" customWidth="1"/>
    <col min="2825" max="2825" width="11.88671875" style="548" customWidth="1"/>
    <col min="2826" max="3072" width="9.109375" style="548"/>
    <col min="3073" max="3073" width="52" style="548" customWidth="1"/>
    <col min="3074" max="3074" width="13.44140625" style="548" customWidth="1"/>
    <col min="3075" max="3075" width="14" style="548" customWidth="1"/>
    <col min="3076" max="3076" width="15.44140625" style="548" customWidth="1"/>
    <col min="3077" max="3077" width="14.33203125" style="548" customWidth="1"/>
    <col min="3078" max="3078" width="16.109375" style="548" customWidth="1"/>
    <col min="3079" max="3080" width="11" style="548" customWidth="1"/>
    <col min="3081" max="3081" width="11.88671875" style="548" customWidth="1"/>
    <col min="3082" max="3328" width="9.109375" style="548"/>
    <col min="3329" max="3329" width="52" style="548" customWidth="1"/>
    <col min="3330" max="3330" width="13.44140625" style="548" customWidth="1"/>
    <col min="3331" max="3331" width="14" style="548" customWidth="1"/>
    <col min="3332" max="3332" width="15.44140625" style="548" customWidth="1"/>
    <col min="3333" max="3333" width="14.33203125" style="548" customWidth="1"/>
    <col min="3334" max="3334" width="16.109375" style="548" customWidth="1"/>
    <col min="3335" max="3336" width="11" style="548" customWidth="1"/>
    <col min="3337" max="3337" width="11.88671875" style="548" customWidth="1"/>
    <col min="3338" max="3584" width="9.109375" style="548"/>
    <col min="3585" max="3585" width="52" style="548" customWidth="1"/>
    <col min="3586" max="3586" width="13.44140625" style="548" customWidth="1"/>
    <col min="3587" max="3587" width="14" style="548" customWidth="1"/>
    <col min="3588" max="3588" width="15.44140625" style="548" customWidth="1"/>
    <col min="3589" max="3589" width="14.33203125" style="548" customWidth="1"/>
    <col min="3590" max="3590" width="16.109375" style="548" customWidth="1"/>
    <col min="3591" max="3592" width="11" style="548" customWidth="1"/>
    <col min="3593" max="3593" width="11.88671875" style="548" customWidth="1"/>
    <col min="3594" max="3840" width="9.109375" style="548"/>
    <col min="3841" max="3841" width="52" style="548" customWidth="1"/>
    <col min="3842" max="3842" width="13.44140625" style="548" customWidth="1"/>
    <col min="3843" max="3843" width="14" style="548" customWidth="1"/>
    <col min="3844" max="3844" width="15.44140625" style="548" customWidth="1"/>
    <col min="3845" max="3845" width="14.33203125" style="548" customWidth="1"/>
    <col min="3846" max="3846" width="16.109375" style="548" customWidth="1"/>
    <col min="3847" max="3848" width="11" style="548" customWidth="1"/>
    <col min="3849" max="3849" width="11.88671875" style="548" customWidth="1"/>
    <col min="3850" max="4096" width="9.109375" style="548"/>
    <col min="4097" max="4097" width="52" style="548" customWidth="1"/>
    <col min="4098" max="4098" width="13.44140625" style="548" customWidth="1"/>
    <col min="4099" max="4099" width="14" style="548" customWidth="1"/>
    <col min="4100" max="4100" width="15.44140625" style="548" customWidth="1"/>
    <col min="4101" max="4101" width="14.33203125" style="548" customWidth="1"/>
    <col min="4102" max="4102" width="16.109375" style="548" customWidth="1"/>
    <col min="4103" max="4104" width="11" style="548" customWidth="1"/>
    <col min="4105" max="4105" width="11.88671875" style="548" customWidth="1"/>
    <col min="4106" max="4352" width="9.109375" style="548"/>
    <col min="4353" max="4353" width="52" style="548" customWidth="1"/>
    <col min="4354" max="4354" width="13.44140625" style="548" customWidth="1"/>
    <col min="4355" max="4355" width="14" style="548" customWidth="1"/>
    <col min="4356" max="4356" width="15.44140625" style="548" customWidth="1"/>
    <col min="4357" max="4357" width="14.33203125" style="548" customWidth="1"/>
    <col min="4358" max="4358" width="16.109375" style="548" customWidth="1"/>
    <col min="4359" max="4360" width="11" style="548" customWidth="1"/>
    <col min="4361" max="4361" width="11.88671875" style="548" customWidth="1"/>
    <col min="4362" max="4608" width="9.109375" style="548"/>
    <col min="4609" max="4609" width="52" style="548" customWidth="1"/>
    <col min="4610" max="4610" width="13.44140625" style="548" customWidth="1"/>
    <col min="4611" max="4611" width="14" style="548" customWidth="1"/>
    <col min="4612" max="4612" width="15.44140625" style="548" customWidth="1"/>
    <col min="4613" max="4613" width="14.33203125" style="548" customWidth="1"/>
    <col min="4614" max="4614" width="16.109375" style="548" customWidth="1"/>
    <col min="4615" max="4616" width="11" style="548" customWidth="1"/>
    <col min="4617" max="4617" width="11.88671875" style="548" customWidth="1"/>
    <col min="4618" max="4864" width="9.109375" style="548"/>
    <col min="4865" max="4865" width="52" style="548" customWidth="1"/>
    <col min="4866" max="4866" width="13.44140625" style="548" customWidth="1"/>
    <col min="4867" max="4867" width="14" style="548" customWidth="1"/>
    <col min="4868" max="4868" width="15.44140625" style="548" customWidth="1"/>
    <col min="4869" max="4869" width="14.33203125" style="548" customWidth="1"/>
    <col min="4870" max="4870" width="16.109375" style="548" customWidth="1"/>
    <col min="4871" max="4872" width="11" style="548" customWidth="1"/>
    <col min="4873" max="4873" width="11.88671875" style="548" customWidth="1"/>
    <col min="4874" max="5120" width="9.109375" style="548"/>
    <col min="5121" max="5121" width="52" style="548" customWidth="1"/>
    <col min="5122" max="5122" width="13.44140625" style="548" customWidth="1"/>
    <col min="5123" max="5123" width="14" style="548" customWidth="1"/>
    <col min="5124" max="5124" width="15.44140625" style="548" customWidth="1"/>
    <col min="5125" max="5125" width="14.33203125" style="548" customWidth="1"/>
    <col min="5126" max="5126" width="16.109375" style="548" customWidth="1"/>
    <col min="5127" max="5128" width="11" style="548" customWidth="1"/>
    <col min="5129" max="5129" width="11.88671875" style="548" customWidth="1"/>
    <col min="5130" max="5376" width="9.109375" style="548"/>
    <col min="5377" max="5377" width="52" style="548" customWidth="1"/>
    <col min="5378" max="5378" width="13.44140625" style="548" customWidth="1"/>
    <col min="5379" max="5379" width="14" style="548" customWidth="1"/>
    <col min="5380" max="5380" width="15.44140625" style="548" customWidth="1"/>
    <col min="5381" max="5381" width="14.33203125" style="548" customWidth="1"/>
    <col min="5382" max="5382" width="16.109375" style="548" customWidth="1"/>
    <col min="5383" max="5384" width="11" style="548" customWidth="1"/>
    <col min="5385" max="5385" width="11.88671875" style="548" customWidth="1"/>
    <col min="5386" max="5632" width="9.109375" style="548"/>
    <col min="5633" max="5633" width="52" style="548" customWidth="1"/>
    <col min="5634" max="5634" width="13.44140625" style="548" customWidth="1"/>
    <col min="5635" max="5635" width="14" style="548" customWidth="1"/>
    <col min="5636" max="5636" width="15.44140625" style="548" customWidth="1"/>
    <col min="5637" max="5637" width="14.33203125" style="548" customWidth="1"/>
    <col min="5638" max="5638" width="16.109375" style="548" customWidth="1"/>
    <col min="5639" max="5640" width="11" style="548" customWidth="1"/>
    <col min="5641" max="5641" width="11.88671875" style="548" customWidth="1"/>
    <col min="5642" max="5888" width="9.109375" style="548"/>
    <col min="5889" max="5889" width="52" style="548" customWidth="1"/>
    <col min="5890" max="5890" width="13.44140625" style="548" customWidth="1"/>
    <col min="5891" max="5891" width="14" style="548" customWidth="1"/>
    <col min="5892" max="5892" width="15.44140625" style="548" customWidth="1"/>
    <col min="5893" max="5893" width="14.33203125" style="548" customWidth="1"/>
    <col min="5894" max="5894" width="16.109375" style="548" customWidth="1"/>
    <col min="5895" max="5896" width="11" style="548" customWidth="1"/>
    <col min="5897" max="5897" width="11.88671875" style="548" customWidth="1"/>
    <col min="5898" max="6144" width="9.109375" style="548"/>
    <col min="6145" max="6145" width="52" style="548" customWidth="1"/>
    <col min="6146" max="6146" width="13.44140625" style="548" customWidth="1"/>
    <col min="6147" max="6147" width="14" style="548" customWidth="1"/>
    <col min="6148" max="6148" width="15.44140625" style="548" customWidth="1"/>
    <col min="6149" max="6149" width="14.33203125" style="548" customWidth="1"/>
    <col min="6150" max="6150" width="16.109375" style="548" customWidth="1"/>
    <col min="6151" max="6152" width="11" style="548" customWidth="1"/>
    <col min="6153" max="6153" width="11.88671875" style="548" customWidth="1"/>
    <col min="6154" max="6400" width="9.109375" style="548"/>
    <col min="6401" max="6401" width="52" style="548" customWidth="1"/>
    <col min="6402" max="6402" width="13.44140625" style="548" customWidth="1"/>
    <col min="6403" max="6403" width="14" style="548" customWidth="1"/>
    <col min="6404" max="6404" width="15.44140625" style="548" customWidth="1"/>
    <col min="6405" max="6405" width="14.33203125" style="548" customWidth="1"/>
    <col min="6406" max="6406" width="16.109375" style="548" customWidth="1"/>
    <col min="6407" max="6408" width="11" style="548" customWidth="1"/>
    <col min="6409" max="6409" width="11.88671875" style="548" customWidth="1"/>
    <col min="6410" max="6656" width="9.109375" style="548"/>
    <col min="6657" max="6657" width="52" style="548" customWidth="1"/>
    <col min="6658" max="6658" width="13.44140625" style="548" customWidth="1"/>
    <col min="6659" max="6659" width="14" style="548" customWidth="1"/>
    <col min="6660" max="6660" width="15.44140625" style="548" customWidth="1"/>
    <col min="6661" max="6661" width="14.33203125" style="548" customWidth="1"/>
    <col min="6662" max="6662" width="16.109375" style="548" customWidth="1"/>
    <col min="6663" max="6664" width="11" style="548" customWidth="1"/>
    <col min="6665" max="6665" width="11.88671875" style="548" customWidth="1"/>
    <col min="6666" max="6912" width="9.109375" style="548"/>
    <col min="6913" max="6913" width="52" style="548" customWidth="1"/>
    <col min="6914" max="6914" width="13.44140625" style="548" customWidth="1"/>
    <col min="6915" max="6915" width="14" style="548" customWidth="1"/>
    <col min="6916" max="6916" width="15.44140625" style="548" customWidth="1"/>
    <col min="6917" max="6917" width="14.33203125" style="548" customWidth="1"/>
    <col min="6918" max="6918" width="16.109375" style="548" customWidth="1"/>
    <col min="6919" max="6920" width="11" style="548" customWidth="1"/>
    <col min="6921" max="6921" width="11.88671875" style="548" customWidth="1"/>
    <col min="6922" max="7168" width="9.109375" style="548"/>
    <col min="7169" max="7169" width="52" style="548" customWidth="1"/>
    <col min="7170" max="7170" width="13.44140625" style="548" customWidth="1"/>
    <col min="7171" max="7171" width="14" style="548" customWidth="1"/>
    <col min="7172" max="7172" width="15.44140625" style="548" customWidth="1"/>
    <col min="7173" max="7173" width="14.33203125" style="548" customWidth="1"/>
    <col min="7174" max="7174" width="16.109375" style="548" customWidth="1"/>
    <col min="7175" max="7176" width="11" style="548" customWidth="1"/>
    <col min="7177" max="7177" width="11.88671875" style="548" customWidth="1"/>
    <col min="7178" max="7424" width="9.109375" style="548"/>
    <col min="7425" max="7425" width="52" style="548" customWidth="1"/>
    <col min="7426" max="7426" width="13.44140625" style="548" customWidth="1"/>
    <col min="7427" max="7427" width="14" style="548" customWidth="1"/>
    <col min="7428" max="7428" width="15.44140625" style="548" customWidth="1"/>
    <col min="7429" max="7429" width="14.33203125" style="548" customWidth="1"/>
    <col min="7430" max="7430" width="16.109375" style="548" customWidth="1"/>
    <col min="7431" max="7432" width="11" style="548" customWidth="1"/>
    <col min="7433" max="7433" width="11.88671875" style="548" customWidth="1"/>
    <col min="7434" max="7680" width="9.109375" style="548"/>
    <col min="7681" max="7681" width="52" style="548" customWidth="1"/>
    <col min="7682" max="7682" width="13.44140625" style="548" customWidth="1"/>
    <col min="7683" max="7683" width="14" style="548" customWidth="1"/>
    <col min="7684" max="7684" width="15.44140625" style="548" customWidth="1"/>
    <col min="7685" max="7685" width="14.33203125" style="548" customWidth="1"/>
    <col min="7686" max="7686" width="16.109375" style="548" customWidth="1"/>
    <col min="7687" max="7688" width="11" style="548" customWidth="1"/>
    <col min="7689" max="7689" width="11.88671875" style="548" customWidth="1"/>
    <col min="7690" max="7936" width="9.109375" style="548"/>
    <col min="7937" max="7937" width="52" style="548" customWidth="1"/>
    <col min="7938" max="7938" width="13.44140625" style="548" customWidth="1"/>
    <col min="7939" max="7939" width="14" style="548" customWidth="1"/>
    <col min="7940" max="7940" width="15.44140625" style="548" customWidth="1"/>
    <col min="7941" max="7941" width="14.33203125" style="548" customWidth="1"/>
    <col min="7942" max="7942" width="16.109375" style="548" customWidth="1"/>
    <col min="7943" max="7944" width="11" style="548" customWidth="1"/>
    <col min="7945" max="7945" width="11.88671875" style="548" customWidth="1"/>
    <col min="7946" max="8192" width="9.109375" style="548"/>
    <col min="8193" max="8193" width="52" style="548" customWidth="1"/>
    <col min="8194" max="8194" width="13.44140625" style="548" customWidth="1"/>
    <col min="8195" max="8195" width="14" style="548" customWidth="1"/>
    <col min="8196" max="8196" width="15.44140625" style="548" customWidth="1"/>
    <col min="8197" max="8197" width="14.33203125" style="548" customWidth="1"/>
    <col min="8198" max="8198" width="16.109375" style="548" customWidth="1"/>
    <col min="8199" max="8200" width="11" style="548" customWidth="1"/>
    <col min="8201" max="8201" width="11.88671875" style="548" customWidth="1"/>
    <col min="8202" max="8448" width="9.109375" style="548"/>
    <col min="8449" max="8449" width="52" style="548" customWidth="1"/>
    <col min="8450" max="8450" width="13.44140625" style="548" customWidth="1"/>
    <col min="8451" max="8451" width="14" style="548" customWidth="1"/>
    <col min="8452" max="8452" width="15.44140625" style="548" customWidth="1"/>
    <col min="8453" max="8453" width="14.33203125" style="548" customWidth="1"/>
    <col min="8454" max="8454" width="16.109375" style="548" customWidth="1"/>
    <col min="8455" max="8456" width="11" style="548" customWidth="1"/>
    <col min="8457" max="8457" width="11.88671875" style="548" customWidth="1"/>
    <col min="8458" max="8704" width="9.109375" style="548"/>
    <col min="8705" max="8705" width="52" style="548" customWidth="1"/>
    <col min="8706" max="8706" width="13.44140625" style="548" customWidth="1"/>
    <col min="8707" max="8707" width="14" style="548" customWidth="1"/>
    <col min="8708" max="8708" width="15.44140625" style="548" customWidth="1"/>
    <col min="8709" max="8709" width="14.33203125" style="548" customWidth="1"/>
    <col min="8710" max="8710" width="16.109375" style="548" customWidth="1"/>
    <col min="8711" max="8712" width="11" style="548" customWidth="1"/>
    <col min="8713" max="8713" width="11.88671875" style="548" customWidth="1"/>
    <col min="8714" max="8960" width="9.109375" style="548"/>
    <col min="8961" max="8961" width="52" style="548" customWidth="1"/>
    <col min="8962" max="8962" width="13.44140625" style="548" customWidth="1"/>
    <col min="8963" max="8963" width="14" style="548" customWidth="1"/>
    <col min="8964" max="8964" width="15.44140625" style="548" customWidth="1"/>
    <col min="8965" max="8965" width="14.33203125" style="548" customWidth="1"/>
    <col min="8966" max="8966" width="16.109375" style="548" customWidth="1"/>
    <col min="8967" max="8968" width="11" style="548" customWidth="1"/>
    <col min="8969" max="8969" width="11.88671875" style="548" customWidth="1"/>
    <col min="8970" max="9216" width="9.109375" style="548"/>
    <col min="9217" max="9217" width="52" style="548" customWidth="1"/>
    <col min="9218" max="9218" width="13.44140625" style="548" customWidth="1"/>
    <col min="9219" max="9219" width="14" style="548" customWidth="1"/>
    <col min="9220" max="9220" width="15.44140625" style="548" customWidth="1"/>
    <col min="9221" max="9221" width="14.33203125" style="548" customWidth="1"/>
    <col min="9222" max="9222" width="16.109375" style="548" customWidth="1"/>
    <col min="9223" max="9224" width="11" style="548" customWidth="1"/>
    <col min="9225" max="9225" width="11.88671875" style="548" customWidth="1"/>
    <col min="9226" max="9472" width="9.109375" style="548"/>
    <col min="9473" max="9473" width="52" style="548" customWidth="1"/>
    <col min="9474" max="9474" width="13.44140625" style="548" customWidth="1"/>
    <col min="9475" max="9475" width="14" style="548" customWidth="1"/>
    <col min="9476" max="9476" width="15.44140625" style="548" customWidth="1"/>
    <col min="9477" max="9477" width="14.33203125" style="548" customWidth="1"/>
    <col min="9478" max="9478" width="16.109375" style="548" customWidth="1"/>
    <col min="9479" max="9480" width="11" style="548" customWidth="1"/>
    <col min="9481" max="9481" width="11.88671875" style="548" customWidth="1"/>
    <col min="9482" max="9728" width="9.109375" style="548"/>
    <col min="9729" max="9729" width="52" style="548" customWidth="1"/>
    <col min="9730" max="9730" width="13.44140625" style="548" customWidth="1"/>
    <col min="9731" max="9731" width="14" style="548" customWidth="1"/>
    <col min="9732" max="9732" width="15.44140625" style="548" customWidth="1"/>
    <col min="9733" max="9733" width="14.33203125" style="548" customWidth="1"/>
    <col min="9734" max="9734" width="16.109375" style="548" customWidth="1"/>
    <col min="9735" max="9736" width="11" style="548" customWidth="1"/>
    <col min="9737" max="9737" width="11.88671875" style="548" customWidth="1"/>
    <col min="9738" max="9984" width="9.109375" style="548"/>
    <col min="9985" max="9985" width="52" style="548" customWidth="1"/>
    <col min="9986" max="9986" width="13.44140625" style="548" customWidth="1"/>
    <col min="9987" max="9987" width="14" style="548" customWidth="1"/>
    <col min="9988" max="9988" width="15.44140625" style="548" customWidth="1"/>
    <col min="9989" max="9989" width="14.33203125" style="548" customWidth="1"/>
    <col min="9990" max="9990" width="16.109375" style="548" customWidth="1"/>
    <col min="9991" max="9992" width="11" style="548" customWidth="1"/>
    <col min="9993" max="9993" width="11.88671875" style="548" customWidth="1"/>
    <col min="9994" max="10240" width="9.109375" style="548"/>
    <col min="10241" max="10241" width="52" style="548" customWidth="1"/>
    <col min="10242" max="10242" width="13.44140625" style="548" customWidth="1"/>
    <col min="10243" max="10243" width="14" style="548" customWidth="1"/>
    <col min="10244" max="10244" width="15.44140625" style="548" customWidth="1"/>
    <col min="10245" max="10245" width="14.33203125" style="548" customWidth="1"/>
    <col min="10246" max="10246" width="16.109375" style="548" customWidth="1"/>
    <col min="10247" max="10248" width="11" style="548" customWidth="1"/>
    <col min="10249" max="10249" width="11.88671875" style="548" customWidth="1"/>
    <col min="10250" max="10496" width="9.109375" style="548"/>
    <col min="10497" max="10497" width="52" style="548" customWidth="1"/>
    <col min="10498" max="10498" width="13.44140625" style="548" customWidth="1"/>
    <col min="10499" max="10499" width="14" style="548" customWidth="1"/>
    <col min="10500" max="10500" width="15.44140625" style="548" customWidth="1"/>
    <col min="10501" max="10501" width="14.33203125" style="548" customWidth="1"/>
    <col min="10502" max="10502" width="16.109375" style="548" customWidth="1"/>
    <col min="10503" max="10504" width="11" style="548" customWidth="1"/>
    <col min="10505" max="10505" width="11.88671875" style="548" customWidth="1"/>
    <col min="10506" max="10752" width="9.109375" style="548"/>
    <col min="10753" max="10753" width="52" style="548" customWidth="1"/>
    <col min="10754" max="10754" width="13.44140625" style="548" customWidth="1"/>
    <col min="10755" max="10755" width="14" style="548" customWidth="1"/>
    <col min="10756" max="10756" width="15.44140625" style="548" customWidth="1"/>
    <col min="10757" max="10757" width="14.33203125" style="548" customWidth="1"/>
    <col min="10758" max="10758" width="16.109375" style="548" customWidth="1"/>
    <col min="10759" max="10760" width="11" style="548" customWidth="1"/>
    <col min="10761" max="10761" width="11.88671875" style="548" customWidth="1"/>
    <col min="10762" max="11008" width="9.109375" style="548"/>
    <col min="11009" max="11009" width="52" style="548" customWidth="1"/>
    <col min="11010" max="11010" width="13.44140625" style="548" customWidth="1"/>
    <col min="11011" max="11011" width="14" style="548" customWidth="1"/>
    <col min="11012" max="11012" width="15.44140625" style="548" customWidth="1"/>
    <col min="11013" max="11013" width="14.33203125" style="548" customWidth="1"/>
    <col min="11014" max="11014" width="16.109375" style="548" customWidth="1"/>
    <col min="11015" max="11016" width="11" style="548" customWidth="1"/>
    <col min="11017" max="11017" width="11.88671875" style="548" customWidth="1"/>
    <col min="11018" max="11264" width="9.109375" style="548"/>
    <col min="11265" max="11265" width="52" style="548" customWidth="1"/>
    <col min="11266" max="11266" width="13.44140625" style="548" customWidth="1"/>
    <col min="11267" max="11267" width="14" style="548" customWidth="1"/>
    <col min="11268" max="11268" width="15.44140625" style="548" customWidth="1"/>
    <col min="11269" max="11269" width="14.33203125" style="548" customWidth="1"/>
    <col min="11270" max="11270" width="16.109375" style="548" customWidth="1"/>
    <col min="11271" max="11272" width="11" style="548" customWidth="1"/>
    <col min="11273" max="11273" width="11.88671875" style="548" customWidth="1"/>
    <col min="11274" max="11520" width="9.109375" style="548"/>
    <col min="11521" max="11521" width="52" style="548" customWidth="1"/>
    <col min="11522" max="11522" width="13.44140625" style="548" customWidth="1"/>
    <col min="11523" max="11523" width="14" style="548" customWidth="1"/>
    <col min="11524" max="11524" width="15.44140625" style="548" customWidth="1"/>
    <col min="11525" max="11525" width="14.33203125" style="548" customWidth="1"/>
    <col min="11526" max="11526" width="16.109375" style="548" customWidth="1"/>
    <col min="11527" max="11528" width="11" style="548" customWidth="1"/>
    <col min="11529" max="11529" width="11.88671875" style="548" customWidth="1"/>
    <col min="11530" max="11776" width="9.109375" style="548"/>
    <col min="11777" max="11777" width="52" style="548" customWidth="1"/>
    <col min="11778" max="11778" width="13.44140625" style="548" customWidth="1"/>
    <col min="11779" max="11779" width="14" style="548" customWidth="1"/>
    <col min="11780" max="11780" width="15.44140625" style="548" customWidth="1"/>
    <col min="11781" max="11781" width="14.33203125" style="548" customWidth="1"/>
    <col min="11782" max="11782" width="16.109375" style="548" customWidth="1"/>
    <col min="11783" max="11784" width="11" style="548" customWidth="1"/>
    <col min="11785" max="11785" width="11.88671875" style="548" customWidth="1"/>
    <col min="11786" max="12032" width="9.109375" style="548"/>
    <col min="12033" max="12033" width="52" style="548" customWidth="1"/>
    <col min="12034" max="12034" width="13.44140625" style="548" customWidth="1"/>
    <col min="12035" max="12035" width="14" style="548" customWidth="1"/>
    <col min="12036" max="12036" width="15.44140625" style="548" customWidth="1"/>
    <col min="12037" max="12037" width="14.33203125" style="548" customWidth="1"/>
    <col min="12038" max="12038" width="16.109375" style="548" customWidth="1"/>
    <col min="12039" max="12040" width="11" style="548" customWidth="1"/>
    <col min="12041" max="12041" width="11.88671875" style="548" customWidth="1"/>
    <col min="12042" max="12288" width="9.109375" style="548"/>
    <col min="12289" max="12289" width="52" style="548" customWidth="1"/>
    <col min="12290" max="12290" width="13.44140625" style="548" customWidth="1"/>
    <col min="12291" max="12291" width="14" style="548" customWidth="1"/>
    <col min="12292" max="12292" width="15.44140625" style="548" customWidth="1"/>
    <col min="12293" max="12293" width="14.33203125" style="548" customWidth="1"/>
    <col min="12294" max="12294" width="16.109375" style="548" customWidth="1"/>
    <col min="12295" max="12296" width="11" style="548" customWidth="1"/>
    <col min="12297" max="12297" width="11.88671875" style="548" customWidth="1"/>
    <col min="12298" max="12544" width="9.109375" style="548"/>
    <col min="12545" max="12545" width="52" style="548" customWidth="1"/>
    <col min="12546" max="12546" width="13.44140625" style="548" customWidth="1"/>
    <col min="12547" max="12547" width="14" style="548" customWidth="1"/>
    <col min="12548" max="12548" width="15.44140625" style="548" customWidth="1"/>
    <col min="12549" max="12549" width="14.33203125" style="548" customWidth="1"/>
    <col min="12550" max="12550" width="16.109375" style="548" customWidth="1"/>
    <col min="12551" max="12552" width="11" style="548" customWidth="1"/>
    <col min="12553" max="12553" width="11.88671875" style="548" customWidth="1"/>
    <col min="12554" max="12800" width="9.109375" style="548"/>
    <col min="12801" max="12801" width="52" style="548" customWidth="1"/>
    <col min="12802" max="12802" width="13.44140625" style="548" customWidth="1"/>
    <col min="12803" max="12803" width="14" style="548" customWidth="1"/>
    <col min="12804" max="12804" width="15.44140625" style="548" customWidth="1"/>
    <col min="12805" max="12805" width="14.33203125" style="548" customWidth="1"/>
    <col min="12806" max="12806" width="16.109375" style="548" customWidth="1"/>
    <col min="12807" max="12808" width="11" style="548" customWidth="1"/>
    <col min="12809" max="12809" width="11.88671875" style="548" customWidth="1"/>
    <col min="12810" max="13056" width="9.109375" style="548"/>
    <col min="13057" max="13057" width="52" style="548" customWidth="1"/>
    <col min="13058" max="13058" width="13.44140625" style="548" customWidth="1"/>
    <col min="13059" max="13059" width="14" style="548" customWidth="1"/>
    <col min="13060" max="13060" width="15.44140625" style="548" customWidth="1"/>
    <col min="13061" max="13061" width="14.33203125" style="548" customWidth="1"/>
    <col min="13062" max="13062" width="16.109375" style="548" customWidth="1"/>
    <col min="13063" max="13064" width="11" style="548" customWidth="1"/>
    <col min="13065" max="13065" width="11.88671875" style="548" customWidth="1"/>
    <col min="13066" max="13312" width="9.109375" style="548"/>
    <col min="13313" max="13313" width="52" style="548" customWidth="1"/>
    <col min="13314" max="13314" width="13.44140625" style="548" customWidth="1"/>
    <col min="13315" max="13315" width="14" style="548" customWidth="1"/>
    <col min="13316" max="13316" width="15.44140625" style="548" customWidth="1"/>
    <col min="13317" max="13317" width="14.33203125" style="548" customWidth="1"/>
    <col min="13318" max="13318" width="16.109375" style="548" customWidth="1"/>
    <col min="13319" max="13320" width="11" style="548" customWidth="1"/>
    <col min="13321" max="13321" width="11.88671875" style="548" customWidth="1"/>
    <col min="13322" max="13568" width="9.109375" style="548"/>
    <col min="13569" max="13569" width="52" style="548" customWidth="1"/>
    <col min="13570" max="13570" width="13.44140625" style="548" customWidth="1"/>
    <col min="13571" max="13571" width="14" style="548" customWidth="1"/>
    <col min="13572" max="13572" width="15.44140625" style="548" customWidth="1"/>
    <col min="13573" max="13573" width="14.33203125" style="548" customWidth="1"/>
    <col min="13574" max="13574" width="16.109375" style="548" customWidth="1"/>
    <col min="13575" max="13576" width="11" style="548" customWidth="1"/>
    <col min="13577" max="13577" width="11.88671875" style="548" customWidth="1"/>
    <col min="13578" max="13824" width="9.109375" style="548"/>
    <col min="13825" max="13825" width="52" style="548" customWidth="1"/>
    <col min="13826" max="13826" width="13.44140625" style="548" customWidth="1"/>
    <col min="13827" max="13827" width="14" style="548" customWidth="1"/>
    <col min="13828" max="13828" width="15.44140625" style="548" customWidth="1"/>
    <col min="13829" max="13829" width="14.33203125" style="548" customWidth="1"/>
    <col min="13830" max="13830" width="16.109375" style="548" customWidth="1"/>
    <col min="13831" max="13832" width="11" style="548" customWidth="1"/>
    <col min="13833" max="13833" width="11.88671875" style="548" customWidth="1"/>
    <col min="13834" max="14080" width="9.109375" style="548"/>
    <col min="14081" max="14081" width="52" style="548" customWidth="1"/>
    <col min="14082" max="14082" width="13.44140625" style="548" customWidth="1"/>
    <col min="14083" max="14083" width="14" style="548" customWidth="1"/>
    <col min="14084" max="14084" width="15.44140625" style="548" customWidth="1"/>
    <col min="14085" max="14085" width="14.33203125" style="548" customWidth="1"/>
    <col min="14086" max="14086" width="16.109375" style="548" customWidth="1"/>
    <col min="14087" max="14088" width="11" style="548" customWidth="1"/>
    <col min="14089" max="14089" width="11.88671875" style="548" customWidth="1"/>
    <col min="14090" max="14336" width="9.109375" style="548"/>
    <col min="14337" max="14337" width="52" style="548" customWidth="1"/>
    <col min="14338" max="14338" width="13.44140625" style="548" customWidth="1"/>
    <col min="14339" max="14339" width="14" style="548" customWidth="1"/>
    <col min="14340" max="14340" width="15.44140625" style="548" customWidth="1"/>
    <col min="14341" max="14341" width="14.33203125" style="548" customWidth="1"/>
    <col min="14342" max="14342" width="16.109375" style="548" customWidth="1"/>
    <col min="14343" max="14344" width="11" style="548" customWidth="1"/>
    <col min="14345" max="14345" width="11.88671875" style="548" customWidth="1"/>
    <col min="14346" max="14592" width="9.109375" style="548"/>
    <col min="14593" max="14593" width="52" style="548" customWidth="1"/>
    <col min="14594" max="14594" width="13.44140625" style="548" customWidth="1"/>
    <col min="14595" max="14595" width="14" style="548" customWidth="1"/>
    <col min="14596" max="14596" width="15.44140625" style="548" customWidth="1"/>
    <col min="14597" max="14597" width="14.33203125" style="548" customWidth="1"/>
    <col min="14598" max="14598" width="16.109375" style="548" customWidth="1"/>
    <col min="14599" max="14600" width="11" style="548" customWidth="1"/>
    <col min="14601" max="14601" width="11.88671875" style="548" customWidth="1"/>
    <col min="14602" max="14848" width="9.109375" style="548"/>
    <col min="14849" max="14849" width="52" style="548" customWidth="1"/>
    <col min="14850" max="14850" width="13.44140625" style="548" customWidth="1"/>
    <col min="14851" max="14851" width="14" style="548" customWidth="1"/>
    <col min="14852" max="14852" width="15.44140625" style="548" customWidth="1"/>
    <col min="14853" max="14853" width="14.33203125" style="548" customWidth="1"/>
    <col min="14854" max="14854" width="16.109375" style="548" customWidth="1"/>
    <col min="14855" max="14856" width="11" style="548" customWidth="1"/>
    <col min="14857" max="14857" width="11.88671875" style="548" customWidth="1"/>
    <col min="14858" max="15104" width="9.109375" style="548"/>
    <col min="15105" max="15105" width="52" style="548" customWidth="1"/>
    <col min="15106" max="15106" width="13.44140625" style="548" customWidth="1"/>
    <col min="15107" max="15107" width="14" style="548" customWidth="1"/>
    <col min="15108" max="15108" width="15.44140625" style="548" customWidth="1"/>
    <col min="15109" max="15109" width="14.33203125" style="548" customWidth="1"/>
    <col min="15110" max="15110" width="16.109375" style="548" customWidth="1"/>
    <col min="15111" max="15112" width="11" style="548" customWidth="1"/>
    <col min="15113" max="15113" width="11.88671875" style="548" customWidth="1"/>
    <col min="15114" max="15360" width="9.109375" style="548"/>
    <col min="15361" max="15361" width="52" style="548" customWidth="1"/>
    <col min="15362" max="15362" width="13.44140625" style="548" customWidth="1"/>
    <col min="15363" max="15363" width="14" style="548" customWidth="1"/>
    <col min="15364" max="15364" width="15.44140625" style="548" customWidth="1"/>
    <col min="15365" max="15365" width="14.33203125" style="548" customWidth="1"/>
    <col min="15366" max="15366" width="16.109375" style="548" customWidth="1"/>
    <col min="15367" max="15368" width="11" style="548" customWidth="1"/>
    <col min="15369" max="15369" width="11.88671875" style="548" customWidth="1"/>
    <col min="15370" max="15616" width="9.109375" style="548"/>
    <col min="15617" max="15617" width="52" style="548" customWidth="1"/>
    <col min="15618" max="15618" width="13.44140625" style="548" customWidth="1"/>
    <col min="15619" max="15619" width="14" style="548" customWidth="1"/>
    <col min="15620" max="15620" width="15.44140625" style="548" customWidth="1"/>
    <col min="15621" max="15621" width="14.33203125" style="548" customWidth="1"/>
    <col min="15622" max="15622" width="16.109375" style="548" customWidth="1"/>
    <col min="15623" max="15624" width="11" style="548" customWidth="1"/>
    <col min="15625" max="15625" width="11.88671875" style="548" customWidth="1"/>
    <col min="15626" max="15872" width="9.109375" style="548"/>
    <col min="15873" max="15873" width="52" style="548" customWidth="1"/>
    <col min="15874" max="15874" width="13.44140625" style="548" customWidth="1"/>
    <col min="15875" max="15875" width="14" style="548" customWidth="1"/>
    <col min="15876" max="15876" width="15.44140625" style="548" customWidth="1"/>
    <col min="15877" max="15877" width="14.33203125" style="548" customWidth="1"/>
    <col min="15878" max="15878" width="16.109375" style="548" customWidth="1"/>
    <col min="15879" max="15880" width="11" style="548" customWidth="1"/>
    <col min="15881" max="15881" width="11.88671875" style="548" customWidth="1"/>
    <col min="15882" max="16128" width="9.109375" style="548"/>
    <col min="16129" max="16129" width="52" style="548" customWidth="1"/>
    <col min="16130" max="16130" width="13.44140625" style="548" customWidth="1"/>
    <col min="16131" max="16131" width="14" style="548" customWidth="1"/>
    <col min="16132" max="16132" width="15.44140625" style="548" customWidth="1"/>
    <col min="16133" max="16133" width="14.33203125" style="548" customWidth="1"/>
    <col min="16134" max="16134" width="16.109375" style="548" customWidth="1"/>
    <col min="16135" max="16136" width="11" style="548" customWidth="1"/>
    <col min="16137" max="16137" width="11.88671875" style="548" customWidth="1"/>
    <col min="16138" max="16384" width="9.109375" style="548"/>
  </cols>
  <sheetData>
    <row r="1" spans="1:6" ht="24.75" customHeight="1" x14ac:dyDescent="0.3">
      <c r="A1" s="1485" t="s">
        <v>1086</v>
      </c>
      <c r="B1" s="1485"/>
      <c r="C1" s="1485"/>
      <c r="D1" s="1485"/>
      <c r="E1" s="1485"/>
      <c r="F1" s="1485"/>
    </row>
    <row r="2" spans="1:6" ht="23.25" customHeight="1" thickBot="1" x14ac:dyDescent="0.35">
      <c r="A2" s="468"/>
      <c r="B2" s="464"/>
      <c r="C2" s="464"/>
      <c r="D2" s="464"/>
      <c r="E2" s="464"/>
      <c r="F2" s="1343" t="s">
        <v>637</v>
      </c>
    </row>
    <row r="3" spans="1:6" s="549" customFormat="1" ht="48.75" customHeight="1" thickBot="1" x14ac:dyDescent="0.35">
      <c r="A3" s="473" t="s">
        <v>1087</v>
      </c>
      <c r="B3" s="474" t="s">
        <v>720</v>
      </c>
      <c r="C3" s="474" t="s">
        <v>721</v>
      </c>
      <c r="D3" s="474" t="s">
        <v>1037</v>
      </c>
      <c r="E3" s="474" t="s">
        <v>1038</v>
      </c>
      <c r="F3" s="1344" t="s">
        <v>1088</v>
      </c>
    </row>
    <row r="4" spans="1:6" s="467" customFormat="1" ht="15" customHeight="1" thickBot="1" x14ac:dyDescent="0.35">
      <c r="A4" s="1345">
        <v>1</v>
      </c>
      <c r="B4" s="1346">
        <v>2</v>
      </c>
      <c r="C4" s="1346">
        <v>3</v>
      </c>
      <c r="D4" s="1346">
        <v>4</v>
      </c>
      <c r="E4" s="1346">
        <v>5</v>
      </c>
      <c r="F4" s="1347">
        <v>6</v>
      </c>
    </row>
    <row r="5" spans="1:6" ht="15.9" customHeight="1" x14ac:dyDescent="0.3">
      <c r="A5" s="1348" t="s">
        <v>70</v>
      </c>
      <c r="B5" s="1349"/>
      <c r="C5" s="1350"/>
      <c r="D5" s="1349"/>
      <c r="E5" s="1349"/>
      <c r="F5" s="1351"/>
    </row>
    <row r="6" spans="1:6" ht="15.9" customHeight="1" x14ac:dyDescent="0.3">
      <c r="A6" s="1352" t="s">
        <v>1089</v>
      </c>
      <c r="B6" s="1349">
        <v>37396</v>
      </c>
      <c r="C6" s="1350" t="s">
        <v>1036</v>
      </c>
      <c r="D6" s="1349"/>
      <c r="E6" s="1349">
        <v>23800</v>
      </c>
      <c r="F6" s="1351"/>
    </row>
    <row r="7" spans="1:6" ht="15.9" customHeight="1" x14ac:dyDescent="0.3">
      <c r="A7" s="1352"/>
      <c r="B7" s="1349"/>
      <c r="C7" s="1350"/>
      <c r="D7" s="1349"/>
      <c r="E7" s="1349"/>
      <c r="F7" s="1351"/>
    </row>
    <row r="8" spans="1:6" ht="15.9" customHeight="1" x14ac:dyDescent="0.3">
      <c r="A8" s="1352"/>
      <c r="B8" s="1349"/>
      <c r="C8" s="1350"/>
      <c r="D8" s="1349"/>
      <c r="E8" s="1349"/>
      <c r="F8" s="1351"/>
    </row>
    <row r="9" spans="1:6" ht="15.9" customHeight="1" x14ac:dyDescent="0.3">
      <c r="A9" s="1352"/>
      <c r="B9" s="1349"/>
      <c r="C9" s="1350"/>
      <c r="D9" s="1349"/>
      <c r="E9" s="1349"/>
      <c r="F9" s="1351"/>
    </row>
    <row r="10" spans="1:6" ht="15.9" customHeight="1" x14ac:dyDescent="0.3">
      <c r="A10" s="1352"/>
      <c r="B10" s="1349"/>
      <c r="C10" s="1350"/>
      <c r="D10" s="1349"/>
      <c r="E10" s="1349"/>
      <c r="F10" s="1351"/>
    </row>
    <row r="11" spans="1:6" ht="15.9" customHeight="1" x14ac:dyDescent="0.3">
      <c r="A11" s="1352"/>
      <c r="B11" s="1349"/>
      <c r="C11" s="1350"/>
      <c r="D11" s="1349"/>
      <c r="E11" s="1349"/>
      <c r="F11" s="1351"/>
    </row>
    <row r="12" spans="1:6" ht="15.9" customHeight="1" x14ac:dyDescent="0.3">
      <c r="A12" s="1352"/>
      <c r="B12" s="1349"/>
      <c r="C12" s="1350"/>
      <c r="D12" s="1349"/>
      <c r="E12" s="1349"/>
      <c r="F12" s="1351"/>
    </row>
    <row r="13" spans="1:6" ht="15.9" customHeight="1" x14ac:dyDescent="0.3">
      <c r="A13" s="1352"/>
      <c r="B13" s="1349"/>
      <c r="C13" s="1350"/>
      <c r="D13" s="1349"/>
      <c r="E13" s="1349"/>
      <c r="F13" s="1351">
        <f t="shared" ref="F13:F21" si="0">B13-D13-E13</f>
        <v>0</v>
      </c>
    </row>
    <row r="14" spans="1:6" ht="15.9" customHeight="1" x14ac:dyDescent="0.3">
      <c r="A14" s="1352"/>
      <c r="B14" s="1349"/>
      <c r="C14" s="1350"/>
      <c r="D14" s="1349"/>
      <c r="E14" s="1349"/>
      <c r="F14" s="1351">
        <f t="shared" si="0"/>
        <v>0</v>
      </c>
    </row>
    <row r="15" spans="1:6" ht="15.9" customHeight="1" x14ac:dyDescent="0.3">
      <c r="A15" s="1352"/>
      <c r="B15" s="1349"/>
      <c r="C15" s="1350"/>
      <c r="D15" s="1349"/>
      <c r="E15" s="1349"/>
      <c r="F15" s="1351">
        <f t="shared" si="0"/>
        <v>0</v>
      </c>
    </row>
    <row r="16" spans="1:6" ht="15.9" customHeight="1" x14ac:dyDescent="0.3">
      <c r="A16" s="1352"/>
      <c r="B16" s="1349"/>
      <c r="C16" s="1350"/>
      <c r="D16" s="1349"/>
      <c r="E16" s="1349"/>
      <c r="F16" s="1351">
        <f t="shared" si="0"/>
        <v>0</v>
      </c>
    </row>
    <row r="17" spans="1:6" ht="15.9" customHeight="1" x14ac:dyDescent="0.3">
      <c r="A17" s="1352"/>
      <c r="B17" s="1349"/>
      <c r="C17" s="1350"/>
      <c r="D17" s="1349"/>
      <c r="E17" s="1349"/>
      <c r="F17" s="1351">
        <f t="shared" si="0"/>
        <v>0</v>
      </c>
    </row>
    <row r="18" spans="1:6" ht="15.9" customHeight="1" x14ac:dyDescent="0.3">
      <c r="A18" s="1352"/>
      <c r="B18" s="1349"/>
      <c r="C18" s="1350"/>
      <c r="D18" s="1349"/>
      <c r="E18" s="1349"/>
      <c r="F18" s="1351">
        <f t="shared" si="0"/>
        <v>0</v>
      </c>
    </row>
    <row r="19" spans="1:6" ht="15.9" customHeight="1" x14ac:dyDescent="0.3">
      <c r="A19" s="1352"/>
      <c r="B19" s="1349"/>
      <c r="C19" s="1350"/>
      <c r="D19" s="1349"/>
      <c r="E19" s="1349"/>
      <c r="F19" s="1351">
        <f t="shared" si="0"/>
        <v>0</v>
      </c>
    </row>
    <row r="20" spans="1:6" ht="15.9" customHeight="1" x14ac:dyDescent="0.3">
      <c r="A20" s="1352"/>
      <c r="B20" s="1349"/>
      <c r="C20" s="1350"/>
      <c r="D20" s="1349"/>
      <c r="E20" s="1349"/>
      <c r="F20" s="1351">
        <f t="shared" si="0"/>
        <v>0</v>
      </c>
    </row>
    <row r="21" spans="1:6" ht="15.9" customHeight="1" thickBot="1" x14ac:dyDescent="0.35">
      <c r="A21" s="1353"/>
      <c r="B21" s="1354"/>
      <c r="C21" s="1355"/>
      <c r="D21" s="1354"/>
      <c r="E21" s="1354"/>
      <c r="F21" s="1356">
        <f t="shared" si="0"/>
        <v>0</v>
      </c>
    </row>
    <row r="22" spans="1:6" s="550" customFormat="1" ht="18" customHeight="1" thickBot="1" x14ac:dyDescent="0.35">
      <c r="A22" s="1357" t="s">
        <v>722</v>
      </c>
      <c r="B22" s="1358">
        <f>SUM(B5:B21)</f>
        <v>37396</v>
      </c>
      <c r="C22" s="1359"/>
      <c r="D22" s="1358">
        <f>SUM(D5:D21)</f>
        <v>0</v>
      </c>
      <c r="E22" s="1358">
        <f>SUM(E5:E21)</f>
        <v>23800</v>
      </c>
      <c r="F22" s="1360">
        <f>SUM(F5:F21)</f>
        <v>0</v>
      </c>
    </row>
    <row r="23" spans="1:6" x14ac:dyDescent="0.3">
      <c r="A23" s="1486"/>
      <c r="B23" s="1487"/>
      <c r="C23" s="1487"/>
    </row>
  </sheetData>
  <sheetProtection selectLockedCells="1" selectUnlockedCells="1"/>
  <mergeCells count="2">
    <mergeCell ref="A1:F1"/>
    <mergeCell ref="A23:C23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4. melléklet a 5/2018. (III.19.)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150"/>
  <sheetViews>
    <sheetView view="pageBreakPreview" zoomScaleSheetLayoutView="100" workbookViewId="0">
      <selection activeCell="C2" sqref="C2:E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5" width="13.44140625" style="463" customWidth="1"/>
    <col min="6" max="24" width="9.109375" style="619" hidden="1" customWidth="1"/>
    <col min="25" max="41" width="9.109375" style="612" hidden="1" customWidth="1"/>
    <col min="42" max="49" width="9.109375" style="358" hidden="1" customWidth="1"/>
    <col min="50" max="51" width="0" style="358" hidden="1" customWidth="1"/>
    <col min="52" max="52" width="9.109375" style="612"/>
    <col min="53" max="16384" width="9.109375" style="358"/>
  </cols>
  <sheetData>
    <row r="1" spans="1:52" s="345" customFormat="1" ht="16.5" customHeight="1" thickBot="1" x14ac:dyDescent="0.35">
      <c r="A1" s="1492" t="s">
        <v>1105</v>
      </c>
      <c r="B1" s="1492"/>
      <c r="C1" s="1492"/>
      <c r="D1" s="1492"/>
      <c r="E1" s="149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609"/>
      <c r="AJ1" s="609"/>
      <c r="AK1" s="609"/>
      <c r="AL1" s="609"/>
      <c r="AM1" s="609"/>
      <c r="AN1" s="609"/>
      <c r="AO1" s="609"/>
      <c r="AZ1" s="609"/>
    </row>
    <row r="2" spans="1:52" s="348" customFormat="1" ht="21" customHeight="1" x14ac:dyDescent="0.3">
      <c r="A2" s="346" t="s">
        <v>401</v>
      </c>
      <c r="B2" s="1278" t="s">
        <v>402</v>
      </c>
      <c r="C2" s="1488" t="s">
        <v>403</v>
      </c>
      <c r="D2" s="1457"/>
      <c r="E2" s="1458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  <c r="AZ2" s="610"/>
    </row>
    <row r="3" spans="1:52" s="348" customFormat="1" ht="16.2" thickBot="1" x14ac:dyDescent="0.35">
      <c r="A3" s="349" t="s">
        <v>404</v>
      </c>
      <c r="B3" s="1277" t="s">
        <v>405</v>
      </c>
      <c r="C3" s="1489"/>
      <c r="D3" s="1490"/>
      <c r="E3" s="1491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10"/>
      <c r="AZ3" s="610"/>
    </row>
    <row r="4" spans="1:52" s="353" customFormat="1" ht="15.9" customHeight="1" thickBot="1" x14ac:dyDescent="0.35">
      <c r="A4" s="351"/>
      <c r="B4" s="352"/>
      <c r="C4" s="1493" t="s">
        <v>406</v>
      </c>
      <c r="D4" s="1493"/>
      <c r="E4" s="1493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11"/>
      <c r="Z4" s="611"/>
      <c r="AA4" s="611"/>
      <c r="AB4" s="611"/>
      <c r="AC4" s="611"/>
      <c r="AD4" s="611"/>
      <c r="AE4" s="611"/>
      <c r="AF4" s="611"/>
      <c r="AG4" s="611"/>
      <c r="AH4" s="611"/>
      <c r="AI4" s="611"/>
      <c r="AJ4" s="611"/>
      <c r="AK4" s="611"/>
      <c r="AL4" s="611"/>
      <c r="AM4" s="611"/>
      <c r="AN4" s="611"/>
      <c r="AO4" s="611"/>
      <c r="AZ4" s="611"/>
    </row>
    <row r="5" spans="1:52" ht="34.799999999999997" thickBot="1" x14ac:dyDescent="0.35">
      <c r="A5" s="354" t="s">
        <v>407</v>
      </c>
      <c r="B5" s="355" t="s">
        <v>408</v>
      </c>
      <c r="C5" s="356" t="s">
        <v>1028</v>
      </c>
      <c r="D5" s="357" t="s">
        <v>1029</v>
      </c>
      <c r="E5" s="357" t="s">
        <v>1048</v>
      </c>
    </row>
    <row r="6" spans="1:52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  <c r="E6" s="362">
        <v>5</v>
      </c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5"/>
      <c r="Y6" s="613"/>
      <c r="Z6" s="613"/>
      <c r="AA6" s="613"/>
      <c r="AB6" s="613"/>
      <c r="AC6" s="613"/>
      <c r="AD6" s="613"/>
      <c r="AE6" s="613"/>
      <c r="AF6" s="613"/>
      <c r="AG6" s="613"/>
      <c r="AH6" s="613"/>
      <c r="AI6" s="613"/>
      <c r="AJ6" s="613"/>
      <c r="AK6" s="613"/>
      <c r="AL6" s="613"/>
      <c r="AM6" s="613"/>
      <c r="AN6" s="613"/>
      <c r="AO6" s="613"/>
      <c r="AZ6" s="613"/>
    </row>
    <row r="7" spans="1:52" s="626" customFormat="1" ht="15.9" customHeight="1" thickBot="1" x14ac:dyDescent="0.35">
      <c r="A7" s="1494" t="s">
        <v>409</v>
      </c>
      <c r="B7" s="1495"/>
      <c r="C7" s="1495"/>
      <c r="D7" s="1495"/>
      <c r="E7" s="1496"/>
      <c r="F7" s="625" t="s">
        <v>736</v>
      </c>
      <c r="G7" s="625" t="s">
        <v>737</v>
      </c>
      <c r="H7" s="625" t="s">
        <v>738</v>
      </c>
      <c r="I7" s="625" t="s">
        <v>739</v>
      </c>
      <c r="J7" s="625" t="s">
        <v>740</v>
      </c>
      <c r="K7" s="625" t="s">
        <v>741</v>
      </c>
      <c r="L7" s="625" t="s">
        <v>742</v>
      </c>
      <c r="M7" s="625" t="s">
        <v>743</v>
      </c>
      <c r="N7" s="625" t="s">
        <v>744</v>
      </c>
      <c r="O7" s="625" t="s">
        <v>745</v>
      </c>
      <c r="P7" s="625" t="s">
        <v>747</v>
      </c>
      <c r="Q7" s="625" t="s">
        <v>746</v>
      </c>
      <c r="R7" s="625" t="s">
        <v>748</v>
      </c>
      <c r="S7" s="625" t="s">
        <v>749</v>
      </c>
      <c r="T7" s="625" t="s">
        <v>754</v>
      </c>
      <c r="U7" s="625" t="s">
        <v>753</v>
      </c>
      <c r="V7" s="625" t="s">
        <v>752</v>
      </c>
      <c r="W7" s="625" t="s">
        <v>751</v>
      </c>
      <c r="X7" s="625" t="s">
        <v>750</v>
      </c>
      <c r="Y7" s="613" t="s">
        <v>755</v>
      </c>
      <c r="Z7" s="613" t="s">
        <v>756</v>
      </c>
      <c r="AA7" s="613" t="s">
        <v>758</v>
      </c>
      <c r="AB7" s="613" t="s">
        <v>757</v>
      </c>
      <c r="AC7" s="613" t="s">
        <v>759</v>
      </c>
      <c r="AD7" s="613" t="s">
        <v>760</v>
      </c>
      <c r="AE7" s="613" t="s">
        <v>761</v>
      </c>
      <c r="AF7" s="613" t="s">
        <v>762</v>
      </c>
      <c r="AG7" s="613" t="s">
        <v>763</v>
      </c>
      <c r="AH7" s="613" t="s">
        <v>764</v>
      </c>
      <c r="AI7" s="613" t="s">
        <v>765</v>
      </c>
      <c r="AJ7" s="613" t="s">
        <v>766</v>
      </c>
      <c r="AK7" s="613" t="s">
        <v>767</v>
      </c>
      <c r="AL7" s="613" t="s">
        <v>768</v>
      </c>
      <c r="AM7" s="613">
        <v>107060</v>
      </c>
      <c r="AN7" s="613" t="s">
        <v>769</v>
      </c>
      <c r="AO7" s="613" t="s">
        <v>770</v>
      </c>
      <c r="AZ7" s="613"/>
    </row>
    <row r="8" spans="1:52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197110</v>
      </c>
      <c r="E8" s="367">
        <f>+E9+E10+E11+E12+E13+E14</f>
        <v>190960</v>
      </c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13"/>
      <c r="Z8" s="613"/>
      <c r="AA8" s="613"/>
      <c r="AB8" s="613"/>
      <c r="AC8" s="613"/>
      <c r="AD8" s="613"/>
      <c r="AE8" s="613"/>
      <c r="AF8" s="613"/>
      <c r="AG8" s="613"/>
      <c r="AH8" s="613"/>
      <c r="AI8" s="613"/>
      <c r="AJ8" s="613"/>
      <c r="AK8" s="613"/>
      <c r="AL8" s="613"/>
      <c r="AM8" s="613"/>
      <c r="AN8" s="613"/>
      <c r="AO8" s="613"/>
      <c r="AZ8" s="613"/>
    </row>
    <row r="9" spans="1:52" s="372" customFormat="1" ht="12" customHeight="1" x14ac:dyDescent="0.2">
      <c r="A9" s="368" t="s">
        <v>412</v>
      </c>
      <c r="B9" s="369" t="s">
        <v>413</v>
      </c>
      <c r="C9" s="370">
        <v>61589</v>
      </c>
      <c r="D9" s="371">
        <v>62589</v>
      </c>
      <c r="E9" s="371">
        <v>62589</v>
      </c>
      <c r="F9" s="617"/>
      <c r="G9" s="617"/>
      <c r="H9" s="617"/>
      <c r="I9" s="617"/>
      <c r="J9" s="617">
        <v>61552</v>
      </c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614"/>
      <c r="AL9" s="614"/>
      <c r="AM9" s="614"/>
      <c r="AN9" s="614"/>
      <c r="AO9" s="614"/>
      <c r="AZ9" s="614"/>
    </row>
    <row r="10" spans="1:52" s="377" customFormat="1" ht="12" customHeight="1" x14ac:dyDescent="0.2">
      <c r="A10" s="373" t="s">
        <v>414</v>
      </c>
      <c r="B10" s="374" t="s">
        <v>415</v>
      </c>
      <c r="C10" s="370">
        <f>SUM(F10:AO10)</f>
        <v>68722</v>
      </c>
      <c r="D10" s="376">
        <v>71675</v>
      </c>
      <c r="E10" s="376">
        <v>70450</v>
      </c>
      <c r="F10" s="617"/>
      <c r="G10" s="617"/>
      <c r="H10" s="617"/>
      <c r="I10" s="617"/>
      <c r="J10" s="617">
        <v>68722</v>
      </c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615"/>
      <c r="AL10" s="615"/>
      <c r="AM10" s="615"/>
      <c r="AN10" s="615"/>
      <c r="AO10" s="615"/>
      <c r="AZ10" s="615"/>
    </row>
    <row r="11" spans="1:52" s="377" customFormat="1" ht="12" customHeight="1" x14ac:dyDescent="0.2">
      <c r="A11" s="373" t="s">
        <v>416</v>
      </c>
      <c r="B11" s="374" t="s">
        <v>417</v>
      </c>
      <c r="C11" s="370">
        <f>SUM(F11:AO11)</f>
        <v>39415</v>
      </c>
      <c r="D11" s="376">
        <v>43719</v>
      </c>
      <c r="E11" s="376">
        <v>38492</v>
      </c>
      <c r="F11" s="617"/>
      <c r="G11" s="617"/>
      <c r="H11" s="617"/>
      <c r="I11" s="617"/>
      <c r="J11" s="617">
        <v>39415</v>
      </c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5"/>
      <c r="AJ11" s="615"/>
      <c r="AK11" s="615"/>
      <c r="AL11" s="615"/>
      <c r="AM11" s="615"/>
      <c r="AN11" s="615"/>
      <c r="AO11" s="615"/>
      <c r="AZ11" s="615"/>
    </row>
    <row r="12" spans="1:52" s="377" customFormat="1" ht="12" customHeight="1" x14ac:dyDescent="0.2">
      <c r="A12" s="373" t="s">
        <v>418</v>
      </c>
      <c r="B12" s="374" t="s">
        <v>419</v>
      </c>
      <c r="C12" s="370">
        <f>SUM(F12:AO12)</f>
        <v>3487</v>
      </c>
      <c r="D12" s="376">
        <v>3487</v>
      </c>
      <c r="E12" s="376">
        <v>3487</v>
      </c>
      <c r="F12" s="617"/>
      <c r="G12" s="617"/>
      <c r="H12" s="617"/>
      <c r="I12" s="617"/>
      <c r="J12" s="617">
        <v>3487</v>
      </c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5"/>
      <c r="Z12" s="615"/>
      <c r="AA12" s="615"/>
      <c r="AB12" s="615"/>
      <c r="AC12" s="615"/>
      <c r="AD12" s="615"/>
      <c r="AE12" s="615"/>
      <c r="AF12" s="615"/>
      <c r="AG12" s="615"/>
      <c r="AH12" s="615"/>
      <c r="AI12" s="615"/>
      <c r="AJ12" s="615"/>
      <c r="AK12" s="615"/>
      <c r="AL12" s="615"/>
      <c r="AM12" s="615"/>
      <c r="AN12" s="615"/>
      <c r="AO12" s="615"/>
      <c r="AZ12" s="615"/>
    </row>
    <row r="13" spans="1:52" s="377" customFormat="1" ht="12" customHeight="1" x14ac:dyDescent="0.2">
      <c r="A13" s="373" t="s">
        <v>420</v>
      </c>
      <c r="B13" s="374" t="s">
        <v>421</v>
      </c>
      <c r="C13" s="370">
        <f>SUM(F13:AO13)</f>
        <v>0</v>
      </c>
      <c r="D13" s="376">
        <v>14727</v>
      </c>
      <c r="E13" s="376">
        <v>15029</v>
      </c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15"/>
      <c r="AJ13" s="615"/>
      <c r="AK13" s="615"/>
      <c r="AL13" s="615"/>
      <c r="AM13" s="615"/>
      <c r="AN13" s="615"/>
      <c r="AO13" s="615"/>
      <c r="AZ13" s="615"/>
    </row>
    <row r="14" spans="1:52" s="372" customFormat="1" ht="12" customHeight="1" thickBot="1" x14ac:dyDescent="0.25">
      <c r="A14" s="378" t="s">
        <v>422</v>
      </c>
      <c r="B14" s="379" t="s">
        <v>423</v>
      </c>
      <c r="C14" s="370">
        <f>SUM(F14:AO14)</f>
        <v>0</v>
      </c>
      <c r="D14" s="376">
        <v>913</v>
      </c>
      <c r="E14" s="376">
        <v>913</v>
      </c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4"/>
      <c r="Z14" s="614"/>
      <c r="AA14" s="614"/>
      <c r="AB14" s="614"/>
      <c r="AC14" s="614"/>
      <c r="AD14" s="614"/>
      <c r="AE14" s="614"/>
      <c r="AF14" s="614"/>
      <c r="AG14" s="614"/>
      <c r="AH14" s="614"/>
      <c r="AI14" s="614"/>
      <c r="AJ14" s="614"/>
      <c r="AK14" s="614"/>
      <c r="AL14" s="614"/>
      <c r="AM14" s="614"/>
      <c r="AN14" s="614"/>
      <c r="AO14" s="614"/>
      <c r="AZ14" s="617"/>
    </row>
    <row r="15" spans="1:52" s="372" customFormat="1" ht="21.75" customHeight="1" thickBot="1" x14ac:dyDescent="0.35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12255</v>
      </c>
      <c r="E15" s="367">
        <f>+E16+E17+E18+E19+E20</f>
        <v>29300</v>
      </c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4"/>
      <c r="Z15" s="614"/>
      <c r="AA15" s="614"/>
      <c r="AB15" s="614"/>
      <c r="AC15" s="614"/>
      <c r="AD15" s="614"/>
      <c r="AE15" s="614"/>
      <c r="AF15" s="614"/>
      <c r="AG15" s="614"/>
      <c r="AH15" s="614"/>
      <c r="AI15" s="614"/>
      <c r="AJ15" s="614"/>
      <c r="AK15" s="614"/>
      <c r="AL15" s="614"/>
      <c r="AM15" s="614"/>
      <c r="AN15" s="614"/>
      <c r="AO15" s="614"/>
      <c r="AZ15" s="614"/>
    </row>
    <row r="16" spans="1:52" s="372" customFormat="1" ht="12" customHeight="1" x14ac:dyDescent="0.2">
      <c r="A16" s="368" t="s">
        <v>426</v>
      </c>
      <c r="B16" s="369" t="s">
        <v>427</v>
      </c>
      <c r="C16" s="381">
        <f t="shared" ref="C16:C21" si="0">SUM(F16:AO16)</f>
        <v>0</v>
      </c>
      <c r="D16" s="382"/>
      <c r="E16" s="382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4"/>
      <c r="Z16" s="614"/>
      <c r="AA16" s="614"/>
      <c r="AB16" s="614"/>
      <c r="AC16" s="614"/>
      <c r="AD16" s="614"/>
      <c r="AE16" s="614"/>
      <c r="AF16" s="614"/>
      <c r="AG16" s="614"/>
      <c r="AH16" s="614"/>
      <c r="AI16" s="614"/>
      <c r="AJ16" s="614"/>
      <c r="AK16" s="614"/>
      <c r="AL16" s="614"/>
      <c r="AM16" s="614"/>
      <c r="AN16" s="614"/>
      <c r="AO16" s="614"/>
      <c r="AZ16" s="614"/>
    </row>
    <row r="17" spans="1:52" s="372" customFormat="1" ht="12" customHeight="1" x14ac:dyDescent="0.2">
      <c r="A17" s="373" t="s">
        <v>428</v>
      </c>
      <c r="B17" s="374" t="s">
        <v>429</v>
      </c>
      <c r="C17" s="381">
        <f t="shared" si="0"/>
        <v>0</v>
      </c>
      <c r="D17" s="384"/>
      <c r="E17" s="384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4"/>
      <c r="Z17" s="614"/>
      <c r="AA17" s="614"/>
      <c r="AB17" s="614"/>
      <c r="AC17" s="614"/>
      <c r="AD17" s="614"/>
      <c r="AE17" s="614"/>
      <c r="AF17" s="614"/>
      <c r="AG17" s="614"/>
      <c r="AH17" s="614"/>
      <c r="AI17" s="614"/>
      <c r="AJ17" s="614"/>
      <c r="AK17" s="614"/>
      <c r="AL17" s="614"/>
      <c r="AM17" s="614"/>
      <c r="AN17" s="614"/>
      <c r="AO17" s="614"/>
      <c r="AZ17" s="614"/>
    </row>
    <row r="18" spans="1:52" s="372" customFormat="1" ht="12" customHeight="1" x14ac:dyDescent="0.2">
      <c r="A18" s="373" t="s">
        <v>430</v>
      </c>
      <c r="B18" s="374" t="s">
        <v>431</v>
      </c>
      <c r="C18" s="381">
        <f t="shared" si="0"/>
        <v>0</v>
      </c>
      <c r="D18" s="384"/>
      <c r="E18" s="384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4"/>
      <c r="Z18" s="614"/>
      <c r="AA18" s="614"/>
      <c r="AB18" s="614"/>
      <c r="AC18" s="614"/>
      <c r="AD18" s="614"/>
      <c r="AE18" s="614"/>
      <c r="AF18" s="614"/>
      <c r="AG18" s="614"/>
      <c r="AH18" s="614"/>
      <c r="AI18" s="614"/>
      <c r="AJ18" s="614"/>
      <c r="AK18" s="614"/>
      <c r="AL18" s="614"/>
      <c r="AM18" s="614"/>
      <c r="AN18" s="614"/>
      <c r="AO18" s="614"/>
      <c r="AZ18" s="614"/>
    </row>
    <row r="19" spans="1:52" s="372" customFormat="1" ht="12" customHeight="1" x14ac:dyDescent="0.2">
      <c r="A19" s="373" t="s">
        <v>432</v>
      </c>
      <c r="B19" s="374" t="s">
        <v>433</v>
      </c>
      <c r="C19" s="381">
        <f t="shared" si="0"/>
        <v>0</v>
      </c>
      <c r="D19" s="384"/>
      <c r="E19" s="384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4"/>
      <c r="Z19" s="614"/>
      <c r="AA19" s="614"/>
      <c r="AB19" s="614"/>
      <c r="AC19" s="614"/>
      <c r="AD19" s="614"/>
      <c r="AE19" s="614"/>
      <c r="AF19" s="614"/>
      <c r="AG19" s="614"/>
      <c r="AH19" s="614"/>
      <c r="AI19" s="614"/>
      <c r="AJ19" s="614"/>
      <c r="AK19" s="614"/>
      <c r="AL19" s="614"/>
      <c r="AM19" s="614"/>
      <c r="AN19" s="614"/>
      <c r="AO19" s="614"/>
      <c r="AZ19" s="614"/>
    </row>
    <row r="20" spans="1:52" s="372" customFormat="1" ht="12" customHeight="1" x14ac:dyDescent="0.2">
      <c r="A20" s="373" t="s">
        <v>434</v>
      </c>
      <c r="B20" s="374" t="s">
        <v>435</v>
      </c>
      <c r="C20" s="381">
        <f t="shared" si="0"/>
        <v>6770</v>
      </c>
      <c r="D20" s="376">
        <v>12255</v>
      </c>
      <c r="E20" s="376">
        <v>29300</v>
      </c>
      <c r="F20" s="617">
        <v>70</v>
      </c>
      <c r="G20" s="617"/>
      <c r="H20" s="617"/>
      <c r="I20" s="617"/>
      <c r="J20" s="617"/>
      <c r="K20" s="617"/>
      <c r="L20" s="617">
        <v>1679</v>
      </c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>
        <v>742</v>
      </c>
      <c r="X20" s="617">
        <v>4047</v>
      </c>
      <c r="Y20" s="614"/>
      <c r="Z20" s="614"/>
      <c r="AA20" s="614"/>
      <c r="AB20" s="614"/>
      <c r="AC20" s="614"/>
      <c r="AD20" s="614"/>
      <c r="AE20" s="614"/>
      <c r="AF20" s="614"/>
      <c r="AG20" s="614"/>
      <c r="AH20" s="614"/>
      <c r="AI20" s="617">
        <v>232</v>
      </c>
      <c r="AJ20" s="614"/>
      <c r="AK20" s="614"/>
      <c r="AL20" s="614"/>
      <c r="AM20" s="614"/>
      <c r="AN20" s="614"/>
      <c r="AO20" s="614"/>
      <c r="AZ20" s="614"/>
    </row>
    <row r="21" spans="1:52" s="377" customFormat="1" ht="12" customHeight="1" thickBot="1" x14ac:dyDescent="0.25">
      <c r="A21" s="378" t="s">
        <v>436</v>
      </c>
      <c r="B21" s="379" t="s">
        <v>437</v>
      </c>
      <c r="C21" s="381">
        <f t="shared" si="0"/>
        <v>0</v>
      </c>
      <c r="D21" s="386"/>
      <c r="E21" s="386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5"/>
      <c r="Z21" s="615"/>
      <c r="AA21" s="615"/>
      <c r="AB21" s="615"/>
      <c r="AC21" s="615"/>
      <c r="AD21" s="615"/>
      <c r="AE21" s="615"/>
      <c r="AF21" s="615"/>
      <c r="AG21" s="615"/>
      <c r="AH21" s="615"/>
      <c r="AI21" s="615"/>
      <c r="AJ21" s="615"/>
      <c r="AK21" s="615"/>
      <c r="AL21" s="615"/>
      <c r="AM21" s="615"/>
      <c r="AN21" s="615"/>
      <c r="AO21" s="615"/>
      <c r="AZ21" s="615"/>
    </row>
    <row r="22" spans="1:52" s="377" customFormat="1" ht="23.25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101388</v>
      </c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5"/>
      <c r="Z22" s="615"/>
      <c r="AA22" s="615"/>
      <c r="AB22" s="615"/>
      <c r="AC22" s="615"/>
      <c r="AD22" s="615"/>
      <c r="AE22" s="615"/>
      <c r="AF22" s="615"/>
      <c r="AG22" s="615"/>
      <c r="AH22" s="615"/>
      <c r="AI22" s="615"/>
      <c r="AJ22" s="615"/>
      <c r="AK22" s="615"/>
      <c r="AL22" s="615"/>
      <c r="AM22" s="615"/>
      <c r="AN22" s="615"/>
      <c r="AO22" s="615"/>
      <c r="AZ22" s="615"/>
    </row>
    <row r="23" spans="1:52" s="377" customFormat="1" ht="12" customHeight="1" x14ac:dyDescent="0.2">
      <c r="A23" s="368" t="s">
        <v>440</v>
      </c>
      <c r="B23" s="369" t="s">
        <v>441</v>
      </c>
      <c r="C23" s="381">
        <f t="shared" ref="C23:C28" si="1">SUM(F23:AO23)</f>
        <v>0</v>
      </c>
      <c r="D23" s="382"/>
      <c r="E23" s="382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Z23" s="615"/>
    </row>
    <row r="24" spans="1:52" s="372" customFormat="1" ht="12" customHeight="1" x14ac:dyDescent="0.2">
      <c r="A24" s="373" t="s">
        <v>442</v>
      </c>
      <c r="B24" s="374" t="s">
        <v>443</v>
      </c>
      <c r="C24" s="381">
        <f t="shared" si="1"/>
        <v>0</v>
      </c>
      <c r="D24" s="384"/>
      <c r="E24" s="384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4"/>
      <c r="Z24" s="614"/>
      <c r="AA24" s="614"/>
      <c r="AB24" s="614"/>
      <c r="AC24" s="614"/>
      <c r="AD24" s="614"/>
      <c r="AE24" s="614"/>
      <c r="AF24" s="614"/>
      <c r="AG24" s="614"/>
      <c r="AH24" s="614"/>
      <c r="AI24" s="614"/>
      <c r="AJ24" s="614"/>
      <c r="AK24" s="614"/>
      <c r="AL24" s="614"/>
      <c r="AM24" s="614"/>
      <c r="AN24" s="614"/>
      <c r="AO24" s="614"/>
      <c r="AZ24" s="614"/>
    </row>
    <row r="25" spans="1:52" s="377" customFormat="1" ht="12" customHeight="1" x14ac:dyDescent="0.2">
      <c r="A25" s="373" t="s">
        <v>444</v>
      </c>
      <c r="B25" s="374" t="s">
        <v>445</v>
      </c>
      <c r="C25" s="381">
        <f t="shared" si="1"/>
        <v>0</v>
      </c>
      <c r="D25" s="384"/>
      <c r="E25" s="384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Z25" s="615"/>
    </row>
    <row r="26" spans="1:52" s="377" customFormat="1" ht="12" customHeight="1" x14ac:dyDescent="0.2">
      <c r="A26" s="373" t="s">
        <v>446</v>
      </c>
      <c r="B26" s="374" t="s">
        <v>447</v>
      </c>
      <c r="C26" s="381">
        <f t="shared" si="1"/>
        <v>0</v>
      </c>
      <c r="D26" s="384"/>
      <c r="E26" s="384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5"/>
      <c r="Z26" s="615"/>
      <c r="AA26" s="615"/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615"/>
      <c r="AZ26" s="615"/>
    </row>
    <row r="27" spans="1:52" s="377" customFormat="1" ht="12" customHeight="1" x14ac:dyDescent="0.2">
      <c r="A27" s="373" t="s">
        <v>448</v>
      </c>
      <c r="B27" s="374" t="s">
        <v>449</v>
      </c>
      <c r="C27" s="381">
        <f t="shared" si="1"/>
        <v>0</v>
      </c>
      <c r="D27" s="376">
        <v>49962</v>
      </c>
      <c r="E27" s="376">
        <v>101388</v>
      </c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Z27" s="615"/>
    </row>
    <row r="28" spans="1:52" s="377" customFormat="1" ht="12" customHeight="1" thickBot="1" x14ac:dyDescent="0.25">
      <c r="A28" s="378" t="s">
        <v>450</v>
      </c>
      <c r="B28" s="379" t="s">
        <v>451</v>
      </c>
      <c r="C28" s="381">
        <f t="shared" si="1"/>
        <v>0</v>
      </c>
      <c r="D28" s="386">
        <v>49962</v>
      </c>
      <c r="E28" s="386">
        <v>101388</v>
      </c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5"/>
      <c r="AJ28" s="615"/>
      <c r="AK28" s="615"/>
      <c r="AL28" s="615"/>
      <c r="AM28" s="615"/>
      <c r="AN28" s="615"/>
      <c r="AO28" s="615"/>
      <c r="AZ28" s="615"/>
    </row>
    <row r="29" spans="1:52" s="377" customFormat="1" ht="12" customHeight="1" thickBot="1" x14ac:dyDescent="0.35">
      <c r="A29" s="364" t="s">
        <v>452</v>
      </c>
      <c r="B29" s="365" t="s">
        <v>777</v>
      </c>
      <c r="C29" s="387">
        <f>+C30+C36</f>
        <v>70700</v>
      </c>
      <c r="D29" s="388">
        <f>+D30+D36</f>
        <v>70700</v>
      </c>
      <c r="E29" s="388">
        <f>+E30+E36</f>
        <v>77120</v>
      </c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5"/>
      <c r="Z29" s="615"/>
      <c r="AA29" s="615"/>
      <c r="AB29" s="615"/>
      <c r="AC29" s="615"/>
      <c r="AD29" s="615"/>
      <c r="AE29" s="615"/>
      <c r="AF29" s="615"/>
      <c r="AG29" s="615"/>
      <c r="AH29" s="615"/>
      <c r="AI29" s="615"/>
      <c r="AJ29" s="615"/>
      <c r="AK29" s="615"/>
      <c r="AL29" s="615"/>
      <c r="AM29" s="615"/>
      <c r="AN29" s="615"/>
      <c r="AO29" s="615"/>
      <c r="AZ29" s="615"/>
    </row>
    <row r="30" spans="1:52" s="377" customFormat="1" ht="12" customHeight="1" x14ac:dyDescent="0.2">
      <c r="A30" s="368" t="s">
        <v>454</v>
      </c>
      <c r="B30" s="369" t="s">
        <v>776</v>
      </c>
      <c r="C30" s="389">
        <f>C32+C33+C34+C35+C31</f>
        <v>70380</v>
      </c>
      <c r="D30" s="390">
        <f>SUM(D31:D35)</f>
        <v>69980</v>
      </c>
      <c r="E30" s="390">
        <f>SUM(E31:E35)</f>
        <v>75730</v>
      </c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5"/>
      <c r="AJ30" s="615"/>
      <c r="AK30" s="615"/>
      <c r="AL30" s="615"/>
      <c r="AM30" s="615"/>
      <c r="AN30" s="615"/>
      <c r="AO30" s="615"/>
      <c r="AZ30" s="615"/>
    </row>
    <row r="31" spans="1:52" s="377" customFormat="1" ht="12" customHeight="1" x14ac:dyDescent="0.2">
      <c r="A31" s="373" t="s">
        <v>455</v>
      </c>
      <c r="B31" s="627" t="s">
        <v>1035</v>
      </c>
      <c r="C31" s="375">
        <f t="shared" ref="C31:C36" si="2">SUM(F31:AO31)</f>
        <v>30</v>
      </c>
      <c r="D31" s="390">
        <v>40</v>
      </c>
      <c r="E31" s="390">
        <v>40</v>
      </c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  <c r="AK31" s="615"/>
      <c r="AL31" s="615"/>
      <c r="AM31" s="615"/>
      <c r="AN31" s="615">
        <v>30</v>
      </c>
      <c r="AO31" s="615"/>
      <c r="AZ31" s="615"/>
    </row>
    <row r="32" spans="1:52" s="377" customFormat="1" ht="12" customHeight="1" x14ac:dyDescent="0.2">
      <c r="A32" s="373" t="s">
        <v>457</v>
      </c>
      <c r="B32" s="374" t="s">
        <v>456</v>
      </c>
      <c r="C32" s="375">
        <f t="shared" si="2"/>
        <v>6700</v>
      </c>
      <c r="D32" s="376">
        <v>6700</v>
      </c>
      <c r="E32" s="376">
        <v>7050</v>
      </c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5"/>
      <c r="AJ32" s="615"/>
      <c r="AK32" s="615"/>
      <c r="AL32" s="615"/>
      <c r="AM32" s="615"/>
      <c r="AN32" s="615">
        <v>6700</v>
      </c>
      <c r="AO32" s="615"/>
      <c r="AZ32" s="615"/>
    </row>
    <row r="33" spans="1:52" s="377" customFormat="1" ht="12" customHeight="1" x14ac:dyDescent="0.2">
      <c r="A33" s="373" t="s">
        <v>772</v>
      </c>
      <c r="B33" s="627" t="s">
        <v>774</v>
      </c>
      <c r="C33" s="375">
        <f t="shared" si="2"/>
        <v>54000</v>
      </c>
      <c r="D33" s="376">
        <v>53600</v>
      </c>
      <c r="E33" s="376">
        <v>58690</v>
      </c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  <c r="AK33" s="615"/>
      <c r="AL33" s="615"/>
      <c r="AM33" s="615"/>
      <c r="AN33" s="615">
        <v>54000</v>
      </c>
      <c r="AO33" s="615"/>
      <c r="AZ33" s="615"/>
    </row>
    <row r="34" spans="1:52" s="377" customFormat="1" ht="12" customHeight="1" x14ac:dyDescent="0.2">
      <c r="A34" s="373" t="s">
        <v>775</v>
      </c>
      <c r="B34" s="627" t="s">
        <v>771</v>
      </c>
      <c r="C34" s="375">
        <f t="shared" si="2"/>
        <v>9000</v>
      </c>
      <c r="D34" s="376">
        <v>9000</v>
      </c>
      <c r="E34" s="376">
        <v>9610</v>
      </c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5"/>
      <c r="Z34" s="615"/>
      <c r="AA34" s="615"/>
      <c r="AB34" s="615"/>
      <c r="AC34" s="615"/>
      <c r="AD34" s="615"/>
      <c r="AE34" s="615"/>
      <c r="AF34" s="615"/>
      <c r="AG34" s="615"/>
      <c r="AH34" s="615"/>
      <c r="AI34" s="615"/>
      <c r="AJ34" s="615"/>
      <c r="AK34" s="615"/>
      <c r="AL34" s="615"/>
      <c r="AM34" s="615"/>
      <c r="AN34" s="615">
        <v>9000</v>
      </c>
      <c r="AO34" s="615"/>
      <c r="AZ34" s="615"/>
    </row>
    <row r="35" spans="1:52" s="377" customFormat="1" ht="12" customHeight="1" x14ac:dyDescent="0.2">
      <c r="A35" s="373" t="s">
        <v>1033</v>
      </c>
      <c r="B35" s="627" t="s">
        <v>1034</v>
      </c>
      <c r="C35" s="375">
        <f t="shared" si="2"/>
        <v>650</v>
      </c>
      <c r="D35" s="376">
        <v>640</v>
      </c>
      <c r="E35" s="376">
        <v>340</v>
      </c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5"/>
      <c r="Z35" s="615"/>
      <c r="AA35" s="615"/>
      <c r="AB35" s="615"/>
      <c r="AC35" s="615"/>
      <c r="AD35" s="615"/>
      <c r="AE35" s="615"/>
      <c r="AF35" s="615"/>
      <c r="AG35" s="615"/>
      <c r="AH35" s="615"/>
      <c r="AI35" s="615"/>
      <c r="AJ35" s="615"/>
      <c r="AK35" s="615"/>
      <c r="AL35" s="615"/>
      <c r="AM35" s="615"/>
      <c r="AN35" s="615">
        <v>650</v>
      </c>
      <c r="AO35" s="615"/>
      <c r="AZ35" s="615"/>
    </row>
    <row r="36" spans="1:52" s="377" customFormat="1" ht="12" customHeight="1" thickBot="1" x14ac:dyDescent="0.25">
      <c r="A36" s="378" t="s">
        <v>458</v>
      </c>
      <c r="B36" s="379" t="s">
        <v>46</v>
      </c>
      <c r="C36" s="375">
        <f t="shared" si="2"/>
        <v>320</v>
      </c>
      <c r="D36" s="391">
        <v>720</v>
      </c>
      <c r="E36" s="391">
        <v>1390</v>
      </c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5"/>
      <c r="AJ36" s="615"/>
      <c r="AK36" s="615"/>
      <c r="AL36" s="615"/>
      <c r="AM36" s="615"/>
      <c r="AN36" s="615">
        <v>320</v>
      </c>
      <c r="AO36" s="615"/>
      <c r="AZ36" s="615"/>
    </row>
    <row r="37" spans="1:52" s="377" customFormat="1" ht="12" customHeight="1" thickBot="1" x14ac:dyDescent="0.35">
      <c r="A37" s="364" t="s">
        <v>459</v>
      </c>
      <c r="B37" s="365" t="s">
        <v>460</v>
      </c>
      <c r="C37" s="366">
        <f>SUM(C38:C47)</f>
        <v>75321</v>
      </c>
      <c r="D37" s="367">
        <f>SUM(D38:D47)</f>
        <v>76271</v>
      </c>
      <c r="E37" s="367">
        <f>SUM(E38:E47)</f>
        <v>17153</v>
      </c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5"/>
      <c r="AJ37" s="615"/>
      <c r="AK37" s="615"/>
      <c r="AL37" s="615"/>
      <c r="AM37" s="615"/>
      <c r="AN37" s="615"/>
      <c r="AO37" s="615"/>
      <c r="AZ37" s="615"/>
    </row>
    <row r="38" spans="1:52" s="377" customFormat="1" ht="12" customHeight="1" x14ac:dyDescent="0.2">
      <c r="A38" s="368" t="s">
        <v>461</v>
      </c>
      <c r="B38" s="369" t="s">
        <v>462</v>
      </c>
      <c r="C38" s="383">
        <f>SUM(F38:AO38)</f>
        <v>1700</v>
      </c>
      <c r="D38" s="384">
        <v>1700</v>
      </c>
      <c r="E38" s="384">
        <v>1600</v>
      </c>
      <c r="F38" s="617"/>
      <c r="G38" s="617"/>
      <c r="H38" s="617">
        <v>1700</v>
      </c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5"/>
      <c r="AJ38" s="615"/>
      <c r="AK38" s="615"/>
      <c r="AL38" s="615"/>
      <c r="AM38" s="615"/>
      <c r="AN38" s="615"/>
      <c r="AO38" s="615"/>
      <c r="AZ38" s="615"/>
    </row>
    <row r="39" spans="1:52" s="377" customFormat="1" ht="12" customHeight="1" x14ac:dyDescent="0.2">
      <c r="A39" s="373" t="s">
        <v>463</v>
      </c>
      <c r="B39" s="374" t="s">
        <v>464</v>
      </c>
      <c r="C39" s="383">
        <f t="shared" ref="C39:C47" si="3">SUM(F39:AO39)</f>
        <v>7301</v>
      </c>
      <c r="D39" s="384">
        <v>7801</v>
      </c>
      <c r="E39" s="384">
        <v>5900</v>
      </c>
      <c r="F39" s="617"/>
      <c r="G39" s="617">
        <v>553</v>
      </c>
      <c r="H39" s="617">
        <v>6560</v>
      </c>
      <c r="I39" s="617"/>
      <c r="J39" s="617"/>
      <c r="K39" s="617"/>
      <c r="L39" s="617"/>
      <c r="M39" s="617"/>
      <c r="N39" s="617"/>
      <c r="O39" s="617"/>
      <c r="P39" s="617"/>
      <c r="Q39" s="617"/>
      <c r="R39" s="617">
        <v>188</v>
      </c>
      <c r="S39" s="617"/>
      <c r="T39" s="617"/>
      <c r="U39" s="617"/>
      <c r="V39" s="617"/>
      <c r="W39" s="617"/>
      <c r="X39" s="617"/>
      <c r="Y39" s="615"/>
      <c r="Z39" s="615"/>
      <c r="AA39" s="615"/>
      <c r="AB39" s="615"/>
      <c r="AC39" s="615"/>
      <c r="AD39" s="615"/>
      <c r="AE39" s="615"/>
      <c r="AF39" s="615"/>
      <c r="AG39" s="615"/>
      <c r="AH39" s="615"/>
      <c r="AI39" s="615"/>
      <c r="AJ39" s="615"/>
      <c r="AK39" s="615"/>
      <c r="AL39" s="615"/>
      <c r="AM39" s="615"/>
      <c r="AN39" s="615"/>
      <c r="AO39" s="615"/>
      <c r="AZ39" s="615"/>
    </row>
    <row r="40" spans="1:52" s="377" customFormat="1" ht="12" customHeight="1" x14ac:dyDescent="0.2">
      <c r="A40" s="373" t="s">
        <v>465</v>
      </c>
      <c r="B40" s="374" t="s">
        <v>466</v>
      </c>
      <c r="C40" s="383">
        <f t="shared" si="3"/>
        <v>200</v>
      </c>
      <c r="D40" s="384">
        <v>200</v>
      </c>
      <c r="E40" s="384">
        <v>300</v>
      </c>
      <c r="F40" s="617"/>
      <c r="G40" s="617"/>
      <c r="H40" s="617">
        <v>200</v>
      </c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5"/>
      <c r="Z40" s="615"/>
      <c r="AA40" s="615"/>
      <c r="AB40" s="615"/>
      <c r="AC40" s="615"/>
      <c r="AD40" s="615"/>
      <c r="AE40" s="615"/>
      <c r="AF40" s="615"/>
      <c r="AG40" s="615"/>
      <c r="AH40" s="615"/>
      <c r="AI40" s="615"/>
      <c r="AJ40" s="615"/>
      <c r="AK40" s="615"/>
      <c r="AL40" s="615"/>
      <c r="AM40" s="615"/>
      <c r="AN40" s="615"/>
      <c r="AO40" s="615"/>
      <c r="AZ40" s="615"/>
    </row>
    <row r="41" spans="1:52" s="377" customFormat="1" ht="12" customHeight="1" x14ac:dyDescent="0.2">
      <c r="A41" s="373" t="s">
        <v>467</v>
      </c>
      <c r="B41" s="374" t="s">
        <v>468</v>
      </c>
      <c r="C41" s="383">
        <f t="shared" si="3"/>
        <v>0</v>
      </c>
      <c r="D41" s="384">
        <v>200</v>
      </c>
      <c r="E41" s="384">
        <v>200</v>
      </c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  <c r="AJ41" s="615"/>
      <c r="AK41" s="615"/>
      <c r="AL41" s="615"/>
      <c r="AM41" s="615"/>
      <c r="AN41" s="615"/>
      <c r="AO41" s="615"/>
      <c r="AZ41" s="615"/>
    </row>
    <row r="42" spans="1:52" s="377" customFormat="1" ht="12" customHeight="1" x14ac:dyDescent="0.2">
      <c r="A42" s="373" t="s">
        <v>469</v>
      </c>
      <c r="B42" s="374" t="s">
        <v>470</v>
      </c>
      <c r="C42" s="383">
        <f t="shared" si="3"/>
        <v>3467</v>
      </c>
      <c r="D42" s="384">
        <v>3467</v>
      </c>
      <c r="E42" s="384">
        <v>3900</v>
      </c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5"/>
      <c r="Z42" s="615"/>
      <c r="AA42" s="615"/>
      <c r="AB42" s="615"/>
      <c r="AC42" s="615"/>
      <c r="AD42" s="615"/>
      <c r="AE42" s="615"/>
      <c r="AF42" s="615">
        <v>3467</v>
      </c>
      <c r="AG42" s="615"/>
      <c r="AH42" s="615"/>
      <c r="AI42" s="615"/>
      <c r="AJ42" s="615"/>
      <c r="AK42" s="615"/>
      <c r="AL42" s="615"/>
      <c r="AM42" s="615"/>
      <c r="AN42" s="615"/>
      <c r="AO42" s="615"/>
      <c r="AZ42" s="615"/>
    </row>
    <row r="43" spans="1:52" s="377" customFormat="1" ht="12" customHeight="1" x14ac:dyDescent="0.2">
      <c r="A43" s="373" t="s">
        <v>471</v>
      </c>
      <c r="B43" s="374" t="s">
        <v>472</v>
      </c>
      <c r="C43" s="383">
        <f t="shared" si="3"/>
        <v>1748</v>
      </c>
      <c r="D43" s="384">
        <v>1748</v>
      </c>
      <c r="E43" s="384">
        <v>1748</v>
      </c>
      <c r="F43" s="617"/>
      <c r="G43" s="617">
        <v>149</v>
      </c>
      <c r="H43" s="617">
        <v>612</v>
      </c>
      <c r="I43" s="617"/>
      <c r="J43" s="617"/>
      <c r="K43" s="617"/>
      <c r="L43" s="617"/>
      <c r="M43" s="617"/>
      <c r="N43" s="617"/>
      <c r="O43" s="617"/>
      <c r="P43" s="617"/>
      <c r="Q43" s="617"/>
      <c r="R43" s="617">
        <v>51</v>
      </c>
      <c r="S43" s="617"/>
      <c r="T43" s="617"/>
      <c r="U43" s="617"/>
      <c r="V43" s="617"/>
      <c r="W43" s="617"/>
      <c r="X43" s="617"/>
      <c r="Y43" s="615"/>
      <c r="Z43" s="615"/>
      <c r="AA43" s="615"/>
      <c r="AB43" s="615"/>
      <c r="AC43" s="615"/>
      <c r="AD43" s="615"/>
      <c r="AE43" s="615"/>
      <c r="AF43" s="615">
        <v>936</v>
      </c>
      <c r="AG43" s="615"/>
      <c r="AH43" s="615"/>
      <c r="AI43" s="615"/>
      <c r="AJ43" s="615"/>
      <c r="AK43" s="615"/>
      <c r="AL43" s="615"/>
      <c r="AM43" s="615"/>
      <c r="AN43" s="615"/>
      <c r="AO43" s="615"/>
      <c r="AZ43" s="615"/>
    </row>
    <row r="44" spans="1:52" s="377" customFormat="1" ht="12" customHeight="1" x14ac:dyDescent="0.2">
      <c r="A44" s="373" t="s">
        <v>473</v>
      </c>
      <c r="B44" s="374" t="s">
        <v>474</v>
      </c>
      <c r="C44" s="383">
        <f t="shared" si="3"/>
        <v>0</v>
      </c>
      <c r="D44" s="384">
        <v>250</v>
      </c>
      <c r="E44" s="384">
        <v>300</v>
      </c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5"/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  <c r="AK44" s="615"/>
      <c r="AL44" s="615"/>
      <c r="AM44" s="615"/>
      <c r="AN44" s="615"/>
      <c r="AO44" s="615"/>
      <c r="AZ44" s="615"/>
    </row>
    <row r="45" spans="1:52" s="377" customFormat="1" ht="12" customHeight="1" x14ac:dyDescent="0.2">
      <c r="A45" s="373" t="s">
        <v>475</v>
      </c>
      <c r="B45" s="374" t="s">
        <v>476</v>
      </c>
      <c r="C45" s="383">
        <f t="shared" si="3"/>
        <v>5</v>
      </c>
      <c r="D45" s="384">
        <v>5</v>
      </c>
      <c r="E45" s="384">
        <v>5</v>
      </c>
      <c r="F45" s="617">
        <v>5</v>
      </c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5"/>
      <c r="Z45" s="615"/>
      <c r="AA45" s="615"/>
      <c r="AB45" s="615"/>
      <c r="AC45" s="615"/>
      <c r="AD45" s="615"/>
      <c r="AE45" s="615"/>
      <c r="AF45" s="615"/>
      <c r="AG45" s="615"/>
      <c r="AH45" s="615"/>
      <c r="AI45" s="615"/>
      <c r="AJ45" s="615"/>
      <c r="AK45" s="615"/>
      <c r="AL45" s="615"/>
      <c r="AM45" s="615"/>
      <c r="AN45" s="615"/>
      <c r="AO45" s="615"/>
      <c r="AZ45" s="615"/>
    </row>
    <row r="46" spans="1:52" s="377" customFormat="1" ht="12" customHeight="1" x14ac:dyDescent="0.2">
      <c r="A46" s="373" t="s">
        <v>477</v>
      </c>
      <c r="B46" s="374" t="s">
        <v>478</v>
      </c>
      <c r="C46" s="383">
        <f t="shared" si="3"/>
        <v>0</v>
      </c>
      <c r="D46" s="393"/>
      <c r="E46" s="393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5"/>
      <c r="Z46" s="615"/>
      <c r="AA46" s="615"/>
      <c r="AB46" s="615"/>
      <c r="AC46" s="615"/>
      <c r="AD46" s="615"/>
      <c r="AE46" s="615"/>
      <c r="AF46" s="615"/>
      <c r="AG46" s="615"/>
      <c r="AH46" s="615"/>
      <c r="AI46" s="615"/>
      <c r="AJ46" s="615"/>
      <c r="AK46" s="615"/>
      <c r="AL46" s="615"/>
      <c r="AM46" s="615"/>
      <c r="AN46" s="615"/>
      <c r="AO46" s="615"/>
      <c r="AZ46" s="615"/>
    </row>
    <row r="47" spans="1:52" s="377" customFormat="1" ht="12" customHeight="1" thickBot="1" x14ac:dyDescent="0.25">
      <c r="A47" s="378" t="s">
        <v>479</v>
      </c>
      <c r="B47" s="379" t="s">
        <v>480</v>
      </c>
      <c r="C47" s="383">
        <f t="shared" si="3"/>
        <v>60900</v>
      </c>
      <c r="D47" s="395">
        <v>60900</v>
      </c>
      <c r="E47" s="395">
        <v>3200</v>
      </c>
      <c r="F47" s="617">
        <v>60900</v>
      </c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5"/>
      <c r="Z47" s="615"/>
      <c r="AA47" s="615"/>
      <c r="AB47" s="615"/>
      <c r="AC47" s="615"/>
      <c r="AD47" s="615"/>
      <c r="AE47" s="615"/>
      <c r="AF47" s="615"/>
      <c r="AG47" s="615"/>
      <c r="AH47" s="615"/>
      <c r="AI47" s="615"/>
      <c r="AJ47" s="615"/>
      <c r="AK47" s="615"/>
      <c r="AL47" s="615"/>
      <c r="AM47" s="615"/>
      <c r="AN47" s="615"/>
      <c r="AO47" s="615"/>
      <c r="AZ47" s="615"/>
    </row>
    <row r="48" spans="1:52" s="377" customFormat="1" ht="12" customHeight="1" thickBot="1" x14ac:dyDescent="0.35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5"/>
      <c r="Z48" s="615"/>
      <c r="AA48" s="615"/>
      <c r="AB48" s="615"/>
      <c r="AC48" s="615"/>
      <c r="AD48" s="615"/>
      <c r="AE48" s="615"/>
      <c r="AF48" s="615"/>
      <c r="AG48" s="615"/>
      <c r="AH48" s="615"/>
      <c r="AI48" s="615"/>
      <c r="AJ48" s="615"/>
      <c r="AK48" s="615"/>
      <c r="AL48" s="615"/>
      <c r="AM48" s="615"/>
      <c r="AN48" s="615"/>
      <c r="AO48" s="615"/>
      <c r="AZ48" s="615"/>
    </row>
    <row r="49" spans="1:52" s="377" customFormat="1" ht="12" customHeight="1" x14ac:dyDescent="0.2">
      <c r="A49" s="368" t="s">
        <v>483</v>
      </c>
      <c r="B49" s="369" t="s">
        <v>484</v>
      </c>
      <c r="C49" s="396">
        <f>SUM(F49:AO49)</f>
        <v>0</v>
      </c>
      <c r="D49" s="397"/>
      <c r="E49" s="39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5"/>
      <c r="Z49" s="615"/>
      <c r="AA49" s="615"/>
      <c r="AB49" s="615"/>
      <c r="AC49" s="615"/>
      <c r="AD49" s="615"/>
      <c r="AE49" s="615"/>
      <c r="AF49" s="615"/>
      <c r="AG49" s="615"/>
      <c r="AH49" s="615"/>
      <c r="AI49" s="615"/>
      <c r="AJ49" s="615"/>
      <c r="AK49" s="615"/>
      <c r="AL49" s="615"/>
      <c r="AM49" s="615"/>
      <c r="AN49" s="615"/>
      <c r="AO49" s="615"/>
      <c r="AZ49" s="615"/>
    </row>
    <row r="50" spans="1:52" s="377" customFormat="1" ht="12" customHeight="1" x14ac:dyDescent="0.2">
      <c r="A50" s="373" t="s">
        <v>485</v>
      </c>
      <c r="B50" s="374" t="s">
        <v>486</v>
      </c>
      <c r="C50" s="396">
        <f>SUM(F50:AO50)</f>
        <v>0</v>
      </c>
      <c r="D50" s="393"/>
      <c r="E50" s="393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5"/>
      <c r="Z50" s="615"/>
      <c r="AA50" s="615"/>
      <c r="AB50" s="615"/>
      <c r="AC50" s="615"/>
      <c r="AD50" s="615"/>
      <c r="AE50" s="615"/>
      <c r="AF50" s="615"/>
      <c r="AG50" s="615"/>
      <c r="AH50" s="615"/>
      <c r="AI50" s="615"/>
      <c r="AJ50" s="615"/>
      <c r="AK50" s="615"/>
      <c r="AL50" s="615"/>
      <c r="AM50" s="615"/>
      <c r="AN50" s="615"/>
      <c r="AO50" s="615"/>
      <c r="AZ50" s="615"/>
    </row>
    <row r="51" spans="1:52" s="377" customFormat="1" ht="12" customHeight="1" x14ac:dyDescent="0.2">
      <c r="A51" s="373" t="s">
        <v>487</v>
      </c>
      <c r="B51" s="374" t="s">
        <v>488</v>
      </c>
      <c r="C51" s="396">
        <f>SUM(F51:AO51)</f>
        <v>400</v>
      </c>
      <c r="D51" s="393">
        <v>400</v>
      </c>
      <c r="E51" s="393">
        <v>400</v>
      </c>
      <c r="F51" s="617"/>
      <c r="G51" s="617"/>
      <c r="H51" s="617"/>
      <c r="I51" s="617"/>
      <c r="J51" s="617"/>
      <c r="K51" s="617"/>
      <c r="L51" s="617">
        <v>400</v>
      </c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5"/>
      <c r="Z51" s="615"/>
      <c r="AA51" s="615"/>
      <c r="AB51" s="615"/>
      <c r="AC51" s="615"/>
      <c r="AD51" s="615"/>
      <c r="AE51" s="615"/>
      <c r="AF51" s="615"/>
      <c r="AG51" s="615"/>
      <c r="AH51" s="615"/>
      <c r="AI51" s="615"/>
      <c r="AJ51" s="615"/>
      <c r="AK51" s="615"/>
      <c r="AL51" s="615"/>
      <c r="AM51" s="615"/>
      <c r="AN51" s="615"/>
      <c r="AO51" s="615"/>
      <c r="AZ51" s="615"/>
    </row>
    <row r="52" spans="1:52" s="377" customFormat="1" ht="12" customHeight="1" x14ac:dyDescent="0.2">
      <c r="A52" s="373" t="s">
        <v>489</v>
      </c>
      <c r="B52" s="374" t="s">
        <v>490</v>
      </c>
      <c r="C52" s="396">
        <f>SUM(F52:AO52)</f>
        <v>0</v>
      </c>
      <c r="D52" s="393"/>
      <c r="E52" s="393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5"/>
      <c r="Z52" s="615"/>
      <c r="AA52" s="615"/>
      <c r="AB52" s="615"/>
      <c r="AC52" s="615"/>
      <c r="AD52" s="615"/>
      <c r="AE52" s="615"/>
      <c r="AF52" s="615"/>
      <c r="AG52" s="615"/>
      <c r="AH52" s="615"/>
      <c r="AI52" s="615"/>
      <c r="AJ52" s="615"/>
      <c r="AK52" s="615"/>
      <c r="AL52" s="615"/>
      <c r="AM52" s="615"/>
      <c r="AN52" s="615"/>
      <c r="AO52" s="615"/>
      <c r="AZ52" s="615"/>
    </row>
    <row r="53" spans="1:52" s="377" customFormat="1" ht="12" customHeight="1" thickBot="1" x14ac:dyDescent="0.25">
      <c r="A53" s="378" t="s">
        <v>491</v>
      </c>
      <c r="B53" s="379" t="s">
        <v>492</v>
      </c>
      <c r="C53" s="396">
        <f>SUM(F53:AO53)</f>
        <v>0</v>
      </c>
      <c r="D53" s="395"/>
      <c r="E53" s="395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5"/>
      <c r="Z53" s="615"/>
      <c r="AA53" s="615"/>
      <c r="AB53" s="615"/>
      <c r="AC53" s="615"/>
      <c r="AD53" s="615"/>
      <c r="AE53" s="615"/>
      <c r="AF53" s="615"/>
      <c r="AG53" s="615"/>
      <c r="AH53" s="615"/>
      <c r="AI53" s="615"/>
      <c r="AJ53" s="615"/>
      <c r="AK53" s="615"/>
      <c r="AL53" s="615"/>
      <c r="AM53" s="615"/>
      <c r="AN53" s="615"/>
      <c r="AO53" s="615"/>
      <c r="AZ53" s="615"/>
    </row>
    <row r="54" spans="1:52" s="377" customFormat="1" ht="12" customHeight="1" thickBot="1" x14ac:dyDescent="0.35">
      <c r="A54" s="364" t="s">
        <v>493</v>
      </c>
      <c r="B54" s="365" t="s">
        <v>494</v>
      </c>
      <c r="C54" s="366">
        <f>SUM(C55:C57)</f>
        <v>0</v>
      </c>
      <c r="D54" s="367">
        <f>SUM(D55:D57)</f>
        <v>300</v>
      </c>
      <c r="E54" s="367">
        <f>SUM(E55:E57)</f>
        <v>300</v>
      </c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5"/>
      <c r="Z54" s="615"/>
      <c r="AA54" s="615"/>
      <c r="AB54" s="615"/>
      <c r="AC54" s="615"/>
      <c r="AD54" s="615"/>
      <c r="AE54" s="615"/>
      <c r="AF54" s="615"/>
      <c r="AG54" s="615"/>
      <c r="AH54" s="615"/>
      <c r="AI54" s="615"/>
      <c r="AJ54" s="615"/>
      <c r="AK54" s="615"/>
      <c r="AL54" s="615"/>
      <c r="AM54" s="615"/>
      <c r="AN54" s="615"/>
      <c r="AO54" s="615"/>
      <c r="AZ54" s="615"/>
    </row>
    <row r="55" spans="1:52" s="377" customFormat="1" ht="12" customHeight="1" x14ac:dyDescent="0.2">
      <c r="A55" s="368" t="s">
        <v>495</v>
      </c>
      <c r="B55" s="369" t="s">
        <v>496</v>
      </c>
      <c r="C55" s="381">
        <f>SUM(F55:AO55)</f>
        <v>0</v>
      </c>
      <c r="D55" s="382"/>
      <c r="E55" s="382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  <c r="U55" s="617"/>
      <c r="V55" s="617"/>
      <c r="W55" s="617"/>
      <c r="X55" s="617"/>
      <c r="Y55" s="615"/>
      <c r="Z55" s="615"/>
      <c r="AA55" s="615"/>
      <c r="AB55" s="615"/>
      <c r="AC55" s="615"/>
      <c r="AD55" s="615"/>
      <c r="AE55" s="615"/>
      <c r="AF55" s="615"/>
      <c r="AG55" s="615"/>
      <c r="AH55" s="615"/>
      <c r="AI55" s="615"/>
      <c r="AJ55" s="615"/>
      <c r="AK55" s="615"/>
      <c r="AL55" s="615"/>
      <c r="AM55" s="615"/>
      <c r="AN55" s="615"/>
      <c r="AO55" s="615"/>
      <c r="AZ55" s="615"/>
    </row>
    <row r="56" spans="1:52" s="377" customFormat="1" ht="12" customHeight="1" x14ac:dyDescent="0.2">
      <c r="A56" s="373" t="s">
        <v>497</v>
      </c>
      <c r="B56" s="374" t="s">
        <v>498</v>
      </c>
      <c r="C56" s="381">
        <f>SUM(F56:AO56)</f>
        <v>0</v>
      </c>
      <c r="D56" s="384"/>
      <c r="E56" s="384"/>
      <c r="F56" s="617"/>
      <c r="G56" s="617"/>
      <c r="H56" s="617"/>
      <c r="I56" s="617"/>
      <c r="J56" s="617"/>
      <c r="K56" s="617"/>
      <c r="L56" s="617"/>
      <c r="M56" s="617"/>
      <c r="N56" s="617"/>
      <c r="O56" s="617"/>
      <c r="P56" s="617"/>
      <c r="Q56" s="617"/>
      <c r="R56" s="617"/>
      <c r="S56" s="617"/>
      <c r="T56" s="617"/>
      <c r="U56" s="617"/>
      <c r="V56" s="617"/>
      <c r="W56" s="617"/>
      <c r="X56" s="617"/>
      <c r="Y56" s="615"/>
      <c r="Z56" s="615"/>
      <c r="AA56" s="615"/>
      <c r="AB56" s="615"/>
      <c r="AC56" s="615"/>
      <c r="AD56" s="615"/>
      <c r="AE56" s="615"/>
      <c r="AF56" s="615"/>
      <c r="AG56" s="615"/>
      <c r="AH56" s="615"/>
      <c r="AI56" s="615"/>
      <c r="AJ56" s="615"/>
      <c r="AK56" s="615"/>
      <c r="AL56" s="615"/>
      <c r="AM56" s="615"/>
      <c r="AN56" s="615"/>
      <c r="AO56" s="615"/>
      <c r="AZ56" s="615"/>
    </row>
    <row r="57" spans="1:52" s="377" customFormat="1" ht="12" customHeight="1" x14ac:dyDescent="0.2">
      <c r="A57" s="373" t="s">
        <v>499</v>
      </c>
      <c r="B57" s="374" t="s">
        <v>500</v>
      </c>
      <c r="C57" s="381">
        <f>SUM(F57:AO57)</f>
        <v>0</v>
      </c>
      <c r="D57" s="376">
        <v>300</v>
      </c>
      <c r="E57" s="376">
        <v>300</v>
      </c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  <c r="S57" s="617"/>
      <c r="T57" s="617"/>
      <c r="U57" s="617"/>
      <c r="V57" s="617"/>
      <c r="W57" s="617"/>
      <c r="X57" s="617"/>
      <c r="Y57" s="615"/>
      <c r="Z57" s="615"/>
      <c r="AA57" s="615"/>
      <c r="AB57" s="615"/>
      <c r="AC57" s="615"/>
      <c r="AD57" s="615"/>
      <c r="AE57" s="615"/>
      <c r="AF57" s="615"/>
      <c r="AG57" s="615"/>
      <c r="AH57" s="615"/>
      <c r="AI57" s="615"/>
      <c r="AJ57" s="615"/>
      <c r="AK57" s="615"/>
      <c r="AL57" s="615"/>
      <c r="AM57" s="615"/>
      <c r="AN57" s="615"/>
      <c r="AO57" s="615"/>
      <c r="AZ57" s="615"/>
    </row>
    <row r="58" spans="1:52" s="377" customFormat="1" ht="12" customHeight="1" thickBot="1" x14ac:dyDescent="0.25">
      <c r="A58" s="378" t="s">
        <v>501</v>
      </c>
      <c r="B58" s="379" t="s">
        <v>502</v>
      </c>
      <c r="C58" s="381">
        <f>SUM(F58:AO58)</f>
        <v>0</v>
      </c>
      <c r="D58" s="391"/>
      <c r="E58" s="391"/>
      <c r="F58" s="617"/>
      <c r="G58" s="617"/>
      <c r="H58" s="617"/>
      <c r="I58" s="617"/>
      <c r="J58" s="617"/>
      <c r="K58" s="617"/>
      <c r="L58" s="617"/>
      <c r="M58" s="617"/>
      <c r="N58" s="617"/>
      <c r="O58" s="617"/>
      <c r="P58" s="617"/>
      <c r="Q58" s="617"/>
      <c r="R58" s="617"/>
      <c r="S58" s="617"/>
      <c r="T58" s="617"/>
      <c r="U58" s="617"/>
      <c r="V58" s="617"/>
      <c r="W58" s="617"/>
      <c r="X58" s="617"/>
      <c r="Y58" s="615"/>
      <c r="Z58" s="615"/>
      <c r="AA58" s="615"/>
      <c r="AB58" s="615"/>
      <c r="AC58" s="615"/>
      <c r="AD58" s="615"/>
      <c r="AE58" s="615"/>
      <c r="AF58" s="615"/>
      <c r="AG58" s="615"/>
      <c r="AH58" s="615"/>
      <c r="AI58" s="615"/>
      <c r="AJ58" s="615"/>
      <c r="AK58" s="615"/>
      <c r="AL58" s="615"/>
      <c r="AM58" s="615"/>
      <c r="AN58" s="615"/>
      <c r="AO58" s="615"/>
      <c r="AZ58" s="615"/>
    </row>
    <row r="59" spans="1:52" s="377" customFormat="1" ht="12" customHeight="1" thickBot="1" x14ac:dyDescent="0.35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  <c r="F59" s="617"/>
      <c r="G59" s="617"/>
      <c r="H59" s="617"/>
      <c r="I59" s="617"/>
      <c r="J59" s="617"/>
      <c r="K59" s="617"/>
      <c r="L59" s="617"/>
      <c r="M59" s="617"/>
      <c r="N59" s="617"/>
      <c r="O59" s="617"/>
      <c r="P59" s="617"/>
      <c r="Q59" s="617"/>
      <c r="R59" s="617"/>
      <c r="S59" s="617"/>
      <c r="T59" s="617"/>
      <c r="U59" s="617"/>
      <c r="V59" s="617"/>
      <c r="W59" s="617"/>
      <c r="X59" s="617"/>
      <c r="Y59" s="615"/>
      <c r="Z59" s="615"/>
      <c r="AA59" s="615"/>
      <c r="AB59" s="615"/>
      <c r="AC59" s="615"/>
      <c r="AD59" s="615"/>
      <c r="AE59" s="615"/>
      <c r="AF59" s="615"/>
      <c r="AG59" s="615"/>
      <c r="AH59" s="615"/>
      <c r="AI59" s="615"/>
      <c r="AJ59" s="615"/>
      <c r="AK59" s="615"/>
      <c r="AL59" s="615"/>
      <c r="AM59" s="615"/>
      <c r="AN59" s="615"/>
      <c r="AO59" s="615"/>
      <c r="AZ59" s="615"/>
    </row>
    <row r="60" spans="1:52" s="377" customFormat="1" ht="12" customHeight="1" x14ac:dyDescent="0.2">
      <c r="A60" s="368" t="s">
        <v>505</v>
      </c>
      <c r="B60" s="369" t="s">
        <v>506</v>
      </c>
      <c r="C60" s="392">
        <f>SUM(F60:AO60)</f>
        <v>0</v>
      </c>
      <c r="D60" s="376"/>
      <c r="E60" s="376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617"/>
      <c r="S60" s="617"/>
      <c r="T60" s="617"/>
      <c r="U60" s="617"/>
      <c r="V60" s="617"/>
      <c r="W60" s="617"/>
      <c r="X60" s="617"/>
      <c r="Y60" s="615"/>
      <c r="Z60" s="615"/>
      <c r="AA60" s="615"/>
      <c r="AB60" s="615"/>
      <c r="AC60" s="615"/>
      <c r="AD60" s="615"/>
      <c r="AE60" s="615"/>
      <c r="AF60" s="615"/>
      <c r="AG60" s="615"/>
      <c r="AH60" s="615"/>
      <c r="AI60" s="615"/>
      <c r="AJ60" s="615"/>
      <c r="AK60" s="615"/>
      <c r="AL60" s="615"/>
      <c r="AM60" s="615"/>
      <c r="AN60" s="615"/>
      <c r="AO60" s="615"/>
      <c r="AZ60" s="615"/>
    </row>
    <row r="61" spans="1:52" s="377" customFormat="1" ht="12" customHeight="1" x14ac:dyDescent="0.2">
      <c r="A61" s="373" t="s">
        <v>507</v>
      </c>
      <c r="B61" s="374" t="s">
        <v>508</v>
      </c>
      <c r="C61" s="392">
        <f>SUM(F61:AO61)</f>
        <v>0</v>
      </c>
      <c r="D61" s="384"/>
      <c r="E61" s="384"/>
      <c r="F61" s="617"/>
      <c r="G61" s="617"/>
      <c r="H61" s="617"/>
      <c r="I61" s="617"/>
      <c r="J61" s="617"/>
      <c r="K61" s="617"/>
      <c r="L61" s="617"/>
      <c r="M61" s="617"/>
      <c r="N61" s="617"/>
      <c r="O61" s="617"/>
      <c r="P61" s="617"/>
      <c r="Q61" s="617"/>
      <c r="R61" s="617"/>
      <c r="S61" s="617"/>
      <c r="T61" s="617"/>
      <c r="U61" s="617"/>
      <c r="V61" s="617"/>
      <c r="W61" s="617"/>
      <c r="X61" s="617"/>
      <c r="Y61" s="615"/>
      <c r="Z61" s="615"/>
      <c r="AA61" s="615"/>
      <c r="AB61" s="615"/>
      <c r="AC61" s="615"/>
      <c r="AD61" s="615"/>
      <c r="AE61" s="615"/>
      <c r="AF61" s="615"/>
      <c r="AG61" s="615"/>
      <c r="AH61" s="615"/>
      <c r="AI61" s="615"/>
      <c r="AJ61" s="615"/>
      <c r="AK61" s="615"/>
      <c r="AL61" s="615"/>
      <c r="AM61" s="615"/>
      <c r="AN61" s="615"/>
      <c r="AO61" s="615"/>
      <c r="AZ61" s="615"/>
    </row>
    <row r="62" spans="1:52" s="377" customFormat="1" ht="12" customHeight="1" x14ac:dyDescent="0.2">
      <c r="A62" s="373" t="s">
        <v>509</v>
      </c>
      <c r="B62" s="374" t="s">
        <v>510</v>
      </c>
      <c r="C62" s="392">
        <f>SUM(F62:AO62)</f>
        <v>0</v>
      </c>
      <c r="D62" s="384"/>
      <c r="E62" s="384"/>
      <c r="F62" s="617"/>
      <c r="G62" s="617"/>
      <c r="H62" s="617"/>
      <c r="I62" s="617"/>
      <c r="J62" s="617"/>
      <c r="K62" s="617"/>
      <c r="L62" s="617"/>
      <c r="M62" s="617"/>
      <c r="N62" s="617"/>
      <c r="O62" s="617"/>
      <c r="P62" s="617"/>
      <c r="Q62" s="617"/>
      <c r="R62" s="617"/>
      <c r="S62" s="617"/>
      <c r="T62" s="617"/>
      <c r="U62" s="617"/>
      <c r="V62" s="617"/>
      <c r="W62" s="617"/>
      <c r="X62" s="617"/>
      <c r="Y62" s="615"/>
      <c r="Z62" s="615"/>
      <c r="AA62" s="615"/>
      <c r="AB62" s="615"/>
      <c r="AC62" s="615"/>
      <c r="AD62" s="615"/>
      <c r="AE62" s="615"/>
      <c r="AF62" s="615"/>
      <c r="AG62" s="615"/>
      <c r="AH62" s="615"/>
      <c r="AI62" s="615"/>
      <c r="AJ62" s="615"/>
      <c r="AK62" s="615"/>
      <c r="AL62" s="615"/>
      <c r="AM62" s="615"/>
      <c r="AN62" s="615"/>
      <c r="AO62" s="615"/>
      <c r="AZ62" s="615"/>
    </row>
    <row r="63" spans="1:52" s="377" customFormat="1" ht="12" customHeight="1" thickBot="1" x14ac:dyDescent="0.25">
      <c r="A63" s="378" t="s">
        <v>511</v>
      </c>
      <c r="B63" s="379" t="s">
        <v>512</v>
      </c>
      <c r="C63" s="392">
        <f>SUM(F63:AO63)</f>
        <v>0</v>
      </c>
      <c r="D63" s="393"/>
      <c r="E63" s="393"/>
      <c r="F63" s="617"/>
      <c r="G63" s="617"/>
      <c r="H63" s="617"/>
      <c r="I63" s="617"/>
      <c r="J63" s="617"/>
      <c r="K63" s="617"/>
      <c r="L63" s="617"/>
      <c r="M63" s="617"/>
      <c r="N63" s="617"/>
      <c r="O63" s="617"/>
      <c r="P63" s="617"/>
      <c r="Q63" s="617"/>
      <c r="R63" s="617"/>
      <c r="S63" s="617"/>
      <c r="T63" s="617"/>
      <c r="U63" s="617"/>
      <c r="V63" s="617"/>
      <c r="W63" s="617"/>
      <c r="X63" s="617"/>
      <c r="Y63" s="615"/>
      <c r="Z63" s="615"/>
      <c r="AA63" s="615"/>
      <c r="AB63" s="615"/>
      <c r="AC63" s="615"/>
      <c r="AD63" s="615"/>
      <c r="AE63" s="615"/>
      <c r="AF63" s="615"/>
      <c r="AG63" s="615"/>
      <c r="AH63" s="615"/>
      <c r="AI63" s="615"/>
      <c r="AJ63" s="615"/>
      <c r="AK63" s="615"/>
      <c r="AL63" s="615"/>
      <c r="AM63" s="615"/>
      <c r="AN63" s="615"/>
      <c r="AO63" s="615"/>
      <c r="AZ63" s="615"/>
    </row>
    <row r="64" spans="1:52" s="377" customFormat="1" ht="12" customHeight="1" thickBot="1" x14ac:dyDescent="0.35">
      <c r="A64" s="364" t="s">
        <v>513</v>
      </c>
      <c r="B64" s="365" t="s">
        <v>514</v>
      </c>
      <c r="C64" s="387">
        <f>+C8+C15+C22+C29+C37+C48+C54+C59</f>
        <v>326404</v>
      </c>
      <c r="D64" s="388">
        <f>+D8+D15+D22+D29+D37+D48+D54+D59</f>
        <v>406998</v>
      </c>
      <c r="E64" s="388">
        <f>+E8+E15+E22+E29+E37+E48+E54+E59</f>
        <v>416621</v>
      </c>
      <c r="F64" s="617"/>
      <c r="G64" s="617"/>
      <c r="H64" s="617"/>
      <c r="I64" s="617"/>
      <c r="J64" s="617"/>
      <c r="K64" s="617"/>
      <c r="L64" s="617"/>
      <c r="M64" s="617"/>
      <c r="N64" s="617"/>
      <c r="O64" s="617"/>
      <c r="P64" s="617"/>
      <c r="Q64" s="617"/>
      <c r="R64" s="617"/>
      <c r="S64" s="617"/>
      <c r="T64" s="617"/>
      <c r="U64" s="617"/>
      <c r="V64" s="617"/>
      <c r="W64" s="617"/>
      <c r="X64" s="617"/>
      <c r="Y64" s="615"/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5"/>
      <c r="AK64" s="615"/>
      <c r="AL64" s="615"/>
      <c r="AM64" s="615"/>
      <c r="AN64" s="615"/>
      <c r="AO64" s="615"/>
      <c r="AZ64" s="615"/>
    </row>
    <row r="65" spans="1:52" s="377" customFormat="1" ht="12" customHeight="1" thickBot="1" x14ac:dyDescent="0.25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  <c r="F65" s="617"/>
      <c r="G65" s="617"/>
      <c r="H65" s="617"/>
      <c r="I65" s="617"/>
      <c r="J65" s="617"/>
      <c r="K65" s="617"/>
      <c r="L65" s="617"/>
      <c r="M65" s="617"/>
      <c r="N65" s="617"/>
      <c r="O65" s="617"/>
      <c r="P65" s="617"/>
      <c r="Q65" s="617"/>
      <c r="R65" s="617"/>
      <c r="S65" s="617"/>
      <c r="T65" s="617"/>
      <c r="U65" s="617"/>
      <c r="V65" s="617"/>
      <c r="W65" s="617"/>
      <c r="X65" s="617"/>
      <c r="Y65" s="615"/>
      <c r="Z65" s="615"/>
      <c r="AA65" s="615"/>
      <c r="AB65" s="615"/>
      <c r="AC65" s="615"/>
      <c r="AD65" s="615"/>
      <c r="AE65" s="615"/>
      <c r="AF65" s="615"/>
      <c r="AG65" s="615"/>
      <c r="AH65" s="615"/>
      <c r="AI65" s="615"/>
      <c r="AJ65" s="615"/>
      <c r="AK65" s="615"/>
      <c r="AL65" s="615"/>
      <c r="AM65" s="615"/>
      <c r="AN65" s="615"/>
      <c r="AO65" s="615"/>
      <c r="AZ65" s="615"/>
    </row>
    <row r="66" spans="1:52" s="377" customFormat="1" ht="12" customHeight="1" x14ac:dyDescent="0.2">
      <c r="A66" s="368" t="s">
        <v>517</v>
      </c>
      <c r="B66" s="369" t="s">
        <v>518</v>
      </c>
      <c r="C66" s="392">
        <f>SUM(F66:AO66)</f>
        <v>0</v>
      </c>
      <c r="D66" s="393"/>
      <c r="E66" s="393"/>
      <c r="F66" s="617"/>
      <c r="G66" s="617"/>
      <c r="H66" s="617"/>
      <c r="I66" s="617"/>
      <c r="J66" s="617"/>
      <c r="K66" s="617"/>
      <c r="L66" s="617"/>
      <c r="M66" s="617"/>
      <c r="N66" s="617"/>
      <c r="O66" s="617"/>
      <c r="P66" s="617"/>
      <c r="Q66" s="617"/>
      <c r="R66" s="617"/>
      <c r="S66" s="617"/>
      <c r="T66" s="617"/>
      <c r="U66" s="617"/>
      <c r="V66" s="617"/>
      <c r="W66" s="617"/>
      <c r="X66" s="617"/>
      <c r="Y66" s="615"/>
      <c r="Z66" s="615"/>
      <c r="AA66" s="615"/>
      <c r="AB66" s="615"/>
      <c r="AC66" s="615"/>
      <c r="AD66" s="615"/>
      <c r="AE66" s="615"/>
      <c r="AF66" s="615"/>
      <c r="AG66" s="615"/>
      <c r="AH66" s="615"/>
      <c r="AI66" s="615"/>
      <c r="AJ66" s="615"/>
      <c r="AK66" s="615"/>
      <c r="AL66" s="615"/>
      <c r="AM66" s="615"/>
      <c r="AN66" s="615"/>
      <c r="AO66" s="615"/>
      <c r="AZ66" s="615"/>
    </row>
    <row r="67" spans="1:52" s="377" customFormat="1" ht="12" customHeight="1" x14ac:dyDescent="0.2">
      <c r="A67" s="373" t="s">
        <v>519</v>
      </c>
      <c r="B67" s="374" t="s">
        <v>520</v>
      </c>
      <c r="C67" s="392">
        <f>SUM(F67:AO67)</f>
        <v>0</v>
      </c>
      <c r="D67" s="393"/>
      <c r="E67" s="393"/>
      <c r="F67" s="617"/>
      <c r="G67" s="617"/>
      <c r="H67" s="617"/>
      <c r="I67" s="617"/>
      <c r="J67" s="617"/>
      <c r="K67" s="617"/>
      <c r="L67" s="617"/>
      <c r="M67" s="617"/>
      <c r="N67" s="617"/>
      <c r="O67" s="617"/>
      <c r="P67" s="617"/>
      <c r="Q67" s="617"/>
      <c r="R67" s="617"/>
      <c r="S67" s="617"/>
      <c r="T67" s="617"/>
      <c r="U67" s="617"/>
      <c r="V67" s="617"/>
      <c r="W67" s="617"/>
      <c r="X67" s="617"/>
      <c r="Y67" s="615"/>
      <c r="Z67" s="615"/>
      <c r="AA67" s="615"/>
      <c r="AB67" s="615"/>
      <c r="AC67" s="615"/>
      <c r="AD67" s="615"/>
      <c r="AE67" s="615"/>
      <c r="AF67" s="615"/>
      <c r="AG67" s="615"/>
      <c r="AH67" s="615"/>
      <c r="AI67" s="615"/>
      <c r="AJ67" s="615"/>
      <c r="AK67" s="615"/>
      <c r="AL67" s="615"/>
      <c r="AM67" s="615"/>
      <c r="AN67" s="615"/>
      <c r="AO67" s="615"/>
      <c r="AZ67" s="615"/>
    </row>
    <row r="68" spans="1:52" s="377" customFormat="1" ht="12" customHeight="1" thickBot="1" x14ac:dyDescent="0.25">
      <c r="A68" s="378" t="s">
        <v>521</v>
      </c>
      <c r="B68" s="400" t="s">
        <v>522</v>
      </c>
      <c r="C68" s="392">
        <f>SUM(F68:AO68)</f>
        <v>0</v>
      </c>
      <c r="D68" s="393"/>
      <c r="E68" s="393"/>
      <c r="F68" s="617"/>
      <c r="G68" s="617"/>
      <c r="H68" s="617"/>
      <c r="I68" s="617"/>
      <c r="J68" s="617"/>
      <c r="K68" s="617"/>
      <c r="L68" s="617"/>
      <c r="M68" s="617"/>
      <c r="N68" s="617"/>
      <c r="O68" s="617"/>
      <c r="P68" s="617"/>
      <c r="Q68" s="617"/>
      <c r="R68" s="617"/>
      <c r="S68" s="617"/>
      <c r="T68" s="617"/>
      <c r="U68" s="617"/>
      <c r="V68" s="617"/>
      <c r="W68" s="617"/>
      <c r="X68" s="617"/>
      <c r="Y68" s="615"/>
      <c r="Z68" s="615"/>
      <c r="AA68" s="615"/>
      <c r="AB68" s="615"/>
      <c r="AC68" s="615"/>
      <c r="AD68" s="615"/>
      <c r="AE68" s="615"/>
      <c r="AF68" s="615"/>
      <c r="AG68" s="615"/>
      <c r="AH68" s="615"/>
      <c r="AI68" s="615"/>
      <c r="AJ68" s="615"/>
      <c r="AK68" s="615"/>
      <c r="AL68" s="615"/>
      <c r="AM68" s="615"/>
      <c r="AN68" s="615"/>
      <c r="AO68" s="615"/>
      <c r="AZ68" s="615"/>
    </row>
    <row r="69" spans="1:52" s="377" customFormat="1" ht="12" customHeight="1" thickBot="1" x14ac:dyDescent="0.25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  <c r="F69" s="617"/>
      <c r="G69" s="617"/>
      <c r="H69" s="617"/>
      <c r="I69" s="617"/>
      <c r="J69" s="617"/>
      <c r="K69" s="617"/>
      <c r="L69" s="617"/>
      <c r="M69" s="617"/>
      <c r="N69" s="617"/>
      <c r="O69" s="617"/>
      <c r="P69" s="617"/>
      <c r="Q69" s="617"/>
      <c r="R69" s="617"/>
      <c r="S69" s="617"/>
      <c r="T69" s="617"/>
      <c r="U69" s="617"/>
      <c r="V69" s="617"/>
      <c r="W69" s="617"/>
      <c r="X69" s="617"/>
      <c r="Y69" s="615"/>
      <c r="Z69" s="615"/>
      <c r="AA69" s="615"/>
      <c r="AB69" s="615"/>
      <c r="AC69" s="615"/>
      <c r="AD69" s="615"/>
      <c r="AE69" s="615"/>
      <c r="AF69" s="615"/>
      <c r="AG69" s="615"/>
      <c r="AH69" s="615"/>
      <c r="AI69" s="615"/>
      <c r="AJ69" s="615"/>
      <c r="AK69" s="615"/>
      <c r="AL69" s="615"/>
      <c r="AM69" s="615"/>
      <c r="AN69" s="615"/>
      <c r="AO69" s="615"/>
      <c r="AZ69" s="615"/>
    </row>
    <row r="70" spans="1:52" s="377" customFormat="1" ht="12" customHeight="1" x14ac:dyDescent="0.2">
      <c r="A70" s="368" t="s">
        <v>525</v>
      </c>
      <c r="B70" s="369" t="s">
        <v>526</v>
      </c>
      <c r="C70" s="392">
        <f>SUM(F70:AO70)</f>
        <v>0</v>
      </c>
      <c r="D70" s="393"/>
      <c r="E70" s="393"/>
      <c r="F70" s="617"/>
      <c r="G70" s="617"/>
      <c r="H70" s="617"/>
      <c r="I70" s="617"/>
      <c r="J70" s="617"/>
      <c r="K70" s="617"/>
      <c r="L70" s="617"/>
      <c r="M70" s="617"/>
      <c r="N70" s="617"/>
      <c r="O70" s="617"/>
      <c r="P70" s="617"/>
      <c r="Q70" s="617"/>
      <c r="R70" s="617"/>
      <c r="S70" s="617"/>
      <c r="T70" s="617"/>
      <c r="U70" s="617"/>
      <c r="V70" s="617"/>
      <c r="W70" s="617"/>
      <c r="X70" s="617"/>
      <c r="Y70" s="615"/>
      <c r="Z70" s="615"/>
      <c r="AA70" s="615"/>
      <c r="AB70" s="615"/>
      <c r="AC70" s="615"/>
      <c r="AD70" s="615"/>
      <c r="AE70" s="615"/>
      <c r="AF70" s="615"/>
      <c r="AG70" s="615"/>
      <c r="AH70" s="615"/>
      <c r="AI70" s="615"/>
      <c r="AJ70" s="615"/>
      <c r="AK70" s="615"/>
      <c r="AL70" s="615"/>
      <c r="AM70" s="615"/>
      <c r="AN70" s="615"/>
      <c r="AO70" s="615"/>
      <c r="AZ70" s="615"/>
    </row>
    <row r="71" spans="1:52" s="377" customFormat="1" ht="12" customHeight="1" x14ac:dyDescent="0.2">
      <c r="A71" s="373" t="s">
        <v>527</v>
      </c>
      <c r="B71" s="374" t="s">
        <v>528</v>
      </c>
      <c r="C71" s="392">
        <f>SUM(F71:AO71)</f>
        <v>0</v>
      </c>
      <c r="D71" s="393"/>
      <c r="E71" s="393"/>
      <c r="F71" s="617"/>
      <c r="G71" s="617"/>
      <c r="H71" s="617"/>
      <c r="I71" s="617"/>
      <c r="J71" s="617"/>
      <c r="K71" s="617"/>
      <c r="L71" s="617"/>
      <c r="M71" s="617"/>
      <c r="N71" s="617"/>
      <c r="O71" s="617"/>
      <c r="P71" s="617"/>
      <c r="Q71" s="617"/>
      <c r="R71" s="617"/>
      <c r="S71" s="617"/>
      <c r="T71" s="617"/>
      <c r="U71" s="617"/>
      <c r="V71" s="617"/>
      <c r="W71" s="617"/>
      <c r="X71" s="617"/>
      <c r="Y71" s="615"/>
      <c r="Z71" s="615"/>
      <c r="AA71" s="615"/>
      <c r="AB71" s="615"/>
      <c r="AC71" s="615"/>
      <c r="AD71" s="615"/>
      <c r="AE71" s="615"/>
      <c r="AF71" s="615"/>
      <c r="AG71" s="615"/>
      <c r="AH71" s="615"/>
      <c r="AI71" s="615"/>
      <c r="AJ71" s="615"/>
      <c r="AK71" s="615"/>
      <c r="AL71" s="615"/>
      <c r="AM71" s="615"/>
      <c r="AN71" s="615"/>
      <c r="AO71" s="615"/>
      <c r="AZ71" s="615"/>
    </row>
    <row r="72" spans="1:52" s="377" customFormat="1" ht="12" customHeight="1" x14ac:dyDescent="0.2">
      <c r="A72" s="373" t="s">
        <v>529</v>
      </c>
      <c r="B72" s="374" t="s">
        <v>530</v>
      </c>
      <c r="C72" s="392">
        <f>SUM(F72:AO72)</f>
        <v>0</v>
      </c>
      <c r="D72" s="393"/>
      <c r="E72" s="393"/>
      <c r="F72" s="617"/>
      <c r="G72" s="617"/>
      <c r="H72" s="617"/>
      <c r="I72" s="617"/>
      <c r="J72" s="617"/>
      <c r="K72" s="617"/>
      <c r="L72" s="617"/>
      <c r="M72" s="617"/>
      <c r="N72" s="617"/>
      <c r="O72" s="617"/>
      <c r="P72" s="617"/>
      <c r="Q72" s="617"/>
      <c r="R72" s="617"/>
      <c r="S72" s="617"/>
      <c r="T72" s="617"/>
      <c r="U72" s="617"/>
      <c r="V72" s="617"/>
      <c r="W72" s="617"/>
      <c r="X72" s="617"/>
      <c r="Y72" s="615"/>
      <c r="Z72" s="615"/>
      <c r="AA72" s="615"/>
      <c r="AB72" s="615"/>
      <c r="AC72" s="615"/>
      <c r="AD72" s="615"/>
      <c r="AE72" s="615"/>
      <c r="AF72" s="615"/>
      <c r="AG72" s="615"/>
      <c r="AH72" s="615"/>
      <c r="AI72" s="615"/>
      <c r="AJ72" s="615"/>
      <c r="AK72" s="615"/>
      <c r="AL72" s="615"/>
      <c r="AM72" s="615"/>
      <c r="AN72" s="615"/>
      <c r="AO72" s="615"/>
      <c r="AZ72" s="615"/>
    </row>
    <row r="73" spans="1:52" s="377" customFormat="1" ht="12" customHeight="1" thickBot="1" x14ac:dyDescent="0.25">
      <c r="A73" s="401" t="s">
        <v>531</v>
      </c>
      <c r="B73" s="402" t="s">
        <v>532</v>
      </c>
      <c r="C73" s="392">
        <f>SUM(F73:AO73)</f>
        <v>0</v>
      </c>
      <c r="D73" s="404"/>
      <c r="E73" s="404"/>
      <c r="F73" s="617"/>
      <c r="G73" s="617"/>
      <c r="H73" s="617"/>
      <c r="I73" s="617"/>
      <c r="J73" s="617"/>
      <c r="K73" s="617"/>
      <c r="L73" s="617"/>
      <c r="M73" s="617"/>
      <c r="N73" s="617"/>
      <c r="O73" s="617"/>
      <c r="P73" s="617"/>
      <c r="Q73" s="617"/>
      <c r="R73" s="617"/>
      <c r="S73" s="617"/>
      <c r="T73" s="617"/>
      <c r="U73" s="617"/>
      <c r="V73" s="617"/>
      <c r="W73" s="617"/>
      <c r="X73" s="617"/>
      <c r="Y73" s="615"/>
      <c r="Z73" s="615"/>
      <c r="AA73" s="615"/>
      <c r="AB73" s="615"/>
      <c r="AC73" s="615"/>
      <c r="AD73" s="615"/>
      <c r="AE73" s="615"/>
      <c r="AF73" s="615"/>
      <c r="AG73" s="615"/>
      <c r="AH73" s="615"/>
      <c r="AI73" s="615"/>
      <c r="AJ73" s="615"/>
      <c r="AK73" s="615"/>
      <c r="AL73" s="615"/>
      <c r="AM73" s="615"/>
      <c r="AN73" s="615"/>
      <c r="AO73" s="615"/>
      <c r="AZ73" s="615"/>
    </row>
    <row r="74" spans="1:52" s="377" customFormat="1" ht="12" customHeight="1" thickBot="1" x14ac:dyDescent="0.25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146034</v>
      </c>
      <c r="E74" s="367">
        <f>SUM(E75:E76)</f>
        <v>146034</v>
      </c>
      <c r="F74" s="617"/>
      <c r="G74" s="617"/>
      <c r="H74" s="617"/>
      <c r="I74" s="617"/>
      <c r="J74" s="617"/>
      <c r="K74" s="617"/>
      <c r="L74" s="617"/>
      <c r="M74" s="617"/>
      <c r="N74" s="617"/>
      <c r="O74" s="617"/>
      <c r="P74" s="617"/>
      <c r="Q74" s="617"/>
      <c r="R74" s="617"/>
      <c r="S74" s="617"/>
      <c r="T74" s="617"/>
      <c r="U74" s="617"/>
      <c r="V74" s="617"/>
      <c r="W74" s="617"/>
      <c r="X74" s="617"/>
      <c r="Y74" s="615"/>
      <c r="Z74" s="615"/>
      <c r="AA74" s="615"/>
      <c r="AB74" s="615"/>
      <c r="AC74" s="615"/>
      <c r="AD74" s="615"/>
      <c r="AE74" s="615"/>
      <c r="AF74" s="615"/>
      <c r="AG74" s="615"/>
      <c r="AH74" s="615"/>
      <c r="AI74" s="615"/>
      <c r="AJ74" s="615"/>
      <c r="AK74" s="615"/>
      <c r="AL74" s="615"/>
      <c r="AM74" s="615"/>
      <c r="AN74" s="615"/>
      <c r="AO74" s="615"/>
      <c r="AZ74" s="615"/>
    </row>
    <row r="75" spans="1:52" s="377" customFormat="1" ht="12" customHeight="1" x14ac:dyDescent="0.2">
      <c r="A75" s="368" t="s">
        <v>535</v>
      </c>
      <c r="B75" s="369" t="s">
        <v>536</v>
      </c>
      <c r="C75" s="392">
        <f>SUM(F75:AO75)</f>
        <v>93793</v>
      </c>
      <c r="D75" s="393">
        <v>146034</v>
      </c>
      <c r="E75" s="393">
        <v>146034</v>
      </c>
      <c r="F75" s="617"/>
      <c r="G75" s="617"/>
      <c r="H75" s="617"/>
      <c r="I75" s="617"/>
      <c r="J75" s="617"/>
      <c r="K75" s="617">
        <v>93793</v>
      </c>
      <c r="L75" s="617"/>
      <c r="M75" s="617"/>
      <c r="N75" s="617"/>
      <c r="O75" s="617"/>
      <c r="P75" s="617"/>
      <c r="Q75" s="617"/>
      <c r="R75" s="617"/>
      <c r="S75" s="617"/>
      <c r="T75" s="617"/>
      <c r="U75" s="617"/>
      <c r="V75" s="617"/>
      <c r="W75" s="617"/>
      <c r="X75" s="617"/>
      <c r="Y75" s="615"/>
      <c r="Z75" s="615"/>
      <c r="AA75" s="615"/>
      <c r="AB75" s="615"/>
      <c r="AC75" s="615"/>
      <c r="AD75" s="615"/>
      <c r="AE75" s="615"/>
      <c r="AF75" s="615"/>
      <c r="AG75" s="615"/>
      <c r="AH75" s="615"/>
      <c r="AI75" s="615"/>
      <c r="AJ75" s="615"/>
      <c r="AK75" s="615"/>
      <c r="AL75" s="615"/>
      <c r="AM75" s="615"/>
      <c r="AN75" s="615"/>
      <c r="AO75" s="615"/>
      <c r="AZ75" s="615"/>
    </row>
    <row r="76" spans="1:52" s="377" customFormat="1" ht="12" customHeight="1" thickBot="1" x14ac:dyDescent="0.25">
      <c r="A76" s="378" t="s">
        <v>537</v>
      </c>
      <c r="B76" s="379" t="s">
        <v>538</v>
      </c>
      <c r="C76" s="392">
        <f>SUM(F76:AO76)</f>
        <v>0</v>
      </c>
      <c r="D76" s="393"/>
      <c r="E76" s="393"/>
      <c r="F76" s="617"/>
      <c r="G76" s="617"/>
      <c r="H76" s="617"/>
      <c r="I76" s="617"/>
      <c r="J76" s="617"/>
      <c r="K76" s="617"/>
      <c r="L76" s="617"/>
      <c r="M76" s="617"/>
      <c r="N76" s="617"/>
      <c r="O76" s="617"/>
      <c r="P76" s="617"/>
      <c r="Q76" s="617"/>
      <c r="R76" s="617"/>
      <c r="S76" s="617"/>
      <c r="T76" s="617"/>
      <c r="U76" s="617"/>
      <c r="V76" s="617"/>
      <c r="W76" s="617"/>
      <c r="X76" s="617"/>
      <c r="Y76" s="615"/>
      <c r="Z76" s="615"/>
      <c r="AA76" s="615"/>
      <c r="AB76" s="615"/>
      <c r="AC76" s="615"/>
      <c r="AD76" s="615"/>
      <c r="AE76" s="615"/>
      <c r="AF76" s="615"/>
      <c r="AG76" s="615"/>
      <c r="AH76" s="615"/>
      <c r="AI76" s="615"/>
      <c r="AJ76" s="615"/>
      <c r="AK76" s="615"/>
      <c r="AL76" s="615"/>
      <c r="AM76" s="615"/>
      <c r="AN76" s="615"/>
      <c r="AO76" s="615"/>
      <c r="AZ76" s="615"/>
    </row>
    <row r="77" spans="1:52" s="372" customFormat="1" ht="12" customHeight="1" thickBot="1" x14ac:dyDescent="0.25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6173</v>
      </c>
      <c r="F77" s="617"/>
      <c r="G77" s="617"/>
      <c r="H77" s="617"/>
      <c r="I77" s="617"/>
      <c r="J77" s="617"/>
      <c r="K77" s="617"/>
      <c r="L77" s="617"/>
      <c r="M77" s="617"/>
      <c r="N77" s="617"/>
      <c r="O77" s="617"/>
      <c r="P77" s="617"/>
      <c r="Q77" s="617"/>
      <c r="R77" s="617"/>
      <c r="S77" s="617"/>
      <c r="T77" s="617"/>
      <c r="U77" s="617"/>
      <c r="V77" s="617"/>
      <c r="W77" s="617"/>
      <c r="X77" s="617"/>
      <c r="Y77" s="614"/>
      <c r="Z77" s="614"/>
      <c r="AA77" s="614"/>
      <c r="AB77" s="614"/>
      <c r="AC77" s="614"/>
      <c r="AD77" s="614"/>
      <c r="AE77" s="614"/>
      <c r="AF77" s="614"/>
      <c r="AG77" s="614"/>
      <c r="AH77" s="614"/>
      <c r="AI77" s="614"/>
      <c r="AJ77" s="614"/>
      <c r="AK77" s="614"/>
      <c r="AL77" s="614"/>
      <c r="AM77" s="614"/>
      <c r="AN77" s="614"/>
      <c r="AO77" s="614"/>
      <c r="AZ77" s="614"/>
    </row>
    <row r="78" spans="1:52" s="377" customFormat="1" ht="12" customHeight="1" x14ac:dyDescent="0.2">
      <c r="A78" s="368" t="s">
        <v>541</v>
      </c>
      <c r="B78" s="369" t="s">
        <v>542</v>
      </c>
      <c r="C78" s="392">
        <f>SUM(F78:AO78)</f>
        <v>0</v>
      </c>
      <c r="D78" s="393"/>
      <c r="E78" s="393">
        <v>6173</v>
      </c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17"/>
      <c r="S78" s="617"/>
      <c r="T78" s="617"/>
      <c r="U78" s="617"/>
      <c r="V78" s="617"/>
      <c r="W78" s="617"/>
      <c r="X78" s="617"/>
      <c r="Y78" s="615"/>
      <c r="Z78" s="615"/>
      <c r="AA78" s="615"/>
      <c r="AB78" s="615"/>
      <c r="AC78" s="615"/>
      <c r="AD78" s="615"/>
      <c r="AE78" s="615"/>
      <c r="AF78" s="615"/>
      <c r="AG78" s="615"/>
      <c r="AH78" s="615"/>
      <c r="AI78" s="615"/>
      <c r="AJ78" s="615"/>
      <c r="AK78" s="615"/>
      <c r="AL78" s="615"/>
      <c r="AM78" s="615"/>
      <c r="AN78" s="615"/>
      <c r="AO78" s="615"/>
      <c r="AZ78" s="615"/>
    </row>
    <row r="79" spans="1:52" s="377" customFormat="1" ht="12" customHeight="1" x14ac:dyDescent="0.2">
      <c r="A79" s="373" t="s">
        <v>543</v>
      </c>
      <c r="B79" s="374" t="s">
        <v>544</v>
      </c>
      <c r="C79" s="392">
        <f>SUM(F79:AO79)</f>
        <v>0</v>
      </c>
      <c r="D79" s="393"/>
      <c r="E79" s="393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17"/>
      <c r="S79" s="617"/>
      <c r="T79" s="617"/>
      <c r="U79" s="617"/>
      <c r="V79" s="617"/>
      <c r="W79" s="617"/>
      <c r="X79" s="617"/>
      <c r="Y79" s="615"/>
      <c r="Z79" s="615"/>
      <c r="AA79" s="615"/>
      <c r="AB79" s="615"/>
      <c r="AC79" s="615"/>
      <c r="AD79" s="615"/>
      <c r="AE79" s="615"/>
      <c r="AF79" s="615"/>
      <c r="AG79" s="615"/>
      <c r="AH79" s="615"/>
      <c r="AI79" s="615"/>
      <c r="AJ79" s="615"/>
      <c r="AK79" s="615"/>
      <c r="AL79" s="615"/>
      <c r="AM79" s="615"/>
      <c r="AN79" s="615"/>
      <c r="AO79" s="615"/>
      <c r="AZ79" s="615"/>
    </row>
    <row r="80" spans="1:52" s="377" customFormat="1" ht="12" customHeight="1" thickBot="1" x14ac:dyDescent="0.25">
      <c r="A80" s="378" t="s">
        <v>545</v>
      </c>
      <c r="B80" s="379" t="s">
        <v>546</v>
      </c>
      <c r="C80" s="392">
        <f>SUM(F80:AO80)</f>
        <v>0</v>
      </c>
      <c r="D80" s="393"/>
      <c r="E80" s="393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17"/>
      <c r="S80" s="617"/>
      <c r="T80" s="617"/>
      <c r="U80" s="617"/>
      <c r="V80" s="617"/>
      <c r="W80" s="617"/>
      <c r="X80" s="617"/>
      <c r="Y80" s="615"/>
      <c r="Z80" s="615"/>
      <c r="AA80" s="615"/>
      <c r="AB80" s="615"/>
      <c r="AC80" s="615"/>
      <c r="AD80" s="615"/>
      <c r="AE80" s="615"/>
      <c r="AF80" s="615"/>
      <c r="AG80" s="615"/>
      <c r="AH80" s="615"/>
      <c r="AI80" s="615"/>
      <c r="AJ80" s="615"/>
      <c r="AK80" s="615"/>
      <c r="AL80" s="615"/>
      <c r="AM80" s="615"/>
      <c r="AN80" s="615"/>
      <c r="AO80" s="615"/>
      <c r="AZ80" s="615"/>
    </row>
    <row r="81" spans="1:52" s="377" customFormat="1" ht="12" customHeight="1" thickBot="1" x14ac:dyDescent="0.25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17"/>
      <c r="S81" s="617"/>
      <c r="T81" s="617"/>
      <c r="U81" s="617"/>
      <c r="V81" s="617"/>
      <c r="W81" s="617"/>
      <c r="X81" s="617"/>
      <c r="Y81" s="615"/>
      <c r="Z81" s="615"/>
      <c r="AA81" s="615"/>
      <c r="AB81" s="615"/>
      <c r="AC81" s="615"/>
      <c r="AD81" s="615"/>
      <c r="AE81" s="615"/>
      <c r="AF81" s="615"/>
      <c r="AG81" s="615"/>
      <c r="AH81" s="615"/>
      <c r="AI81" s="615"/>
      <c r="AJ81" s="615"/>
      <c r="AK81" s="615"/>
      <c r="AL81" s="615"/>
      <c r="AM81" s="615"/>
      <c r="AN81" s="615"/>
      <c r="AO81" s="615"/>
      <c r="AZ81" s="615"/>
    </row>
    <row r="82" spans="1:52" s="377" customFormat="1" ht="12" customHeight="1" x14ac:dyDescent="0.2">
      <c r="A82" s="405" t="s">
        <v>549</v>
      </c>
      <c r="B82" s="369" t="s">
        <v>550</v>
      </c>
      <c r="C82" s="392">
        <f>SUM(F82:AO82)</f>
        <v>0</v>
      </c>
      <c r="D82" s="393"/>
      <c r="E82" s="393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17"/>
      <c r="S82" s="617"/>
      <c r="T82" s="617"/>
      <c r="U82" s="617"/>
      <c r="V82" s="617"/>
      <c r="W82" s="617"/>
      <c r="X82" s="617"/>
      <c r="Y82" s="615"/>
      <c r="Z82" s="615"/>
      <c r="AA82" s="615"/>
      <c r="AB82" s="615"/>
      <c r="AC82" s="615"/>
      <c r="AD82" s="615"/>
      <c r="AE82" s="615"/>
      <c r="AF82" s="615"/>
      <c r="AG82" s="615"/>
      <c r="AH82" s="615"/>
      <c r="AI82" s="615"/>
      <c r="AJ82" s="615"/>
      <c r="AK82" s="615"/>
      <c r="AL82" s="615"/>
      <c r="AM82" s="615"/>
      <c r="AN82" s="615"/>
      <c r="AO82" s="615"/>
      <c r="AZ82" s="615"/>
    </row>
    <row r="83" spans="1:52" s="377" customFormat="1" ht="12" customHeight="1" x14ac:dyDescent="0.2">
      <c r="A83" s="406" t="s">
        <v>551</v>
      </c>
      <c r="B83" s="374" t="s">
        <v>552</v>
      </c>
      <c r="C83" s="392">
        <f>SUM(F83:AO83)</f>
        <v>0</v>
      </c>
      <c r="D83" s="393"/>
      <c r="E83" s="393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7"/>
      <c r="S83" s="617"/>
      <c r="T83" s="617"/>
      <c r="U83" s="617"/>
      <c r="V83" s="617"/>
      <c r="W83" s="617"/>
      <c r="X83" s="617"/>
      <c r="Y83" s="615"/>
      <c r="Z83" s="615"/>
      <c r="AA83" s="615"/>
      <c r="AB83" s="615"/>
      <c r="AC83" s="615"/>
      <c r="AD83" s="615"/>
      <c r="AE83" s="615"/>
      <c r="AF83" s="615"/>
      <c r="AG83" s="615"/>
      <c r="AH83" s="615"/>
      <c r="AI83" s="615"/>
      <c r="AJ83" s="615"/>
      <c r="AK83" s="615"/>
      <c r="AL83" s="615"/>
      <c r="AM83" s="615"/>
      <c r="AN83" s="615"/>
      <c r="AO83" s="615"/>
      <c r="AZ83" s="615"/>
    </row>
    <row r="84" spans="1:52" s="377" customFormat="1" ht="12" customHeight="1" x14ac:dyDescent="0.2">
      <c r="A84" s="406" t="s">
        <v>553</v>
      </c>
      <c r="B84" s="374" t="s">
        <v>554</v>
      </c>
      <c r="C84" s="392">
        <f>SUM(F84:AO84)</f>
        <v>0</v>
      </c>
      <c r="D84" s="393"/>
      <c r="E84" s="393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17"/>
      <c r="S84" s="617"/>
      <c r="T84" s="617"/>
      <c r="U84" s="617"/>
      <c r="V84" s="617"/>
      <c r="W84" s="617"/>
      <c r="X84" s="617"/>
      <c r="Y84" s="615"/>
      <c r="Z84" s="615"/>
      <c r="AA84" s="615"/>
      <c r="AB84" s="615"/>
      <c r="AC84" s="615"/>
      <c r="AD84" s="615"/>
      <c r="AE84" s="615"/>
      <c r="AF84" s="615"/>
      <c r="AG84" s="615"/>
      <c r="AH84" s="615"/>
      <c r="AI84" s="615"/>
      <c r="AJ84" s="615"/>
      <c r="AK84" s="615"/>
      <c r="AL84" s="615"/>
      <c r="AM84" s="615"/>
      <c r="AN84" s="615"/>
      <c r="AO84" s="615"/>
      <c r="AZ84" s="615"/>
    </row>
    <row r="85" spans="1:52" s="372" customFormat="1" ht="12" customHeight="1" thickBot="1" x14ac:dyDescent="0.25">
      <c r="A85" s="407" t="s">
        <v>555</v>
      </c>
      <c r="B85" s="379" t="s">
        <v>556</v>
      </c>
      <c r="C85" s="392">
        <f>SUM(F85:AO85)</f>
        <v>0</v>
      </c>
      <c r="D85" s="393"/>
      <c r="E85" s="393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17"/>
      <c r="S85" s="617"/>
      <c r="T85" s="617"/>
      <c r="U85" s="617"/>
      <c r="V85" s="617"/>
      <c r="W85" s="617"/>
      <c r="X85" s="617"/>
      <c r="Y85" s="614"/>
      <c r="Z85" s="614"/>
      <c r="AA85" s="614"/>
      <c r="AB85" s="614"/>
      <c r="AC85" s="614"/>
      <c r="AD85" s="614"/>
      <c r="AE85" s="614"/>
      <c r="AF85" s="614"/>
      <c r="AG85" s="614"/>
      <c r="AH85" s="614"/>
      <c r="AI85" s="614"/>
      <c r="AJ85" s="614"/>
      <c r="AK85" s="614"/>
      <c r="AL85" s="614"/>
      <c r="AM85" s="614"/>
      <c r="AN85" s="614"/>
      <c r="AO85" s="614"/>
      <c r="AZ85" s="614"/>
    </row>
    <row r="86" spans="1:52" s="372" customFormat="1" ht="12" customHeight="1" thickBot="1" x14ac:dyDescent="0.25">
      <c r="A86" s="399" t="s">
        <v>557</v>
      </c>
      <c r="B86" s="380" t="s">
        <v>558</v>
      </c>
      <c r="C86" s="408"/>
      <c r="D86" s="409"/>
      <c r="E86" s="409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17"/>
      <c r="S86" s="617"/>
      <c r="T86" s="617"/>
      <c r="U86" s="617"/>
      <c r="V86" s="617"/>
      <c r="W86" s="617"/>
      <c r="X86" s="617"/>
      <c r="Y86" s="614"/>
      <c r="Z86" s="614"/>
      <c r="AA86" s="614"/>
      <c r="AB86" s="614"/>
      <c r="AC86" s="614"/>
      <c r="AD86" s="614"/>
      <c r="AE86" s="614"/>
      <c r="AF86" s="614"/>
      <c r="AG86" s="614"/>
      <c r="AH86" s="614"/>
      <c r="AI86" s="614"/>
      <c r="AJ86" s="614"/>
      <c r="AK86" s="614"/>
      <c r="AL86" s="614"/>
      <c r="AM86" s="614"/>
      <c r="AN86" s="614"/>
      <c r="AO86" s="614"/>
      <c r="AZ86" s="614"/>
    </row>
    <row r="87" spans="1:52" s="372" customFormat="1" ht="12" customHeight="1" thickBot="1" x14ac:dyDescent="0.25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146034</v>
      </c>
      <c r="E87" s="388">
        <f>+E65+E69+E74+E77+E81+E86</f>
        <v>152207</v>
      </c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17"/>
      <c r="S87" s="617"/>
      <c r="T87" s="617"/>
      <c r="U87" s="617"/>
      <c r="V87" s="617"/>
      <c r="W87" s="617"/>
      <c r="X87" s="617"/>
      <c r="Y87" s="614"/>
      <c r="Z87" s="614"/>
      <c r="AA87" s="614"/>
      <c r="AB87" s="614"/>
      <c r="AC87" s="614"/>
      <c r="AD87" s="614"/>
      <c r="AE87" s="614"/>
      <c r="AF87" s="614"/>
      <c r="AG87" s="614"/>
      <c r="AH87" s="614"/>
      <c r="AI87" s="614"/>
      <c r="AJ87" s="614"/>
      <c r="AK87" s="614"/>
      <c r="AL87" s="614"/>
      <c r="AM87" s="614"/>
      <c r="AN87" s="614"/>
      <c r="AO87" s="614"/>
      <c r="AZ87" s="614"/>
    </row>
    <row r="88" spans="1:52" s="372" customFormat="1" ht="12" customHeight="1" thickBot="1" x14ac:dyDescent="0.25">
      <c r="A88" s="411" t="s">
        <v>561</v>
      </c>
      <c r="B88" s="412" t="s">
        <v>562</v>
      </c>
      <c r="C88" s="387">
        <f>+C64+C87</f>
        <v>420197</v>
      </c>
      <c r="D88" s="388">
        <f>D64+D87</f>
        <v>553032</v>
      </c>
      <c r="E88" s="388">
        <f>E64+E87</f>
        <v>568828</v>
      </c>
      <c r="F88" s="618">
        <f>SUM(F8:F87)</f>
        <v>60975</v>
      </c>
      <c r="G88" s="618">
        <f t="shared" ref="G88:AO88" si="4">SUM(G8:G87)</f>
        <v>702</v>
      </c>
      <c r="H88" s="618">
        <f t="shared" si="4"/>
        <v>9072</v>
      </c>
      <c r="I88" s="618">
        <f t="shared" si="4"/>
        <v>0</v>
      </c>
      <c r="J88" s="618">
        <f t="shared" si="4"/>
        <v>173176</v>
      </c>
      <c r="K88" s="618">
        <f t="shared" si="4"/>
        <v>93793</v>
      </c>
      <c r="L88" s="618">
        <f t="shared" si="4"/>
        <v>2079</v>
      </c>
      <c r="M88" s="618">
        <f t="shared" si="4"/>
        <v>0</v>
      </c>
      <c r="N88" s="618">
        <f t="shared" si="4"/>
        <v>0</v>
      </c>
      <c r="O88" s="618">
        <f t="shared" si="4"/>
        <v>0</v>
      </c>
      <c r="P88" s="618">
        <f t="shared" si="4"/>
        <v>0</v>
      </c>
      <c r="Q88" s="618">
        <f t="shared" si="4"/>
        <v>0</v>
      </c>
      <c r="R88" s="618">
        <f t="shared" si="4"/>
        <v>239</v>
      </c>
      <c r="S88" s="618">
        <f t="shared" si="4"/>
        <v>0</v>
      </c>
      <c r="T88" s="618">
        <f t="shared" si="4"/>
        <v>0</v>
      </c>
      <c r="U88" s="618">
        <f t="shared" si="4"/>
        <v>0</v>
      </c>
      <c r="V88" s="618">
        <f t="shared" si="4"/>
        <v>0</v>
      </c>
      <c r="W88" s="618">
        <f t="shared" si="4"/>
        <v>742</v>
      </c>
      <c r="X88" s="618">
        <f t="shared" si="4"/>
        <v>4047</v>
      </c>
      <c r="Y88" s="618">
        <f t="shared" si="4"/>
        <v>0</v>
      </c>
      <c r="Z88" s="618">
        <f t="shared" si="4"/>
        <v>0</v>
      </c>
      <c r="AA88" s="618">
        <f t="shared" si="4"/>
        <v>0</v>
      </c>
      <c r="AB88" s="618">
        <f t="shared" si="4"/>
        <v>0</v>
      </c>
      <c r="AC88" s="618">
        <f t="shared" si="4"/>
        <v>0</v>
      </c>
      <c r="AD88" s="618">
        <f t="shared" si="4"/>
        <v>0</v>
      </c>
      <c r="AE88" s="618">
        <f t="shared" si="4"/>
        <v>0</v>
      </c>
      <c r="AF88" s="618">
        <f t="shared" si="4"/>
        <v>4403</v>
      </c>
      <c r="AG88" s="618">
        <f t="shared" si="4"/>
        <v>0</v>
      </c>
      <c r="AH88" s="618">
        <f t="shared" si="4"/>
        <v>0</v>
      </c>
      <c r="AI88" s="618">
        <f t="shared" si="4"/>
        <v>232</v>
      </c>
      <c r="AJ88" s="618">
        <f t="shared" si="4"/>
        <v>0</v>
      </c>
      <c r="AK88" s="618">
        <f t="shared" si="4"/>
        <v>0</v>
      </c>
      <c r="AL88" s="618">
        <f t="shared" si="4"/>
        <v>0</v>
      </c>
      <c r="AM88" s="618">
        <f t="shared" si="4"/>
        <v>0</v>
      </c>
      <c r="AN88" s="618">
        <f t="shared" si="4"/>
        <v>70700</v>
      </c>
      <c r="AO88" s="618">
        <f t="shared" si="4"/>
        <v>0</v>
      </c>
      <c r="AP88" s="618"/>
      <c r="AQ88" s="618"/>
      <c r="AR88" s="618"/>
      <c r="AS88" s="618"/>
      <c r="AT88" s="618"/>
      <c r="AU88" s="618"/>
      <c r="AV88" s="618"/>
      <c r="AW88" s="618"/>
      <c r="AZ88" s="614"/>
    </row>
    <row r="89" spans="1:52" s="377" customFormat="1" ht="15" customHeight="1" x14ac:dyDescent="0.3">
      <c r="A89" s="413"/>
      <c r="B89" s="414"/>
      <c r="C89" s="415"/>
      <c r="D89" s="415"/>
      <c r="E89" s="415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17"/>
      <c r="S89" s="617"/>
      <c r="T89" s="617"/>
      <c r="U89" s="617"/>
      <c r="V89" s="617"/>
      <c r="W89" s="617"/>
      <c r="X89" s="617"/>
      <c r="Y89" s="615"/>
      <c r="Z89" s="615"/>
      <c r="AA89" s="615"/>
      <c r="AB89" s="615"/>
      <c r="AC89" s="615"/>
      <c r="AD89" s="615"/>
      <c r="AE89" s="615"/>
      <c r="AF89" s="615"/>
      <c r="AG89" s="615"/>
      <c r="AH89" s="615"/>
      <c r="AI89" s="615"/>
      <c r="AJ89" s="615"/>
      <c r="AK89" s="615"/>
      <c r="AL89" s="615"/>
      <c r="AM89" s="615"/>
      <c r="AN89" s="615"/>
      <c r="AO89" s="615"/>
      <c r="AZ89" s="615"/>
    </row>
    <row r="90" spans="1:52" x14ac:dyDescent="0.3">
      <c r="A90" s="416"/>
      <c r="B90" s="417"/>
      <c r="C90" s="418"/>
      <c r="D90" s="418"/>
      <c r="E90" s="418"/>
    </row>
    <row r="91" spans="1:52" s="363" customFormat="1" ht="16.5" customHeight="1" thickBot="1" x14ac:dyDescent="0.35">
      <c r="A91" s="1460" t="s">
        <v>563</v>
      </c>
      <c r="B91" s="1461"/>
      <c r="C91" s="1461"/>
      <c r="D91" s="1461"/>
      <c r="E91" s="1461"/>
      <c r="F91" s="625"/>
      <c r="G91" s="625"/>
      <c r="H91" s="625"/>
      <c r="I91" s="625"/>
      <c r="J91" s="625"/>
      <c r="K91" s="625"/>
      <c r="L91" s="625"/>
      <c r="M91" s="625"/>
      <c r="N91" s="625"/>
      <c r="O91" s="625"/>
      <c r="P91" s="625"/>
      <c r="Q91" s="625"/>
      <c r="R91" s="625"/>
      <c r="S91" s="625"/>
      <c r="T91" s="625"/>
      <c r="U91" s="625"/>
      <c r="V91" s="625"/>
      <c r="W91" s="625"/>
      <c r="X91" s="625"/>
      <c r="Y91" s="613"/>
      <c r="Z91" s="613"/>
      <c r="AA91" s="613"/>
      <c r="AB91" s="613"/>
      <c r="AC91" s="613"/>
      <c r="AD91" s="613"/>
      <c r="AE91" s="613"/>
      <c r="AF91" s="613"/>
      <c r="AG91" s="613"/>
      <c r="AH91" s="613"/>
      <c r="AI91" s="613"/>
      <c r="AJ91" s="613"/>
      <c r="AK91" s="613"/>
      <c r="AL91" s="613"/>
      <c r="AM91" s="613"/>
      <c r="AN91" s="613"/>
      <c r="AO91" s="613"/>
      <c r="AZ91" s="613"/>
    </row>
    <row r="92" spans="1:52" s="423" customFormat="1" ht="12" customHeight="1" thickBot="1" x14ac:dyDescent="0.35">
      <c r="A92" s="419" t="s">
        <v>410</v>
      </c>
      <c r="B92" s="420" t="s">
        <v>564</v>
      </c>
      <c r="C92" s="421">
        <f>SUM(C93:C97)</f>
        <v>96633</v>
      </c>
      <c r="D92" s="422">
        <f>SUM(D93:D97)</f>
        <v>129245</v>
      </c>
      <c r="E92" s="422">
        <f>SUM(E93:E97)</f>
        <v>120200</v>
      </c>
      <c r="F92" s="619"/>
      <c r="G92" s="619"/>
      <c r="H92" s="619"/>
      <c r="I92" s="619"/>
      <c r="J92" s="619"/>
      <c r="K92" s="619"/>
      <c r="L92" s="619"/>
      <c r="M92" s="619"/>
      <c r="N92" s="619"/>
      <c r="O92" s="619"/>
      <c r="P92" s="619"/>
      <c r="Q92" s="619"/>
      <c r="R92" s="619"/>
      <c r="S92" s="619"/>
      <c r="T92" s="619"/>
      <c r="U92" s="619"/>
      <c r="V92" s="619"/>
      <c r="W92" s="619"/>
      <c r="X92" s="619"/>
      <c r="Y92" s="616"/>
      <c r="Z92" s="616"/>
      <c r="AA92" s="616"/>
      <c r="AB92" s="616"/>
      <c r="AC92" s="616"/>
      <c r="AD92" s="616"/>
      <c r="AE92" s="616"/>
      <c r="AF92" s="616"/>
      <c r="AG92" s="616"/>
      <c r="AH92" s="616"/>
      <c r="AI92" s="616"/>
      <c r="AJ92" s="616"/>
      <c r="AK92" s="616"/>
      <c r="AL92" s="616"/>
      <c r="AM92" s="616"/>
      <c r="AN92" s="616"/>
      <c r="AO92" s="616"/>
      <c r="AZ92" s="616"/>
    </row>
    <row r="93" spans="1:52" ht="12" customHeight="1" x14ac:dyDescent="0.3">
      <c r="A93" s="424" t="s">
        <v>412</v>
      </c>
      <c r="B93" s="425" t="s">
        <v>565</v>
      </c>
      <c r="C93" s="628">
        <f>SUM(F93:AO93)</f>
        <v>24737</v>
      </c>
      <c r="D93" s="427">
        <v>30466</v>
      </c>
      <c r="E93" s="427">
        <v>28200</v>
      </c>
      <c r="F93" s="619">
        <v>14060</v>
      </c>
      <c r="G93" s="619">
        <v>2094</v>
      </c>
      <c r="H93" s="619">
        <v>531</v>
      </c>
      <c r="I93" s="619">
        <v>430</v>
      </c>
      <c r="L93" s="619">
        <v>1770</v>
      </c>
      <c r="R93" s="619">
        <v>1599</v>
      </c>
      <c r="S93" s="619">
        <v>2442</v>
      </c>
      <c r="AA93" s="612">
        <v>480</v>
      </c>
      <c r="AB93" s="612">
        <v>524</v>
      </c>
      <c r="AK93" s="612">
        <v>807</v>
      </c>
    </row>
    <row r="94" spans="1:52" ht="12" customHeight="1" x14ac:dyDescent="0.3">
      <c r="A94" s="373" t="s">
        <v>414</v>
      </c>
      <c r="B94" s="428" t="s">
        <v>9</v>
      </c>
      <c r="C94" s="630">
        <f>SUM(F94:AO94)</f>
        <v>5993</v>
      </c>
      <c r="D94" s="384">
        <v>7297</v>
      </c>
      <c r="E94" s="384">
        <v>5700</v>
      </c>
      <c r="F94" s="619">
        <v>3512</v>
      </c>
      <c r="G94" s="619">
        <v>503</v>
      </c>
      <c r="H94" s="619">
        <v>177</v>
      </c>
      <c r="I94" s="619">
        <v>216</v>
      </c>
      <c r="L94" s="619">
        <v>154</v>
      </c>
      <c r="R94" s="619">
        <v>383</v>
      </c>
      <c r="S94" s="619">
        <v>626</v>
      </c>
      <c r="AA94" s="612">
        <v>107</v>
      </c>
      <c r="AB94" s="612">
        <v>143</v>
      </c>
      <c r="AK94" s="612">
        <v>170</v>
      </c>
      <c r="AL94" s="612">
        <v>2</v>
      </c>
    </row>
    <row r="95" spans="1:52" ht="12" customHeight="1" x14ac:dyDescent="0.3">
      <c r="A95" s="373" t="s">
        <v>416</v>
      </c>
      <c r="B95" s="428" t="s">
        <v>566</v>
      </c>
      <c r="C95" s="629">
        <f>SUM(F95:AO95)</f>
        <v>51761</v>
      </c>
      <c r="D95" s="386">
        <v>73012</v>
      </c>
      <c r="E95" s="386">
        <v>69300</v>
      </c>
      <c r="F95" s="619">
        <v>8465</v>
      </c>
      <c r="G95" s="619">
        <v>726</v>
      </c>
      <c r="H95" s="619">
        <v>5448</v>
      </c>
      <c r="I95" s="619">
        <v>1817</v>
      </c>
      <c r="L95" s="619">
        <v>62</v>
      </c>
      <c r="M95" s="619">
        <v>694</v>
      </c>
      <c r="P95" s="619">
        <v>150</v>
      </c>
      <c r="Q95" s="619">
        <v>8364</v>
      </c>
      <c r="R95" s="619">
        <v>1674</v>
      </c>
      <c r="S95" s="619">
        <v>2492</v>
      </c>
      <c r="T95" s="619">
        <v>387</v>
      </c>
      <c r="U95" s="619">
        <v>553</v>
      </c>
      <c r="V95" s="619">
        <v>261</v>
      </c>
      <c r="W95" s="619">
        <v>879</v>
      </c>
      <c r="X95" s="619">
        <v>4307</v>
      </c>
      <c r="AA95" s="612">
        <v>4</v>
      </c>
      <c r="AB95" s="612">
        <v>1970</v>
      </c>
      <c r="AC95" s="612">
        <v>1457</v>
      </c>
      <c r="AF95" s="612">
        <v>9941</v>
      </c>
      <c r="AK95" s="612">
        <v>1030</v>
      </c>
      <c r="AL95" s="612">
        <v>1080</v>
      </c>
    </row>
    <row r="96" spans="1:52" ht="12" customHeight="1" x14ac:dyDescent="0.3">
      <c r="A96" s="373" t="s">
        <v>418</v>
      </c>
      <c r="B96" s="429" t="s">
        <v>62</v>
      </c>
      <c r="C96" s="629">
        <f>SUM(F96:AO96)</f>
        <v>2410</v>
      </c>
      <c r="D96" s="386">
        <v>2410</v>
      </c>
      <c r="E96" s="386">
        <v>2300</v>
      </c>
      <c r="AE96" s="612">
        <v>220</v>
      </c>
      <c r="AG96" s="612">
        <v>79</v>
      </c>
      <c r="AH96" s="612">
        <v>383</v>
      </c>
      <c r="AJ96" s="612">
        <v>450</v>
      </c>
      <c r="AM96" s="612">
        <v>1278</v>
      </c>
    </row>
    <row r="97" spans="1:30" ht="12" customHeight="1" x14ac:dyDescent="0.3">
      <c r="A97" s="373" t="s">
        <v>567</v>
      </c>
      <c r="B97" s="430" t="s">
        <v>172</v>
      </c>
      <c r="C97" s="631">
        <f>SUM(C98:C107)</f>
        <v>11732</v>
      </c>
      <c r="D97" s="386">
        <f>SUM(D98:D107)</f>
        <v>16060</v>
      </c>
      <c r="E97" s="386">
        <f>SUM(E98:E107)</f>
        <v>14700</v>
      </c>
    </row>
    <row r="98" spans="1:30" ht="12" customHeight="1" x14ac:dyDescent="0.3">
      <c r="A98" s="373" t="s">
        <v>422</v>
      </c>
      <c r="B98" s="428" t="s">
        <v>568</v>
      </c>
      <c r="C98" s="385">
        <f>SUM(F98:AO98)</f>
        <v>3</v>
      </c>
      <c r="D98" s="386">
        <v>21</v>
      </c>
      <c r="E98" s="386">
        <v>100</v>
      </c>
      <c r="J98" s="619">
        <v>3</v>
      </c>
    </row>
    <row r="99" spans="1:30" ht="12" customHeight="1" x14ac:dyDescent="0.2">
      <c r="A99" s="373" t="s">
        <v>569</v>
      </c>
      <c r="B99" s="431" t="s">
        <v>570</v>
      </c>
      <c r="C99" s="385">
        <f t="shared" ref="C99:C107" si="5">SUM(F99:AO99)</f>
        <v>0</v>
      </c>
      <c r="D99" s="386"/>
      <c r="E99" s="386"/>
    </row>
    <row r="100" spans="1:30" ht="12" customHeight="1" x14ac:dyDescent="0.3">
      <c r="A100" s="373" t="s">
        <v>571</v>
      </c>
      <c r="B100" s="432" t="s">
        <v>572</v>
      </c>
      <c r="C100" s="385">
        <f t="shared" si="5"/>
        <v>0</v>
      </c>
      <c r="D100" s="386"/>
      <c r="E100" s="386"/>
    </row>
    <row r="101" spans="1:30" ht="20.25" customHeight="1" x14ac:dyDescent="0.3">
      <c r="A101" s="373" t="s">
        <v>573</v>
      </c>
      <c r="B101" s="432" t="s">
        <v>574</v>
      </c>
      <c r="C101" s="385">
        <f t="shared" si="5"/>
        <v>0</v>
      </c>
      <c r="D101" s="386"/>
      <c r="E101" s="386"/>
    </row>
    <row r="102" spans="1:30" ht="12" customHeight="1" x14ac:dyDescent="0.2">
      <c r="A102" s="373" t="s">
        <v>575</v>
      </c>
      <c r="B102" s="431" t="s">
        <v>576</v>
      </c>
      <c r="C102" s="385">
        <f t="shared" si="5"/>
        <v>0</v>
      </c>
      <c r="D102" s="386">
        <v>2110</v>
      </c>
      <c r="E102" s="386">
        <v>2300</v>
      </c>
    </row>
    <row r="103" spans="1:30" ht="12" customHeight="1" x14ac:dyDescent="0.2">
      <c r="A103" s="373" t="s">
        <v>577</v>
      </c>
      <c r="B103" s="431" t="s">
        <v>578</v>
      </c>
      <c r="C103" s="385">
        <f t="shared" si="5"/>
        <v>0</v>
      </c>
      <c r="D103" s="386"/>
      <c r="E103" s="386"/>
    </row>
    <row r="104" spans="1:30" ht="12" customHeight="1" x14ac:dyDescent="0.3">
      <c r="A104" s="373" t="s">
        <v>579</v>
      </c>
      <c r="B104" s="432" t="s">
        <v>580</v>
      </c>
      <c r="C104" s="385">
        <f t="shared" si="5"/>
        <v>0</v>
      </c>
      <c r="D104" s="386"/>
      <c r="E104" s="386"/>
    </row>
    <row r="105" spans="1:30" ht="12" customHeight="1" x14ac:dyDescent="0.3">
      <c r="A105" s="433" t="s">
        <v>581</v>
      </c>
      <c r="B105" s="434" t="s">
        <v>582</v>
      </c>
      <c r="C105" s="385">
        <f t="shared" si="5"/>
        <v>0</v>
      </c>
      <c r="D105" s="386"/>
      <c r="E105" s="386"/>
    </row>
    <row r="106" spans="1:30" ht="12" customHeight="1" x14ac:dyDescent="0.3">
      <c r="A106" s="373" t="s">
        <v>583</v>
      </c>
      <c r="B106" s="434" t="s">
        <v>584</v>
      </c>
      <c r="C106" s="385">
        <f t="shared" si="5"/>
        <v>0</v>
      </c>
      <c r="D106" s="386"/>
      <c r="E106" s="386"/>
    </row>
    <row r="107" spans="1:30" ht="12" customHeight="1" thickBot="1" x14ac:dyDescent="0.35">
      <c r="A107" s="401" t="s">
        <v>585</v>
      </c>
      <c r="B107" s="435" t="s">
        <v>586</v>
      </c>
      <c r="C107" s="385">
        <f t="shared" si="5"/>
        <v>11729</v>
      </c>
      <c r="D107" s="437">
        <v>13929</v>
      </c>
      <c r="E107" s="437">
        <v>12300</v>
      </c>
      <c r="Y107" s="612">
        <v>1850</v>
      </c>
      <c r="Z107" s="612">
        <v>450</v>
      </c>
      <c r="AB107" s="612">
        <v>5100</v>
      </c>
      <c r="AD107" s="612">
        <v>4329</v>
      </c>
    </row>
    <row r="108" spans="1:30" ht="12" customHeight="1" thickBot="1" x14ac:dyDescent="0.35">
      <c r="A108" s="364" t="s">
        <v>424</v>
      </c>
      <c r="B108" s="438" t="s">
        <v>587</v>
      </c>
      <c r="C108" s="366">
        <f>+C109+C111+C113</f>
        <v>54388</v>
      </c>
      <c r="D108" s="367">
        <f>+D109+D111+D113</f>
        <v>208090</v>
      </c>
      <c r="E108" s="367">
        <f>+E109+E111+E113</f>
        <v>167700</v>
      </c>
    </row>
    <row r="109" spans="1:30" ht="12" customHeight="1" x14ac:dyDescent="0.3">
      <c r="A109" s="368" t="s">
        <v>426</v>
      </c>
      <c r="B109" s="428" t="s">
        <v>32</v>
      </c>
      <c r="C109" s="381">
        <f>SUM(F109:AO109)</f>
        <v>16565</v>
      </c>
      <c r="D109" s="382">
        <v>170267</v>
      </c>
      <c r="E109" s="382">
        <v>143900</v>
      </c>
      <c r="F109" s="619">
        <v>11914</v>
      </c>
      <c r="G109" s="619">
        <v>2000</v>
      </c>
      <c r="L109" s="619">
        <v>2651</v>
      </c>
    </row>
    <row r="110" spans="1:30" ht="12" customHeight="1" x14ac:dyDescent="0.3">
      <c r="A110" s="368" t="s">
        <v>428</v>
      </c>
      <c r="B110" s="439" t="s">
        <v>588</v>
      </c>
      <c r="C110" s="381">
        <f>SUM(F110:AO110)</f>
        <v>0</v>
      </c>
      <c r="D110" s="382"/>
      <c r="E110" s="382"/>
    </row>
    <row r="111" spans="1:30" ht="12" customHeight="1" x14ac:dyDescent="0.3">
      <c r="A111" s="368" t="s">
        <v>430</v>
      </c>
      <c r="B111" s="439" t="s">
        <v>66</v>
      </c>
      <c r="C111" s="381">
        <f>SUM(F111:AO111)</f>
        <v>37823</v>
      </c>
      <c r="D111" s="384">
        <v>37823</v>
      </c>
      <c r="E111" s="384">
        <v>23800</v>
      </c>
      <c r="N111" s="619">
        <v>37396</v>
      </c>
      <c r="O111" s="619">
        <v>427</v>
      </c>
    </row>
    <row r="112" spans="1:30" ht="12" customHeight="1" x14ac:dyDescent="0.3">
      <c r="A112" s="368" t="s">
        <v>432</v>
      </c>
      <c r="B112" s="439" t="s">
        <v>589</v>
      </c>
      <c r="C112" s="381">
        <f>SUM(F112:AO112)</f>
        <v>0</v>
      </c>
      <c r="D112" s="384"/>
      <c r="E112" s="384"/>
    </row>
    <row r="113" spans="1:52" ht="12" customHeight="1" x14ac:dyDescent="0.3">
      <c r="A113" s="368" t="s">
        <v>434</v>
      </c>
      <c r="B113" s="441" t="s">
        <v>590</v>
      </c>
      <c r="C113" s="440">
        <f>SUM(C114:C121)</f>
        <v>0</v>
      </c>
      <c r="D113" s="384">
        <f>SUM(D114:D121)</f>
        <v>0</v>
      </c>
      <c r="E113" s="384">
        <f>SUM(E114:E121)</f>
        <v>0</v>
      </c>
    </row>
    <row r="114" spans="1:52" ht="12" customHeight="1" x14ac:dyDescent="0.3">
      <c r="A114" s="368" t="s">
        <v>436</v>
      </c>
      <c r="B114" s="442" t="s">
        <v>591</v>
      </c>
      <c r="C114" s="440">
        <f>SUM(F114:AO114)</f>
        <v>0</v>
      </c>
      <c r="D114" s="384"/>
      <c r="E114" s="384"/>
    </row>
    <row r="115" spans="1:52" ht="12" customHeight="1" x14ac:dyDescent="0.3">
      <c r="A115" s="368" t="s">
        <v>592</v>
      </c>
      <c r="B115" s="443" t="s">
        <v>593</v>
      </c>
      <c r="C115" s="440">
        <f t="shared" ref="C115:C121" si="6">SUM(F115:AO115)</f>
        <v>0</v>
      </c>
      <c r="D115" s="384"/>
      <c r="E115" s="384"/>
    </row>
    <row r="116" spans="1:52" ht="12" customHeight="1" x14ac:dyDescent="0.3">
      <c r="A116" s="368" t="s">
        <v>594</v>
      </c>
      <c r="B116" s="432" t="s">
        <v>574</v>
      </c>
      <c r="C116" s="440">
        <f t="shared" si="6"/>
        <v>0</v>
      </c>
      <c r="D116" s="384"/>
      <c r="E116" s="384"/>
    </row>
    <row r="117" spans="1:52" ht="12" customHeight="1" x14ac:dyDescent="0.3">
      <c r="A117" s="368" t="s">
        <v>595</v>
      </c>
      <c r="B117" s="432" t="s">
        <v>596</v>
      </c>
      <c r="C117" s="440">
        <f t="shared" si="6"/>
        <v>0</v>
      </c>
      <c r="D117" s="384"/>
      <c r="E117" s="384"/>
    </row>
    <row r="118" spans="1:52" ht="12" customHeight="1" x14ac:dyDescent="0.3">
      <c r="A118" s="368" t="s">
        <v>597</v>
      </c>
      <c r="B118" s="432" t="s">
        <v>598</v>
      </c>
      <c r="C118" s="440">
        <f t="shared" si="6"/>
        <v>0</v>
      </c>
      <c r="D118" s="384"/>
      <c r="E118" s="384"/>
    </row>
    <row r="119" spans="1:52" ht="12" customHeight="1" x14ac:dyDescent="0.3">
      <c r="A119" s="368" t="s">
        <v>599</v>
      </c>
      <c r="B119" s="432" t="s">
        <v>580</v>
      </c>
      <c r="C119" s="440">
        <f t="shared" si="6"/>
        <v>0</v>
      </c>
      <c r="D119" s="384"/>
      <c r="E119" s="384"/>
    </row>
    <row r="120" spans="1:52" ht="12" customHeight="1" x14ac:dyDescent="0.3">
      <c r="A120" s="368" t="s">
        <v>600</v>
      </c>
      <c r="B120" s="432" t="s">
        <v>601</v>
      </c>
      <c r="C120" s="440">
        <f t="shared" si="6"/>
        <v>0</v>
      </c>
      <c r="D120" s="384"/>
      <c r="E120" s="384"/>
    </row>
    <row r="121" spans="1:52" ht="12" customHeight="1" thickBot="1" x14ac:dyDescent="0.35">
      <c r="A121" s="433" t="s">
        <v>602</v>
      </c>
      <c r="B121" s="432" t="s">
        <v>603</v>
      </c>
      <c r="C121" s="440">
        <f t="shared" si="6"/>
        <v>0</v>
      </c>
      <c r="D121" s="386"/>
      <c r="E121" s="386"/>
    </row>
    <row r="122" spans="1:52" ht="12" customHeight="1" thickBot="1" x14ac:dyDescent="0.35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47700</v>
      </c>
      <c r="E122" s="367">
        <f>+E123+E124</f>
        <v>129085</v>
      </c>
    </row>
    <row r="123" spans="1:52" ht="12" customHeight="1" x14ac:dyDescent="0.3">
      <c r="A123" s="368" t="s">
        <v>440</v>
      </c>
      <c r="B123" s="446" t="s">
        <v>605</v>
      </c>
      <c r="C123" s="381">
        <v>13138</v>
      </c>
      <c r="D123" s="382">
        <v>31784</v>
      </c>
      <c r="E123" s="382">
        <v>34060</v>
      </c>
      <c r="J123" s="619">
        <v>13101</v>
      </c>
    </row>
    <row r="124" spans="1:52" ht="12" customHeight="1" thickBot="1" x14ac:dyDescent="0.35">
      <c r="A124" s="378" t="s">
        <v>442</v>
      </c>
      <c r="B124" s="439" t="s">
        <v>606</v>
      </c>
      <c r="C124" s="381">
        <f>SUM(F124:AO124)</f>
        <v>102998</v>
      </c>
      <c r="D124" s="386">
        <v>15916</v>
      </c>
      <c r="E124" s="386">
        <v>95025</v>
      </c>
      <c r="F124" s="619">
        <v>102998</v>
      </c>
    </row>
    <row r="125" spans="1:52" ht="12" customHeight="1" thickBot="1" x14ac:dyDescent="0.35">
      <c r="A125" s="364" t="s">
        <v>607</v>
      </c>
      <c r="B125" s="445" t="s">
        <v>608</v>
      </c>
      <c r="C125" s="366">
        <f>+C92+C108+C122</f>
        <v>267157</v>
      </c>
      <c r="D125" s="367">
        <f>+D92+D108+D122</f>
        <v>385035</v>
      </c>
      <c r="E125" s="367">
        <f>+E92+E108+E122</f>
        <v>416985</v>
      </c>
    </row>
    <row r="126" spans="1:52" ht="12" customHeight="1" thickBot="1" x14ac:dyDescent="0.35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2" s="423" customFormat="1" ht="12" customHeight="1" x14ac:dyDescent="0.3">
      <c r="A127" s="368" t="s">
        <v>461</v>
      </c>
      <c r="B127" s="446" t="s">
        <v>610</v>
      </c>
      <c r="C127" s="440">
        <f>SUM(F127:AO127)</f>
        <v>0</v>
      </c>
      <c r="D127" s="384"/>
      <c r="E127" s="384"/>
      <c r="F127" s="619"/>
      <c r="G127" s="619"/>
      <c r="H127" s="619"/>
      <c r="I127" s="619"/>
      <c r="J127" s="619"/>
      <c r="K127" s="619"/>
      <c r="L127" s="619"/>
      <c r="M127" s="619"/>
      <c r="N127" s="619"/>
      <c r="O127" s="619"/>
      <c r="P127" s="619"/>
      <c r="Q127" s="619"/>
      <c r="R127" s="619"/>
      <c r="S127" s="619"/>
      <c r="T127" s="619"/>
      <c r="U127" s="619"/>
      <c r="V127" s="619"/>
      <c r="W127" s="619"/>
      <c r="X127" s="619"/>
      <c r="Y127" s="616"/>
      <c r="Z127" s="616"/>
      <c r="AA127" s="616"/>
      <c r="AB127" s="616"/>
      <c r="AC127" s="616"/>
      <c r="AD127" s="616"/>
      <c r="AE127" s="616"/>
      <c r="AF127" s="616"/>
      <c r="AG127" s="616"/>
      <c r="AH127" s="616"/>
      <c r="AI127" s="616"/>
      <c r="AJ127" s="616"/>
      <c r="AK127" s="616"/>
      <c r="AL127" s="616"/>
      <c r="AM127" s="616"/>
      <c r="AN127" s="616"/>
      <c r="AO127" s="619"/>
      <c r="AZ127" s="616"/>
    </row>
    <row r="128" spans="1:52" ht="12" customHeight="1" x14ac:dyDescent="0.3">
      <c r="A128" s="368" t="s">
        <v>463</v>
      </c>
      <c r="B128" s="446" t="s">
        <v>611</v>
      </c>
      <c r="C128" s="440">
        <f>SUM(F128:AO128)</f>
        <v>0</v>
      </c>
      <c r="D128" s="384"/>
      <c r="E128" s="384"/>
    </row>
    <row r="129" spans="1:52" ht="12" customHeight="1" thickBot="1" x14ac:dyDescent="0.35">
      <c r="A129" s="433" t="s">
        <v>465</v>
      </c>
      <c r="B129" s="447" t="s">
        <v>612</v>
      </c>
      <c r="C129" s="440">
        <f>SUM(F129:AO129)</f>
        <v>0</v>
      </c>
      <c r="D129" s="384"/>
      <c r="E129" s="384"/>
    </row>
    <row r="130" spans="1:52" ht="12" customHeight="1" thickBot="1" x14ac:dyDescent="0.35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52" ht="12" customHeight="1" x14ac:dyDescent="0.3">
      <c r="A131" s="368" t="s">
        <v>483</v>
      </c>
      <c r="B131" s="446" t="s">
        <v>614</v>
      </c>
      <c r="C131" s="440">
        <f>SUM(F131:AO131)</f>
        <v>0</v>
      </c>
      <c r="D131" s="384"/>
      <c r="E131" s="384"/>
    </row>
    <row r="132" spans="1:52" ht="12" customHeight="1" x14ac:dyDescent="0.3">
      <c r="A132" s="368" t="s">
        <v>485</v>
      </c>
      <c r="B132" s="446" t="s">
        <v>615</v>
      </c>
      <c r="C132" s="440">
        <f>SUM(F132:AO132)</f>
        <v>0</v>
      </c>
      <c r="D132" s="384"/>
      <c r="E132" s="384"/>
    </row>
    <row r="133" spans="1:52" ht="12" customHeight="1" x14ac:dyDescent="0.3">
      <c r="A133" s="368" t="s">
        <v>487</v>
      </c>
      <c r="B133" s="446" t="s">
        <v>616</v>
      </c>
      <c r="C133" s="440">
        <f>SUM(F133:AO133)</f>
        <v>0</v>
      </c>
      <c r="D133" s="384"/>
      <c r="E133" s="384"/>
    </row>
    <row r="134" spans="1:52" s="423" customFormat="1" ht="12" customHeight="1" thickBot="1" x14ac:dyDescent="0.35">
      <c r="A134" s="433" t="s">
        <v>489</v>
      </c>
      <c r="B134" s="447" t="s">
        <v>617</v>
      </c>
      <c r="C134" s="440">
        <f>SUM(F134:AO134)</f>
        <v>0</v>
      </c>
      <c r="D134" s="384"/>
      <c r="E134" s="384"/>
      <c r="F134" s="619"/>
      <c r="G134" s="619"/>
      <c r="H134" s="619"/>
      <c r="I134" s="619"/>
      <c r="J134" s="619"/>
      <c r="K134" s="619"/>
      <c r="L134" s="619"/>
      <c r="M134" s="619"/>
      <c r="N134" s="619"/>
      <c r="O134" s="619"/>
      <c r="P134" s="619"/>
      <c r="Q134" s="619"/>
      <c r="R134" s="619"/>
      <c r="S134" s="619"/>
      <c r="T134" s="619"/>
      <c r="U134" s="619"/>
      <c r="V134" s="619"/>
      <c r="W134" s="619"/>
      <c r="X134" s="619"/>
      <c r="Y134" s="616"/>
      <c r="Z134" s="616"/>
      <c r="AA134" s="616"/>
      <c r="AB134" s="616"/>
      <c r="AC134" s="616"/>
      <c r="AD134" s="616"/>
      <c r="AE134" s="616"/>
      <c r="AF134" s="616"/>
      <c r="AG134" s="616"/>
      <c r="AH134" s="616"/>
      <c r="AI134" s="616"/>
      <c r="AJ134" s="616"/>
      <c r="AK134" s="616"/>
      <c r="AL134" s="616"/>
      <c r="AM134" s="616"/>
      <c r="AN134" s="616"/>
      <c r="AO134" s="616"/>
      <c r="AZ134" s="616"/>
    </row>
    <row r="135" spans="1:52" ht="12" customHeight="1" thickBot="1" x14ac:dyDescent="0.35">
      <c r="A135" s="364" t="s">
        <v>618</v>
      </c>
      <c r="B135" s="445" t="s">
        <v>619</v>
      </c>
      <c r="C135" s="387">
        <f>+C136+C137+C138+C139</f>
        <v>153040</v>
      </c>
      <c r="D135" s="388">
        <f>+D136+D137+D138+D139</f>
        <v>167997</v>
      </c>
      <c r="E135" s="388">
        <f>+E136+E137+E138+E139</f>
        <v>151843</v>
      </c>
    </row>
    <row r="136" spans="1:52" x14ac:dyDescent="0.3">
      <c r="A136" s="368" t="s">
        <v>495</v>
      </c>
      <c r="B136" s="446" t="s">
        <v>620</v>
      </c>
      <c r="C136" s="440">
        <f>SUM(F136:AO136)</f>
        <v>147076</v>
      </c>
      <c r="D136" s="384">
        <v>162033</v>
      </c>
      <c r="E136" s="384">
        <v>145879</v>
      </c>
      <c r="K136" s="619">
        <v>147076</v>
      </c>
    </row>
    <row r="137" spans="1:52" ht="12" customHeight="1" x14ac:dyDescent="0.3">
      <c r="A137" s="368" t="s">
        <v>497</v>
      </c>
      <c r="B137" s="446" t="s">
        <v>621</v>
      </c>
      <c r="C137" s="440">
        <f>SUM(F137:AO137)</f>
        <v>5964</v>
      </c>
      <c r="D137" s="384">
        <v>5964</v>
      </c>
      <c r="E137" s="384">
        <v>5964</v>
      </c>
      <c r="K137" s="619">
        <v>5964</v>
      </c>
    </row>
    <row r="138" spans="1:52" s="423" customFormat="1" ht="12" customHeight="1" x14ac:dyDescent="0.3">
      <c r="A138" s="368" t="s">
        <v>499</v>
      </c>
      <c r="B138" s="446" t="s">
        <v>622</v>
      </c>
      <c r="C138" s="440">
        <f>SUM(F138:AO138)</f>
        <v>0</v>
      </c>
      <c r="D138" s="384"/>
      <c r="E138" s="384"/>
      <c r="F138" s="619"/>
      <c r="G138" s="619"/>
      <c r="H138" s="619"/>
      <c r="I138" s="619"/>
      <c r="J138" s="619"/>
      <c r="K138" s="619"/>
      <c r="L138" s="619"/>
      <c r="M138" s="619"/>
      <c r="N138" s="619"/>
      <c r="O138" s="619"/>
      <c r="P138" s="619"/>
      <c r="Q138" s="619"/>
      <c r="R138" s="619"/>
      <c r="S138" s="619"/>
      <c r="T138" s="619"/>
      <c r="U138" s="619"/>
      <c r="V138" s="619"/>
      <c r="W138" s="619"/>
      <c r="X138" s="619"/>
      <c r="Y138" s="616"/>
      <c r="Z138" s="616"/>
      <c r="AA138" s="616"/>
      <c r="AB138" s="616"/>
      <c r="AC138" s="616"/>
      <c r="AD138" s="616"/>
      <c r="AE138" s="616"/>
      <c r="AF138" s="616"/>
      <c r="AG138" s="616"/>
      <c r="AH138" s="616"/>
      <c r="AI138" s="616"/>
      <c r="AJ138" s="616"/>
      <c r="AK138" s="616"/>
      <c r="AL138" s="616"/>
      <c r="AM138" s="616"/>
      <c r="AN138" s="616"/>
      <c r="AO138" s="616"/>
      <c r="AZ138" s="616"/>
    </row>
    <row r="139" spans="1:52" s="423" customFormat="1" ht="12" customHeight="1" thickBot="1" x14ac:dyDescent="0.35">
      <c r="A139" s="433" t="s">
        <v>501</v>
      </c>
      <c r="B139" s="447" t="s">
        <v>623</v>
      </c>
      <c r="C139" s="440">
        <f>SUM(F139:AO139)</f>
        <v>0</v>
      </c>
      <c r="D139" s="384"/>
      <c r="E139" s="384"/>
      <c r="F139" s="619"/>
      <c r="G139" s="619"/>
      <c r="H139" s="619"/>
      <c r="I139" s="619"/>
      <c r="J139" s="619"/>
      <c r="K139" s="619"/>
      <c r="L139" s="619"/>
      <c r="M139" s="619"/>
      <c r="N139" s="619"/>
      <c r="O139" s="619"/>
      <c r="P139" s="619"/>
      <c r="Q139" s="619"/>
      <c r="R139" s="619"/>
      <c r="S139" s="619"/>
      <c r="T139" s="619"/>
      <c r="U139" s="619"/>
      <c r="V139" s="619"/>
      <c r="W139" s="619"/>
      <c r="X139" s="619"/>
      <c r="Y139" s="616"/>
      <c r="Z139" s="616"/>
      <c r="AA139" s="616"/>
      <c r="AB139" s="616"/>
      <c r="AC139" s="616"/>
      <c r="AD139" s="616"/>
      <c r="AE139" s="616"/>
      <c r="AF139" s="616"/>
      <c r="AG139" s="616"/>
      <c r="AH139" s="616"/>
      <c r="AI139" s="616"/>
      <c r="AJ139" s="616"/>
      <c r="AK139" s="616"/>
      <c r="AL139" s="616"/>
      <c r="AM139" s="616"/>
      <c r="AN139" s="616"/>
      <c r="AO139" s="616"/>
      <c r="AZ139" s="616"/>
    </row>
    <row r="140" spans="1:52" s="423" customFormat="1" ht="12" customHeight="1" thickBot="1" x14ac:dyDescent="0.35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  <c r="F140" s="619"/>
      <c r="G140" s="619"/>
      <c r="H140" s="619"/>
      <c r="I140" s="619"/>
      <c r="J140" s="619"/>
      <c r="K140" s="619"/>
      <c r="L140" s="619"/>
      <c r="M140" s="619"/>
      <c r="N140" s="619"/>
      <c r="O140" s="619"/>
      <c r="P140" s="619"/>
      <c r="Q140" s="619"/>
      <c r="R140" s="619"/>
      <c r="S140" s="619"/>
      <c r="T140" s="619"/>
      <c r="U140" s="619"/>
      <c r="V140" s="619"/>
      <c r="W140" s="619"/>
      <c r="X140" s="619"/>
      <c r="Y140" s="616"/>
      <c r="Z140" s="616"/>
      <c r="AA140" s="616"/>
      <c r="AB140" s="616"/>
      <c r="AC140" s="616"/>
      <c r="AD140" s="616"/>
      <c r="AE140" s="616"/>
      <c r="AF140" s="616"/>
      <c r="AG140" s="616"/>
      <c r="AH140" s="616"/>
      <c r="AI140" s="616"/>
      <c r="AJ140" s="616"/>
      <c r="AK140" s="616"/>
      <c r="AL140" s="616"/>
      <c r="AM140" s="616"/>
      <c r="AN140" s="616"/>
      <c r="AO140" s="616"/>
      <c r="AZ140" s="616"/>
    </row>
    <row r="141" spans="1:52" s="423" customFormat="1" ht="12" customHeight="1" x14ac:dyDescent="0.3">
      <c r="A141" s="368" t="s">
        <v>505</v>
      </c>
      <c r="B141" s="446" t="s">
        <v>625</v>
      </c>
      <c r="C141" s="440">
        <f>SUM(F141:AO141)</f>
        <v>0</v>
      </c>
      <c r="D141" s="384"/>
      <c r="E141" s="384"/>
      <c r="F141" s="619"/>
      <c r="G141" s="619"/>
      <c r="H141" s="619"/>
      <c r="I141" s="619"/>
      <c r="J141" s="619"/>
      <c r="K141" s="619"/>
      <c r="L141" s="619"/>
      <c r="M141" s="619"/>
      <c r="N141" s="619"/>
      <c r="O141" s="619"/>
      <c r="P141" s="619"/>
      <c r="Q141" s="619"/>
      <c r="R141" s="619"/>
      <c r="S141" s="619"/>
      <c r="T141" s="619"/>
      <c r="U141" s="619"/>
      <c r="V141" s="619"/>
      <c r="W141" s="619"/>
      <c r="X141" s="619"/>
      <c r="Y141" s="616"/>
      <c r="Z141" s="616"/>
      <c r="AA141" s="616"/>
      <c r="AB141" s="616"/>
      <c r="AC141" s="616"/>
      <c r="AD141" s="616"/>
      <c r="AE141" s="616"/>
      <c r="AF141" s="616"/>
      <c r="AG141" s="616"/>
      <c r="AH141" s="616"/>
      <c r="AI141" s="616"/>
      <c r="AJ141" s="616"/>
      <c r="AK141" s="616"/>
      <c r="AL141" s="616"/>
      <c r="AM141" s="616"/>
      <c r="AN141" s="616"/>
      <c r="AO141" s="616"/>
      <c r="AZ141" s="616"/>
    </row>
    <row r="142" spans="1:52" s="423" customFormat="1" ht="12" customHeight="1" x14ac:dyDescent="0.3">
      <c r="A142" s="368" t="s">
        <v>507</v>
      </c>
      <c r="B142" s="446" t="s">
        <v>626</v>
      </c>
      <c r="C142" s="440">
        <f>SUM(F142:AO142)</f>
        <v>0</v>
      </c>
      <c r="D142" s="384"/>
      <c r="E142" s="384"/>
      <c r="F142" s="619"/>
      <c r="G142" s="619"/>
      <c r="H142" s="619"/>
      <c r="I142" s="619"/>
      <c r="J142" s="619"/>
      <c r="K142" s="619"/>
      <c r="L142" s="619"/>
      <c r="M142" s="619"/>
      <c r="N142" s="619"/>
      <c r="O142" s="619"/>
      <c r="P142" s="619"/>
      <c r="Q142" s="619"/>
      <c r="R142" s="619"/>
      <c r="S142" s="619"/>
      <c r="T142" s="619"/>
      <c r="U142" s="619"/>
      <c r="V142" s="619"/>
      <c r="W142" s="619"/>
      <c r="X142" s="619"/>
      <c r="Y142" s="616"/>
      <c r="Z142" s="616"/>
      <c r="AA142" s="616"/>
      <c r="AB142" s="616"/>
      <c r="AC142" s="616"/>
      <c r="AD142" s="616"/>
      <c r="AE142" s="616"/>
      <c r="AF142" s="616"/>
      <c r="AG142" s="616"/>
      <c r="AH142" s="616"/>
      <c r="AI142" s="616"/>
      <c r="AJ142" s="616"/>
      <c r="AK142" s="616"/>
      <c r="AL142" s="616"/>
      <c r="AM142" s="616"/>
      <c r="AN142" s="616"/>
      <c r="AO142" s="616"/>
      <c r="AZ142" s="616"/>
    </row>
    <row r="143" spans="1:52" s="423" customFormat="1" ht="12" customHeight="1" x14ac:dyDescent="0.3">
      <c r="A143" s="368" t="s">
        <v>509</v>
      </c>
      <c r="B143" s="446" t="s">
        <v>627</v>
      </c>
      <c r="C143" s="440">
        <f>SUM(F143:AO143)</f>
        <v>0</v>
      </c>
      <c r="D143" s="384"/>
      <c r="E143" s="384"/>
      <c r="F143" s="619"/>
      <c r="G143" s="619"/>
      <c r="H143" s="619"/>
      <c r="I143" s="619"/>
      <c r="J143" s="619"/>
      <c r="K143" s="619"/>
      <c r="L143" s="619"/>
      <c r="M143" s="619"/>
      <c r="N143" s="619"/>
      <c r="O143" s="619"/>
      <c r="P143" s="619"/>
      <c r="Q143" s="619"/>
      <c r="R143" s="619"/>
      <c r="S143" s="619"/>
      <c r="T143" s="619"/>
      <c r="U143" s="619"/>
      <c r="V143" s="619"/>
      <c r="W143" s="619"/>
      <c r="X143" s="619"/>
      <c r="Y143" s="616"/>
      <c r="Z143" s="616"/>
      <c r="AA143" s="616"/>
      <c r="AB143" s="616"/>
      <c r="AC143" s="616"/>
      <c r="AD143" s="616"/>
      <c r="AE143" s="616"/>
      <c r="AF143" s="616"/>
      <c r="AG143" s="616"/>
      <c r="AH143" s="616"/>
      <c r="AI143" s="616"/>
      <c r="AJ143" s="616"/>
      <c r="AK143" s="616"/>
      <c r="AL143" s="616"/>
      <c r="AM143" s="616"/>
      <c r="AN143" s="616"/>
      <c r="AO143" s="616"/>
      <c r="AZ143" s="616"/>
    </row>
    <row r="144" spans="1:52" ht="12.75" customHeight="1" thickBot="1" x14ac:dyDescent="0.35">
      <c r="A144" s="368" t="s">
        <v>511</v>
      </c>
      <c r="B144" s="446" t="s">
        <v>628</v>
      </c>
      <c r="C144" s="440">
        <f>SUM(F144:AO144)</f>
        <v>0</v>
      </c>
      <c r="D144" s="384"/>
      <c r="E144" s="384"/>
    </row>
    <row r="145" spans="1:52" ht="12" customHeight="1" thickBot="1" x14ac:dyDescent="0.35">
      <c r="A145" s="364" t="s">
        <v>513</v>
      </c>
      <c r="B145" s="445" t="s">
        <v>629</v>
      </c>
      <c r="C145" s="451">
        <f>+C126+C130+C135+C140</f>
        <v>153040</v>
      </c>
      <c r="D145" s="452">
        <f>+D126+D130+D135+D140</f>
        <v>167997</v>
      </c>
      <c r="E145" s="452">
        <f>+E126+E130+E135+E140</f>
        <v>151843</v>
      </c>
    </row>
    <row r="146" spans="1:52" s="621" customFormat="1" ht="15" customHeight="1" thickBot="1" x14ac:dyDescent="0.35">
      <c r="A146" s="453" t="s">
        <v>630</v>
      </c>
      <c r="B146" s="454" t="s">
        <v>631</v>
      </c>
      <c r="C146" s="451">
        <f>+C125+C145</f>
        <v>420197</v>
      </c>
      <c r="D146" s="452">
        <f>D125+D145</f>
        <v>553032</v>
      </c>
      <c r="E146" s="452">
        <f>E125+E145</f>
        <v>568828</v>
      </c>
      <c r="F146" s="620">
        <f>SUM(F93:F145)</f>
        <v>140949</v>
      </c>
      <c r="G146" s="620">
        <f t="shared" ref="G146:AO146" si="7">SUM(G93:G145)</f>
        <v>5323</v>
      </c>
      <c r="H146" s="620">
        <f t="shared" si="7"/>
        <v>6156</v>
      </c>
      <c r="I146" s="620">
        <f t="shared" si="7"/>
        <v>2463</v>
      </c>
      <c r="J146" s="620">
        <f t="shared" si="7"/>
        <v>13104</v>
      </c>
      <c r="K146" s="620">
        <f t="shared" si="7"/>
        <v>153040</v>
      </c>
      <c r="L146" s="620">
        <f t="shared" si="7"/>
        <v>4637</v>
      </c>
      <c r="M146" s="620">
        <f t="shared" si="7"/>
        <v>694</v>
      </c>
      <c r="N146" s="620">
        <f t="shared" si="7"/>
        <v>37396</v>
      </c>
      <c r="O146" s="620">
        <f t="shared" si="7"/>
        <v>427</v>
      </c>
      <c r="P146" s="620">
        <f t="shared" si="7"/>
        <v>150</v>
      </c>
      <c r="Q146" s="620">
        <f t="shared" si="7"/>
        <v>8364</v>
      </c>
      <c r="R146" s="620">
        <f t="shared" si="7"/>
        <v>3656</v>
      </c>
      <c r="S146" s="620">
        <f t="shared" si="7"/>
        <v>5560</v>
      </c>
      <c r="T146" s="620">
        <f t="shared" si="7"/>
        <v>387</v>
      </c>
      <c r="U146" s="620">
        <f t="shared" si="7"/>
        <v>553</v>
      </c>
      <c r="V146" s="620">
        <f t="shared" si="7"/>
        <v>261</v>
      </c>
      <c r="W146" s="620">
        <f t="shared" si="7"/>
        <v>879</v>
      </c>
      <c r="X146" s="620">
        <f t="shared" si="7"/>
        <v>4307</v>
      </c>
      <c r="Y146" s="620">
        <f t="shared" si="7"/>
        <v>1850</v>
      </c>
      <c r="Z146" s="620">
        <f t="shared" si="7"/>
        <v>450</v>
      </c>
      <c r="AA146" s="620">
        <f t="shared" si="7"/>
        <v>591</v>
      </c>
      <c r="AB146" s="620">
        <f t="shared" si="7"/>
        <v>7737</v>
      </c>
      <c r="AC146" s="620">
        <f t="shared" si="7"/>
        <v>1457</v>
      </c>
      <c r="AD146" s="620">
        <f t="shared" si="7"/>
        <v>4329</v>
      </c>
      <c r="AE146" s="620">
        <f t="shared" si="7"/>
        <v>220</v>
      </c>
      <c r="AF146" s="620">
        <f t="shared" si="7"/>
        <v>9941</v>
      </c>
      <c r="AG146" s="620">
        <f t="shared" si="7"/>
        <v>79</v>
      </c>
      <c r="AH146" s="620">
        <f t="shared" si="7"/>
        <v>383</v>
      </c>
      <c r="AI146" s="620">
        <f t="shared" si="7"/>
        <v>0</v>
      </c>
      <c r="AJ146" s="620">
        <f t="shared" si="7"/>
        <v>450</v>
      </c>
      <c r="AK146" s="620">
        <f t="shared" si="7"/>
        <v>2007</v>
      </c>
      <c r="AL146" s="620">
        <f t="shared" si="7"/>
        <v>1082</v>
      </c>
      <c r="AM146" s="620">
        <f t="shared" si="7"/>
        <v>1278</v>
      </c>
      <c r="AN146" s="620">
        <f t="shared" si="7"/>
        <v>0</v>
      </c>
      <c r="AO146" s="620">
        <f t="shared" si="7"/>
        <v>0</v>
      </c>
      <c r="AP146" s="620"/>
      <c r="AQ146" s="620"/>
      <c r="AR146" s="620"/>
      <c r="AS146" s="620"/>
      <c r="AT146" s="620"/>
      <c r="AU146" s="620"/>
      <c r="AV146" s="620"/>
      <c r="AW146" s="620"/>
      <c r="AZ146" s="620"/>
    </row>
    <row r="147" spans="1:52" ht="13.8" thickBot="1" x14ac:dyDescent="0.35"/>
    <row r="148" spans="1:52" ht="15" customHeight="1" thickBot="1" x14ac:dyDescent="0.35">
      <c r="A148" s="544" t="s">
        <v>718</v>
      </c>
      <c r="B148" s="545"/>
      <c r="C148" s="546">
        <v>6</v>
      </c>
      <c r="D148" s="547">
        <v>6</v>
      </c>
      <c r="E148" s="547">
        <v>6</v>
      </c>
    </row>
    <row r="149" spans="1:52" ht="14.25" customHeight="1" thickBot="1" x14ac:dyDescent="0.35">
      <c r="A149" s="544" t="s">
        <v>719</v>
      </c>
      <c r="B149" s="545"/>
      <c r="C149" s="546">
        <v>8</v>
      </c>
      <c r="D149" s="547">
        <v>8</v>
      </c>
      <c r="E149" s="547">
        <v>8</v>
      </c>
    </row>
    <row r="150" spans="1:52" x14ac:dyDescent="0.25">
      <c r="A150" s="543"/>
    </row>
  </sheetData>
  <sheetProtection selectLockedCells="1" selectUnlockedCells="1"/>
  <mergeCells count="5">
    <mergeCell ref="C2:E3"/>
    <mergeCell ref="A1:E1"/>
    <mergeCell ref="C4:E4"/>
    <mergeCell ref="A91:E91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4" man="1"/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2" sqref="C2:E3"/>
    </sheetView>
  </sheetViews>
  <sheetFormatPr defaultColWidth="9.109375" defaultRowHeight="13.2" x14ac:dyDescent="0.3"/>
  <cols>
    <col min="1" max="1" width="11.88671875" style="1323" customWidth="1"/>
    <col min="2" max="2" width="56.33203125" style="1324" customWidth="1"/>
    <col min="3" max="3" width="14.6640625" style="1324" customWidth="1"/>
    <col min="4" max="5" width="15.109375" style="1324" customWidth="1"/>
    <col min="6" max="16384" width="9.109375" style="1287"/>
  </cols>
  <sheetData>
    <row r="1" spans="1:5" s="1281" customFormat="1" ht="21" customHeight="1" thickBot="1" x14ac:dyDescent="0.35">
      <c r="A1" s="1498" t="s">
        <v>1106</v>
      </c>
      <c r="B1" s="1498"/>
      <c r="C1" s="1498"/>
      <c r="D1" s="1498"/>
      <c r="E1" s="1498"/>
    </row>
    <row r="2" spans="1:5" s="1282" customFormat="1" ht="25.5" customHeight="1" x14ac:dyDescent="0.3">
      <c r="A2" s="1328" t="s">
        <v>1052</v>
      </c>
      <c r="B2" s="1278" t="s">
        <v>1080</v>
      </c>
      <c r="C2" s="1499" t="s">
        <v>1081</v>
      </c>
      <c r="D2" s="1500"/>
      <c r="E2" s="1501"/>
    </row>
    <row r="3" spans="1:5" s="1282" customFormat="1" ht="23.4" thickBot="1" x14ac:dyDescent="0.35">
      <c r="A3" s="1283" t="s">
        <v>404</v>
      </c>
      <c r="B3" s="1342" t="s">
        <v>405</v>
      </c>
      <c r="C3" s="1502"/>
      <c r="D3" s="1503"/>
      <c r="E3" s="1504"/>
    </row>
    <row r="4" spans="1:5" s="1284" customFormat="1" ht="15.9" customHeight="1" thickBot="1" x14ac:dyDescent="0.35">
      <c r="A4" s="351"/>
      <c r="B4" s="352"/>
      <c r="C4" s="1465" t="s">
        <v>406</v>
      </c>
      <c r="D4" s="1465"/>
      <c r="E4" s="1465"/>
    </row>
    <row r="5" spans="1:5" ht="34.799999999999997" thickBot="1" x14ac:dyDescent="0.35">
      <c r="A5" s="1280" t="s">
        <v>407</v>
      </c>
      <c r="B5" s="355" t="s">
        <v>408</v>
      </c>
      <c r="C5" s="356" t="s">
        <v>1028</v>
      </c>
      <c r="D5" s="357" t="s">
        <v>1029</v>
      </c>
      <c r="E5" s="357" t="s">
        <v>1048</v>
      </c>
    </row>
    <row r="6" spans="1:5" s="1289" customFormat="1" ht="12.9" customHeight="1" thickBot="1" x14ac:dyDescent="0.35">
      <c r="A6" s="359">
        <v>1</v>
      </c>
      <c r="B6" s="360">
        <v>2</v>
      </c>
      <c r="C6" s="362">
        <v>3</v>
      </c>
      <c r="D6" s="362">
        <v>4</v>
      </c>
      <c r="E6" s="362">
        <v>5</v>
      </c>
    </row>
    <row r="7" spans="1:5" s="1289" customFormat="1" ht="15.9" customHeight="1" thickBot="1" x14ac:dyDescent="0.35">
      <c r="A7" s="1453" t="s">
        <v>409</v>
      </c>
      <c r="B7" s="1454"/>
      <c r="C7" s="1454"/>
      <c r="D7" s="1454"/>
      <c r="E7" s="1454"/>
    </row>
    <row r="8" spans="1:5" s="1292" customFormat="1" ht="12" customHeight="1" thickBot="1" x14ac:dyDescent="0.35">
      <c r="A8" s="359" t="s">
        <v>410</v>
      </c>
      <c r="B8" s="1329" t="s">
        <v>1055</v>
      </c>
      <c r="C8" s="503">
        <f>SUM(C9:C18)</f>
        <v>1207</v>
      </c>
      <c r="D8" s="503">
        <f>SUM(D9:D18)</f>
        <v>1496</v>
      </c>
      <c r="E8" s="503">
        <f>SUM(E9:E18)</f>
        <v>1401</v>
      </c>
    </row>
    <row r="9" spans="1:5" s="1292" customFormat="1" ht="12" customHeight="1" x14ac:dyDescent="0.3">
      <c r="A9" s="1293" t="s">
        <v>412</v>
      </c>
      <c r="B9" s="425" t="s">
        <v>462</v>
      </c>
      <c r="C9" s="486"/>
      <c r="D9" s="486"/>
      <c r="E9" s="486"/>
    </row>
    <row r="10" spans="1:5" s="1292" customFormat="1" ht="12" customHeight="1" x14ac:dyDescent="0.3">
      <c r="A10" s="1296" t="s">
        <v>414</v>
      </c>
      <c r="B10" s="428" t="s">
        <v>464</v>
      </c>
      <c r="C10" s="1330">
        <f>'[4]Hivatal tételes'!V162/1000</f>
        <v>745</v>
      </c>
      <c r="D10" s="1330">
        <v>745</v>
      </c>
      <c r="E10" s="1330">
        <v>600</v>
      </c>
    </row>
    <row r="11" spans="1:5" s="1292" customFormat="1" ht="12" customHeight="1" x14ac:dyDescent="0.3">
      <c r="A11" s="1296" t="s">
        <v>416</v>
      </c>
      <c r="B11" s="428" t="s">
        <v>466</v>
      </c>
      <c r="C11" s="491">
        <f>'[4]Hivatal tételes'!V163/1000</f>
        <v>300</v>
      </c>
      <c r="D11" s="491">
        <v>528</v>
      </c>
      <c r="E11" s="491">
        <v>500</v>
      </c>
    </row>
    <row r="12" spans="1:5" s="1292" customFormat="1" ht="12" customHeight="1" x14ac:dyDescent="0.3">
      <c r="A12" s="1296" t="s">
        <v>418</v>
      </c>
      <c r="B12" s="428" t="s">
        <v>468</v>
      </c>
      <c r="C12" s="491"/>
      <c r="D12" s="491"/>
      <c r="E12" s="491"/>
    </row>
    <row r="13" spans="1:5" s="1292" customFormat="1" ht="12" customHeight="1" x14ac:dyDescent="0.3">
      <c r="A13" s="1296" t="s">
        <v>420</v>
      </c>
      <c r="B13" s="428" t="s">
        <v>470</v>
      </c>
      <c r="C13" s="491"/>
      <c r="D13" s="491"/>
      <c r="E13" s="491"/>
    </row>
    <row r="14" spans="1:5" s="1292" customFormat="1" ht="12" customHeight="1" x14ac:dyDescent="0.3">
      <c r="A14" s="1296" t="s">
        <v>422</v>
      </c>
      <c r="B14" s="428" t="s">
        <v>164</v>
      </c>
      <c r="C14" s="491">
        <f>'[4]Hivatal tételes'!V167/1000</f>
        <v>81</v>
      </c>
      <c r="D14" s="491">
        <v>163</v>
      </c>
      <c r="E14" s="491">
        <v>200</v>
      </c>
    </row>
    <row r="15" spans="1:5" s="1292" customFormat="1" ht="12" customHeight="1" x14ac:dyDescent="0.3">
      <c r="A15" s="1296" t="s">
        <v>569</v>
      </c>
      <c r="B15" s="447" t="s">
        <v>1056</v>
      </c>
      <c r="C15" s="491">
        <f>'[4]Hivatal tételes'!V168/1000</f>
        <v>81</v>
      </c>
      <c r="D15" s="491"/>
      <c r="E15" s="491"/>
    </row>
    <row r="16" spans="1:5" s="1292" customFormat="1" ht="12" customHeight="1" x14ac:dyDescent="0.3">
      <c r="A16" s="1296" t="s">
        <v>571</v>
      </c>
      <c r="B16" s="428" t="s">
        <v>476</v>
      </c>
      <c r="C16" s="527"/>
      <c r="D16" s="527"/>
      <c r="E16" s="527">
        <v>1</v>
      </c>
    </row>
    <row r="17" spans="1:5" s="1301" customFormat="1" ht="12" customHeight="1" x14ac:dyDescent="0.3">
      <c r="A17" s="1296" t="s">
        <v>573</v>
      </c>
      <c r="B17" s="428" t="s">
        <v>478</v>
      </c>
      <c r="C17" s="491"/>
      <c r="D17" s="491"/>
      <c r="E17" s="491"/>
    </row>
    <row r="18" spans="1:5" s="1301" customFormat="1" ht="12" customHeight="1" thickBot="1" x14ac:dyDescent="0.35">
      <c r="A18" s="1296" t="s">
        <v>575</v>
      </c>
      <c r="B18" s="447" t="s">
        <v>480</v>
      </c>
      <c r="C18" s="498"/>
      <c r="D18" s="498">
        <v>60</v>
      </c>
      <c r="E18" s="498">
        <v>100</v>
      </c>
    </row>
    <row r="19" spans="1:5" s="1292" customFormat="1" ht="12" customHeight="1" thickBot="1" x14ac:dyDescent="0.35">
      <c r="A19" s="359" t="s">
        <v>424</v>
      </c>
      <c r="B19" s="1329" t="s">
        <v>1057</v>
      </c>
      <c r="C19" s="503">
        <f>SUM(C20:C22)</f>
        <v>0</v>
      </c>
      <c r="D19" s="503">
        <f>SUM(D20:D22)</f>
        <v>0</v>
      </c>
      <c r="E19" s="503">
        <f>SUM(E20:E22)</f>
        <v>0</v>
      </c>
    </row>
    <row r="20" spans="1:5" s="1301" customFormat="1" ht="12" customHeight="1" x14ac:dyDescent="0.3">
      <c r="A20" s="1296" t="s">
        <v>426</v>
      </c>
      <c r="B20" s="446" t="s">
        <v>427</v>
      </c>
      <c r="C20" s="491"/>
      <c r="D20" s="491"/>
      <c r="E20" s="491"/>
    </row>
    <row r="21" spans="1:5" s="1301" customFormat="1" ht="12" customHeight="1" x14ac:dyDescent="0.3">
      <c r="A21" s="1296" t="s">
        <v>428</v>
      </c>
      <c r="B21" s="428" t="s">
        <v>1058</v>
      </c>
      <c r="C21" s="491"/>
      <c r="D21" s="491"/>
      <c r="E21" s="491"/>
    </row>
    <row r="22" spans="1:5" s="1301" customFormat="1" ht="12" customHeight="1" x14ac:dyDescent="0.3">
      <c r="A22" s="1296" t="s">
        <v>430</v>
      </c>
      <c r="B22" s="428" t="s">
        <v>1059</v>
      </c>
      <c r="C22" s="491"/>
      <c r="D22" s="491"/>
      <c r="E22" s="491"/>
    </row>
    <row r="23" spans="1:5" s="1301" customFormat="1" ht="12" customHeight="1" thickBot="1" x14ac:dyDescent="0.35">
      <c r="A23" s="1296" t="s">
        <v>432</v>
      </c>
      <c r="B23" s="428" t="s">
        <v>1060</v>
      </c>
      <c r="C23" s="491"/>
      <c r="D23" s="491"/>
      <c r="E23" s="491"/>
    </row>
    <row r="24" spans="1:5" s="1301" customFormat="1" ht="12" customHeight="1" thickBot="1" x14ac:dyDescent="0.35">
      <c r="A24" s="1304" t="s">
        <v>438</v>
      </c>
      <c r="B24" s="445" t="s">
        <v>44</v>
      </c>
      <c r="C24" s="1331"/>
      <c r="D24" s="1331"/>
      <c r="E24" s="1331"/>
    </row>
    <row r="25" spans="1:5" s="1301" customFormat="1" ht="12" customHeight="1" thickBot="1" x14ac:dyDescent="0.35">
      <c r="A25" s="1304" t="s">
        <v>607</v>
      </c>
      <c r="B25" s="445" t="s">
        <v>1061</v>
      </c>
      <c r="C25" s="503">
        <f>+C26+C27</f>
        <v>0</v>
      </c>
      <c r="D25" s="503">
        <f>+D26+D27</f>
        <v>0</v>
      </c>
      <c r="E25" s="503">
        <f>+E26+E27</f>
        <v>0</v>
      </c>
    </row>
    <row r="26" spans="1:5" s="1301" customFormat="1" ht="12" customHeight="1" x14ac:dyDescent="0.3">
      <c r="A26" s="1307" t="s">
        <v>454</v>
      </c>
      <c r="B26" s="1332" t="s">
        <v>1058</v>
      </c>
      <c r="C26" s="531"/>
      <c r="D26" s="531"/>
      <c r="E26" s="531"/>
    </row>
    <row r="27" spans="1:5" s="1301" customFormat="1" ht="12" customHeight="1" x14ac:dyDescent="0.3">
      <c r="A27" s="1307" t="s">
        <v>458</v>
      </c>
      <c r="B27" s="1333" t="s">
        <v>1062</v>
      </c>
      <c r="C27" s="509"/>
      <c r="D27" s="509"/>
      <c r="E27" s="509"/>
    </row>
    <row r="28" spans="1:5" s="1301" customFormat="1" ht="12" customHeight="1" thickBot="1" x14ac:dyDescent="0.35">
      <c r="A28" s="1296" t="s">
        <v>1063</v>
      </c>
      <c r="B28" s="1334" t="s">
        <v>1064</v>
      </c>
      <c r="C28" s="1335"/>
      <c r="D28" s="1335"/>
      <c r="E28" s="1335"/>
    </row>
    <row r="29" spans="1:5" s="1301" customFormat="1" ht="12" customHeight="1" thickBot="1" x14ac:dyDescent="0.35">
      <c r="A29" s="1304" t="s">
        <v>459</v>
      </c>
      <c r="B29" s="445" t="s">
        <v>1065</v>
      </c>
      <c r="C29" s="503">
        <f>+C30+C31+C32</f>
        <v>0</v>
      </c>
      <c r="D29" s="503">
        <f>+D30+D31+D32</f>
        <v>0</v>
      </c>
      <c r="E29" s="503">
        <f>+E30+E31+E32</f>
        <v>0</v>
      </c>
    </row>
    <row r="30" spans="1:5" s="1301" customFormat="1" ht="12" customHeight="1" x14ac:dyDescent="0.3">
      <c r="A30" s="1307" t="s">
        <v>461</v>
      </c>
      <c r="B30" s="1332" t="s">
        <v>484</v>
      </c>
      <c r="C30" s="531"/>
      <c r="D30" s="531"/>
      <c r="E30" s="531"/>
    </row>
    <row r="31" spans="1:5" s="1301" customFormat="1" ht="12" customHeight="1" x14ac:dyDescent="0.3">
      <c r="A31" s="1307" t="s">
        <v>463</v>
      </c>
      <c r="B31" s="1333" t="s">
        <v>486</v>
      </c>
      <c r="C31" s="509"/>
      <c r="D31" s="509"/>
      <c r="E31" s="509"/>
    </row>
    <row r="32" spans="1:5" s="1301" customFormat="1" ht="12" customHeight="1" thickBot="1" x14ac:dyDescent="0.35">
      <c r="A32" s="1296" t="s">
        <v>465</v>
      </c>
      <c r="B32" s="1336" t="s">
        <v>488</v>
      </c>
      <c r="C32" s="1335"/>
      <c r="D32" s="1335"/>
      <c r="E32" s="1335"/>
    </row>
    <row r="33" spans="1:5" s="1292" customFormat="1" ht="12" customHeight="1" thickBot="1" x14ac:dyDescent="0.35">
      <c r="A33" s="1304" t="s">
        <v>481</v>
      </c>
      <c r="B33" s="445" t="s">
        <v>643</v>
      </c>
      <c r="C33" s="1331"/>
      <c r="D33" s="1331"/>
      <c r="E33" s="1331"/>
    </row>
    <row r="34" spans="1:5" s="1292" customFormat="1" ht="12" customHeight="1" thickBot="1" x14ac:dyDescent="0.35">
      <c r="A34" s="1304" t="s">
        <v>618</v>
      </c>
      <c r="B34" s="445" t="s">
        <v>1066</v>
      </c>
      <c r="C34" s="1337"/>
      <c r="D34" s="1337"/>
      <c r="E34" s="1337"/>
    </row>
    <row r="35" spans="1:5" s="1292" customFormat="1" ht="12" customHeight="1" thickBot="1" x14ac:dyDescent="0.35">
      <c r="A35" s="359" t="s">
        <v>503</v>
      </c>
      <c r="B35" s="445" t="s">
        <v>1067</v>
      </c>
      <c r="C35" s="1338">
        <f>+C8+C19+C24+C25+C29+C33+C34</f>
        <v>1207</v>
      </c>
      <c r="D35" s="1338">
        <f>+D8+D19+D24+D25+D29+D33+D34</f>
        <v>1496</v>
      </c>
      <c r="E35" s="1338">
        <f>+E8+E19+E24+E25+E29+E33+E34</f>
        <v>1401</v>
      </c>
    </row>
    <row r="36" spans="1:5" s="1292" customFormat="1" ht="12" customHeight="1" thickBot="1" x14ac:dyDescent="0.35">
      <c r="A36" s="1315" t="s">
        <v>513</v>
      </c>
      <c r="B36" s="445" t="s">
        <v>1068</v>
      </c>
      <c r="C36" s="1338">
        <f>+C37+C38+C39</f>
        <v>45147</v>
      </c>
      <c r="D36" s="1338">
        <f>+D37+D38+D39</f>
        <v>55529</v>
      </c>
      <c r="E36" s="1338">
        <f>+E37+E38+E39</f>
        <v>49249</v>
      </c>
    </row>
    <row r="37" spans="1:5" s="1292" customFormat="1" ht="12" customHeight="1" x14ac:dyDescent="0.3">
      <c r="A37" s="1307" t="s">
        <v>1069</v>
      </c>
      <c r="B37" s="1332" t="s">
        <v>697</v>
      </c>
      <c r="C37" s="531"/>
      <c r="D37" s="531">
        <v>441</v>
      </c>
      <c r="E37" s="531">
        <v>441</v>
      </c>
    </row>
    <row r="38" spans="1:5" s="1292" customFormat="1" ht="12" customHeight="1" x14ac:dyDescent="0.3">
      <c r="A38" s="1307" t="s">
        <v>1070</v>
      </c>
      <c r="B38" s="1333" t="s">
        <v>1071</v>
      </c>
      <c r="C38" s="509"/>
      <c r="D38" s="509"/>
      <c r="E38" s="509"/>
    </row>
    <row r="39" spans="1:5" s="1301" customFormat="1" ht="12" customHeight="1" thickBot="1" x14ac:dyDescent="0.35">
      <c r="A39" s="1296" t="s">
        <v>1072</v>
      </c>
      <c r="B39" s="1336" t="s">
        <v>1073</v>
      </c>
      <c r="C39" s="1335">
        <f>'[4]Hivatal tételes'!V185/1000</f>
        <v>45147</v>
      </c>
      <c r="D39" s="1335">
        <v>55088</v>
      </c>
      <c r="E39" s="1335">
        <v>48808</v>
      </c>
    </row>
    <row r="40" spans="1:5" s="1301" customFormat="1" ht="15" customHeight="1" thickBot="1" x14ac:dyDescent="0.25">
      <c r="A40" s="1315" t="s">
        <v>630</v>
      </c>
      <c r="B40" s="1339" t="s">
        <v>1074</v>
      </c>
      <c r="C40" s="1340">
        <f>+C35+C36</f>
        <v>46354</v>
      </c>
      <c r="D40" s="1340">
        <f>+D35+D36</f>
        <v>57025</v>
      </c>
      <c r="E40" s="1340">
        <f>+E35+E36</f>
        <v>50650</v>
      </c>
    </row>
    <row r="41" spans="1:5" s="1301" customFormat="1" ht="15" customHeight="1" x14ac:dyDescent="0.3">
      <c r="A41" s="413"/>
      <c r="B41" s="414"/>
      <c r="C41" s="415"/>
      <c r="D41" s="415"/>
      <c r="E41" s="415"/>
    </row>
    <row r="42" spans="1:5" x14ac:dyDescent="0.3">
      <c r="A42" s="1318"/>
      <c r="B42" s="417"/>
      <c r="C42" s="418"/>
      <c r="D42" s="418"/>
      <c r="E42" s="418"/>
    </row>
    <row r="43" spans="1:5" s="1289" customFormat="1" ht="16.5" customHeight="1" thickBot="1" x14ac:dyDescent="0.35">
      <c r="A43" s="1460" t="s">
        <v>563</v>
      </c>
      <c r="B43" s="1461"/>
      <c r="C43" s="1461"/>
      <c r="D43" s="1461"/>
      <c r="E43" s="1461"/>
    </row>
    <row r="44" spans="1:5" s="1319" customFormat="1" ht="12" customHeight="1" thickBot="1" x14ac:dyDescent="0.35">
      <c r="A44" s="1304" t="s">
        <v>410</v>
      </c>
      <c r="B44" s="445" t="s">
        <v>1075</v>
      </c>
      <c r="C44" s="503">
        <f>SUM(C45:C49)</f>
        <v>45163</v>
      </c>
      <c r="D44" s="503">
        <f>SUM(D45:D49)</f>
        <v>56126</v>
      </c>
      <c r="E44" s="503">
        <f>SUM(E45:E49)</f>
        <v>49710</v>
      </c>
    </row>
    <row r="45" spans="1:5" ht="12" customHeight="1" x14ac:dyDescent="0.3">
      <c r="A45" s="1296" t="s">
        <v>412</v>
      </c>
      <c r="B45" s="446" t="s">
        <v>565</v>
      </c>
      <c r="C45" s="531">
        <f>'[4]Hivatal tételes'!V20/1000</f>
        <v>29264</v>
      </c>
      <c r="D45" s="531">
        <v>39164</v>
      </c>
      <c r="E45" s="531">
        <v>34800</v>
      </c>
    </row>
    <row r="46" spans="1:5" ht="12" customHeight="1" x14ac:dyDescent="0.3">
      <c r="A46" s="1296" t="s">
        <v>414</v>
      </c>
      <c r="B46" s="428" t="s">
        <v>9</v>
      </c>
      <c r="C46" s="513">
        <f>'[4]Hivatal tételes'!V28/1000</f>
        <v>6916</v>
      </c>
      <c r="D46" s="513">
        <v>8900</v>
      </c>
      <c r="E46" s="513">
        <v>8070</v>
      </c>
    </row>
    <row r="47" spans="1:5" ht="12" customHeight="1" x14ac:dyDescent="0.3">
      <c r="A47" s="1296" t="s">
        <v>416</v>
      </c>
      <c r="B47" s="428" t="s">
        <v>566</v>
      </c>
      <c r="C47" s="513">
        <f>'[4]Hivatal tételes'!V82/1000</f>
        <v>8751</v>
      </c>
      <c r="D47" s="513">
        <v>7830</v>
      </c>
      <c r="E47" s="513">
        <v>6690</v>
      </c>
    </row>
    <row r="48" spans="1:5" ht="12" customHeight="1" x14ac:dyDescent="0.3">
      <c r="A48" s="1296" t="s">
        <v>418</v>
      </c>
      <c r="B48" s="428" t="s">
        <v>62</v>
      </c>
      <c r="C48" s="513">
        <f>'[4]Hivatal tételes'!V97/1000</f>
        <v>232</v>
      </c>
      <c r="D48" s="513">
        <v>232</v>
      </c>
      <c r="E48" s="513">
        <v>150</v>
      </c>
    </row>
    <row r="49" spans="1:5" ht="12" customHeight="1" thickBot="1" x14ac:dyDescent="0.35">
      <c r="A49" s="1296" t="s">
        <v>420</v>
      </c>
      <c r="B49" s="428" t="s">
        <v>172</v>
      </c>
      <c r="C49" s="513"/>
      <c r="D49" s="513"/>
      <c r="E49" s="513"/>
    </row>
    <row r="50" spans="1:5" ht="12" customHeight="1" thickBot="1" x14ac:dyDescent="0.35">
      <c r="A50" s="1304" t="s">
        <v>424</v>
      </c>
      <c r="B50" s="445" t="s">
        <v>1076</v>
      </c>
      <c r="C50" s="503">
        <f>SUM(C51:C53)</f>
        <v>1191</v>
      </c>
      <c r="D50" s="503">
        <f>SUM(D51:D53)</f>
        <v>899</v>
      </c>
      <c r="E50" s="503">
        <f>SUM(E51:E53)</f>
        <v>940</v>
      </c>
    </row>
    <row r="51" spans="1:5" s="1319" customFormat="1" ht="12" customHeight="1" x14ac:dyDescent="0.3">
      <c r="A51" s="1296" t="s">
        <v>426</v>
      </c>
      <c r="B51" s="446" t="s">
        <v>32</v>
      </c>
      <c r="C51" s="531">
        <f>'[4]Hivatal tételes'!V110/1000</f>
        <v>1191</v>
      </c>
      <c r="D51" s="531">
        <v>899</v>
      </c>
      <c r="E51" s="531">
        <v>940</v>
      </c>
    </row>
    <row r="52" spans="1:5" ht="12" customHeight="1" x14ac:dyDescent="0.3">
      <c r="A52" s="1296" t="s">
        <v>428</v>
      </c>
      <c r="B52" s="428" t="s">
        <v>66</v>
      </c>
      <c r="C52" s="513"/>
      <c r="D52" s="513"/>
      <c r="E52" s="513"/>
    </row>
    <row r="53" spans="1:5" ht="12" customHeight="1" x14ac:dyDescent="0.3">
      <c r="A53" s="1296" t="s">
        <v>430</v>
      </c>
      <c r="B53" s="428" t="s">
        <v>1077</v>
      </c>
      <c r="C53" s="513"/>
      <c r="D53" s="513"/>
      <c r="E53" s="513"/>
    </row>
    <row r="54" spans="1:5" ht="12" customHeight="1" thickBot="1" x14ac:dyDescent="0.35">
      <c r="A54" s="1296" t="s">
        <v>432</v>
      </c>
      <c r="B54" s="428" t="s">
        <v>1078</v>
      </c>
      <c r="C54" s="513"/>
      <c r="D54" s="513"/>
      <c r="E54" s="513"/>
    </row>
    <row r="55" spans="1:5" ht="15" customHeight="1" thickBot="1" x14ac:dyDescent="0.35">
      <c r="A55" s="1304" t="s">
        <v>438</v>
      </c>
      <c r="B55" s="1341" t="s">
        <v>1079</v>
      </c>
      <c r="C55" s="1322">
        <f>+C44+C50</f>
        <v>46354</v>
      </c>
      <c r="D55" s="1322">
        <f>+D44+D50</f>
        <v>57025</v>
      </c>
      <c r="E55" s="1322">
        <f>+E44+E50</f>
        <v>50650</v>
      </c>
    </row>
    <row r="56" spans="1:5" ht="13.8" thickBot="1" x14ac:dyDescent="0.35">
      <c r="C56" s="1325"/>
      <c r="D56" s="1325"/>
      <c r="E56" s="1325"/>
    </row>
    <row r="57" spans="1:5" ht="15" customHeight="1" thickBot="1" x14ac:dyDescent="0.35">
      <c r="A57" s="544" t="s">
        <v>718</v>
      </c>
      <c r="B57" s="545"/>
      <c r="C57" s="547">
        <v>9</v>
      </c>
      <c r="D57" s="547">
        <v>9</v>
      </c>
      <c r="E57" s="547">
        <v>9</v>
      </c>
    </row>
    <row r="58" spans="1:5" ht="14.25" customHeight="1" thickBot="1" x14ac:dyDescent="0.35">
      <c r="A58" s="544" t="s">
        <v>719</v>
      </c>
      <c r="B58" s="545"/>
      <c r="C58" s="547">
        <v>0</v>
      </c>
      <c r="D58" s="547">
        <v>0</v>
      </c>
      <c r="E58" s="547">
        <v>0</v>
      </c>
    </row>
    <row r="59" spans="1:5" ht="12.75" customHeight="1" x14ac:dyDescent="0.3">
      <c r="A59" s="1497"/>
      <c r="B59" s="1497"/>
      <c r="C59" s="1497"/>
      <c r="D59" s="1497"/>
      <c r="E59" s="1287"/>
    </row>
  </sheetData>
  <sheetProtection selectLockedCells="1" selectUnlockedCells="1"/>
  <mergeCells count="6">
    <mergeCell ref="A59:D59"/>
    <mergeCell ref="A1:E1"/>
    <mergeCell ref="C2:E3"/>
    <mergeCell ref="C4:E4"/>
    <mergeCell ref="A43:E43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2" sqref="C2:E3"/>
    </sheetView>
  </sheetViews>
  <sheetFormatPr defaultColWidth="9.109375" defaultRowHeight="13.2" x14ac:dyDescent="0.3"/>
  <cols>
    <col min="1" max="1" width="11.88671875" style="1323" customWidth="1"/>
    <col min="2" max="2" width="54.5546875" style="1324" customWidth="1"/>
    <col min="3" max="3" width="15.5546875" style="1324" customWidth="1"/>
    <col min="4" max="5" width="15.44140625" style="1324" customWidth="1"/>
    <col min="6" max="16384" width="9.109375" style="1287"/>
  </cols>
  <sheetData>
    <row r="1" spans="1:5" s="1281" customFormat="1" ht="21" customHeight="1" thickBot="1" x14ac:dyDescent="0.35">
      <c r="A1" s="1505" t="s">
        <v>1107</v>
      </c>
      <c r="B1" s="1505"/>
      <c r="C1" s="1505"/>
      <c r="D1" s="1505"/>
      <c r="E1" s="1505"/>
    </row>
    <row r="2" spans="1:5" s="1282" customFormat="1" ht="25.5" customHeight="1" x14ac:dyDescent="0.3">
      <c r="A2" s="346" t="s">
        <v>1052</v>
      </c>
      <c r="B2" s="1278" t="s">
        <v>1053</v>
      </c>
      <c r="C2" s="1499" t="s">
        <v>1054</v>
      </c>
      <c r="D2" s="1500"/>
      <c r="E2" s="1501"/>
    </row>
    <row r="3" spans="1:5" s="1282" customFormat="1" ht="23.4" thickBot="1" x14ac:dyDescent="0.35">
      <c r="A3" s="1283" t="s">
        <v>404</v>
      </c>
      <c r="B3" s="1279" t="s">
        <v>405</v>
      </c>
      <c r="C3" s="1502"/>
      <c r="D3" s="1503"/>
      <c r="E3" s="1504"/>
    </row>
    <row r="4" spans="1:5" s="1284" customFormat="1" ht="15.9" customHeight="1" thickBot="1" x14ac:dyDescent="0.35">
      <c r="A4" s="352"/>
      <c r="B4" s="352"/>
      <c r="C4" s="1493" t="s">
        <v>406</v>
      </c>
      <c r="D4" s="1493"/>
      <c r="E4" s="1493"/>
    </row>
    <row r="5" spans="1:5" ht="34.799999999999997" thickBot="1" x14ac:dyDescent="0.35">
      <c r="A5" s="1280" t="s">
        <v>407</v>
      </c>
      <c r="B5" s="356" t="s">
        <v>408</v>
      </c>
      <c r="C5" s="1285" t="s">
        <v>1028</v>
      </c>
      <c r="D5" s="1286" t="s">
        <v>1029</v>
      </c>
      <c r="E5" s="1286" t="s">
        <v>1048</v>
      </c>
    </row>
    <row r="6" spans="1:5" s="1289" customFormat="1" ht="12.9" customHeight="1" thickBot="1" x14ac:dyDescent="0.35">
      <c r="A6" s="359">
        <v>1</v>
      </c>
      <c r="B6" s="361">
        <v>2</v>
      </c>
      <c r="C6" s="1288">
        <v>3</v>
      </c>
      <c r="D6" s="362">
        <v>4</v>
      </c>
      <c r="E6" s="362">
        <v>5</v>
      </c>
    </row>
    <row r="7" spans="1:5" s="1289" customFormat="1" ht="15.9" customHeight="1" thickBot="1" x14ac:dyDescent="0.35">
      <c r="A7" s="1453" t="s">
        <v>409</v>
      </c>
      <c r="B7" s="1454"/>
      <c r="C7" s="1454"/>
      <c r="D7" s="1455"/>
    </row>
    <row r="8" spans="1:5" s="1292" customFormat="1" ht="12" customHeight="1" thickBot="1" x14ac:dyDescent="0.35">
      <c r="A8" s="359" t="s">
        <v>410</v>
      </c>
      <c r="B8" s="1290" t="s">
        <v>1055</v>
      </c>
      <c r="C8" s="1291">
        <f>SUM(C9:C18)</f>
        <v>4554</v>
      </c>
      <c r="D8" s="1291">
        <f>SUM(D9:D18)</f>
        <v>6006</v>
      </c>
      <c r="E8" s="1291">
        <f>SUM(E9:E18)</f>
        <v>6052</v>
      </c>
    </row>
    <row r="9" spans="1:5" s="1292" customFormat="1" ht="12" customHeight="1" x14ac:dyDescent="0.3">
      <c r="A9" s="1293" t="s">
        <v>412</v>
      </c>
      <c r="B9" s="1294" t="s">
        <v>462</v>
      </c>
      <c r="C9" s="1295"/>
      <c r="D9" s="1295"/>
      <c r="E9" s="1295"/>
    </row>
    <row r="10" spans="1:5" s="1292" customFormat="1" ht="12" customHeight="1" x14ac:dyDescent="0.3">
      <c r="A10" s="1296" t="s">
        <v>414</v>
      </c>
      <c r="B10" s="1297" t="s">
        <v>464</v>
      </c>
      <c r="C10" s="1298"/>
      <c r="D10" s="1298"/>
      <c r="E10" s="1298"/>
    </row>
    <row r="11" spans="1:5" s="1292" customFormat="1" ht="12" customHeight="1" x14ac:dyDescent="0.3">
      <c r="A11" s="1296" t="s">
        <v>416</v>
      </c>
      <c r="B11" s="1297" t="s">
        <v>466</v>
      </c>
      <c r="C11" s="1298"/>
      <c r="D11" s="1298"/>
      <c r="E11" s="1298"/>
    </row>
    <row r="12" spans="1:5" s="1292" customFormat="1" ht="12" customHeight="1" x14ac:dyDescent="0.3">
      <c r="A12" s="1296" t="s">
        <v>418</v>
      </c>
      <c r="B12" s="1297" t="s">
        <v>468</v>
      </c>
      <c r="C12" s="1298"/>
      <c r="D12" s="1298"/>
      <c r="E12" s="1298"/>
    </row>
    <row r="13" spans="1:5" s="1292" customFormat="1" ht="12" customHeight="1" x14ac:dyDescent="0.3">
      <c r="A13" s="1296" t="s">
        <v>420</v>
      </c>
      <c r="B13" s="1297" t="s">
        <v>470</v>
      </c>
      <c r="C13" s="1298">
        <f>'[4]Óvoda tételes'!AI165/1000</f>
        <v>2854</v>
      </c>
      <c r="D13" s="1298">
        <v>2854</v>
      </c>
      <c r="E13" s="1298">
        <v>2750</v>
      </c>
    </row>
    <row r="14" spans="1:5" s="1292" customFormat="1" ht="12" customHeight="1" x14ac:dyDescent="0.3">
      <c r="A14" s="1296" t="s">
        <v>422</v>
      </c>
      <c r="B14" s="1297" t="s">
        <v>164</v>
      </c>
      <c r="C14" s="1298">
        <f>'[4]Óvoda tételes'!AI166/1000</f>
        <v>770</v>
      </c>
      <c r="D14" s="1298">
        <v>770</v>
      </c>
      <c r="E14" s="1298">
        <v>800</v>
      </c>
    </row>
    <row r="15" spans="1:5" s="1292" customFormat="1" ht="12" customHeight="1" x14ac:dyDescent="0.3">
      <c r="A15" s="1296" t="s">
        <v>569</v>
      </c>
      <c r="B15" s="1299" t="s">
        <v>1056</v>
      </c>
      <c r="C15" s="1298">
        <f>'[4]Óvoda tételes'!AI167/1000</f>
        <v>930</v>
      </c>
      <c r="D15" s="1298">
        <v>2272</v>
      </c>
      <c r="E15" s="1298">
        <v>2300</v>
      </c>
    </row>
    <row r="16" spans="1:5" s="1292" customFormat="1" ht="12" customHeight="1" x14ac:dyDescent="0.3">
      <c r="A16" s="1296" t="s">
        <v>571</v>
      </c>
      <c r="B16" s="1297" t="s">
        <v>476</v>
      </c>
      <c r="C16" s="1300"/>
      <c r="D16" s="1300"/>
      <c r="E16" s="1300">
        <v>2</v>
      </c>
    </row>
    <row r="17" spans="1:5" s="1301" customFormat="1" ht="12" customHeight="1" x14ac:dyDescent="0.3">
      <c r="A17" s="1296" t="s">
        <v>573</v>
      </c>
      <c r="B17" s="1297" t="s">
        <v>478</v>
      </c>
      <c r="C17" s="1298"/>
      <c r="D17" s="1298"/>
      <c r="E17" s="1298"/>
    </row>
    <row r="18" spans="1:5" s="1301" customFormat="1" ht="12" customHeight="1" thickBot="1" x14ac:dyDescent="0.35">
      <c r="A18" s="1296" t="s">
        <v>575</v>
      </c>
      <c r="B18" s="1299" t="s">
        <v>480</v>
      </c>
      <c r="C18" s="1302"/>
      <c r="D18" s="1302">
        <v>110</v>
      </c>
      <c r="E18" s="1302">
        <v>200</v>
      </c>
    </row>
    <row r="19" spans="1:5" s="1292" customFormat="1" ht="12" customHeight="1" thickBot="1" x14ac:dyDescent="0.35">
      <c r="A19" s="359" t="s">
        <v>424</v>
      </c>
      <c r="B19" s="1290" t="s">
        <v>1057</v>
      </c>
      <c r="C19" s="1291">
        <f>SUM(C20:C22)</f>
        <v>0</v>
      </c>
      <c r="D19" s="1291">
        <f>SUM(D20:D22)</f>
        <v>0</v>
      </c>
      <c r="E19" s="1291">
        <f>SUM(E20:E22)</f>
        <v>0</v>
      </c>
    </row>
    <row r="20" spans="1:5" s="1301" customFormat="1" ht="12" customHeight="1" x14ac:dyDescent="0.3">
      <c r="A20" s="1296" t="s">
        <v>426</v>
      </c>
      <c r="B20" s="1303" t="s">
        <v>427</v>
      </c>
      <c r="C20" s="1298"/>
      <c r="D20" s="1298"/>
      <c r="E20" s="1298"/>
    </row>
    <row r="21" spans="1:5" s="1301" customFormat="1" ht="12" customHeight="1" x14ac:dyDescent="0.3">
      <c r="A21" s="1296" t="s">
        <v>428</v>
      </c>
      <c r="B21" s="1297" t="s">
        <v>1058</v>
      </c>
      <c r="C21" s="1298"/>
      <c r="D21" s="1298"/>
      <c r="E21" s="1298"/>
    </row>
    <row r="22" spans="1:5" s="1301" customFormat="1" ht="12" customHeight="1" x14ac:dyDescent="0.3">
      <c r="A22" s="1296" t="s">
        <v>430</v>
      </c>
      <c r="B22" s="1297" t="s">
        <v>1059</v>
      </c>
      <c r="C22" s="1298"/>
      <c r="D22" s="1298"/>
      <c r="E22" s="1298"/>
    </row>
    <row r="23" spans="1:5" s="1301" customFormat="1" ht="12" customHeight="1" thickBot="1" x14ac:dyDescent="0.35">
      <c r="A23" s="1296" t="s">
        <v>432</v>
      </c>
      <c r="B23" s="1297" t="s">
        <v>1060</v>
      </c>
      <c r="C23" s="1298"/>
      <c r="D23" s="1298"/>
      <c r="E23" s="1298"/>
    </row>
    <row r="24" spans="1:5" s="1301" customFormat="1" ht="12" customHeight="1" thickBot="1" x14ac:dyDescent="0.35">
      <c r="A24" s="1304" t="s">
        <v>438</v>
      </c>
      <c r="B24" s="1305" t="s">
        <v>44</v>
      </c>
      <c r="C24" s="1306"/>
      <c r="D24" s="1306"/>
      <c r="E24" s="1306"/>
    </row>
    <row r="25" spans="1:5" s="1301" customFormat="1" ht="12" customHeight="1" thickBot="1" x14ac:dyDescent="0.35">
      <c r="A25" s="1304" t="s">
        <v>607</v>
      </c>
      <c r="B25" s="1305" t="s">
        <v>1061</v>
      </c>
      <c r="C25" s="1291">
        <f>+C26+C27</f>
        <v>0</v>
      </c>
      <c r="D25" s="1291">
        <f>+D26+D27</f>
        <v>0</v>
      </c>
      <c r="E25" s="1291">
        <f>+E26+E27</f>
        <v>0</v>
      </c>
    </row>
    <row r="26" spans="1:5" s="1301" customFormat="1" ht="12" customHeight="1" x14ac:dyDescent="0.3">
      <c r="A26" s="1307" t="s">
        <v>454</v>
      </c>
      <c r="B26" s="1308" t="s">
        <v>1058</v>
      </c>
      <c r="C26" s="1309"/>
      <c r="D26" s="1309"/>
      <c r="E26" s="1309"/>
    </row>
    <row r="27" spans="1:5" s="1301" customFormat="1" ht="12" customHeight="1" x14ac:dyDescent="0.3">
      <c r="A27" s="1307" t="s">
        <v>458</v>
      </c>
      <c r="B27" s="1310" t="s">
        <v>1062</v>
      </c>
      <c r="C27" s="1311"/>
      <c r="D27" s="1311"/>
      <c r="E27" s="1311"/>
    </row>
    <row r="28" spans="1:5" s="1301" customFormat="1" ht="12" customHeight="1" thickBot="1" x14ac:dyDescent="0.35">
      <c r="A28" s="1296" t="s">
        <v>1063</v>
      </c>
      <c r="B28" s="1312" t="s">
        <v>1064</v>
      </c>
      <c r="C28" s="1313"/>
      <c r="D28" s="1313"/>
      <c r="E28" s="1313"/>
    </row>
    <row r="29" spans="1:5" s="1301" customFormat="1" ht="12" customHeight="1" thickBot="1" x14ac:dyDescent="0.35">
      <c r="A29" s="1304" t="s">
        <v>459</v>
      </c>
      <c r="B29" s="1305" t="s">
        <v>1065</v>
      </c>
      <c r="C29" s="1291">
        <f>+C30+C31+C32</f>
        <v>0</v>
      </c>
      <c r="D29" s="1291">
        <f>+D30+D31+D32</f>
        <v>0</v>
      </c>
      <c r="E29" s="1291">
        <f>+E30+E31+E32</f>
        <v>0</v>
      </c>
    </row>
    <row r="30" spans="1:5" s="1301" customFormat="1" ht="12" customHeight="1" x14ac:dyDescent="0.3">
      <c r="A30" s="1307" t="s">
        <v>461</v>
      </c>
      <c r="B30" s="1308" t="s">
        <v>484</v>
      </c>
      <c r="C30" s="1309"/>
      <c r="D30" s="1309"/>
      <c r="E30" s="1309"/>
    </row>
    <row r="31" spans="1:5" s="1301" customFormat="1" ht="12" customHeight="1" x14ac:dyDescent="0.3">
      <c r="A31" s="1307" t="s">
        <v>463</v>
      </c>
      <c r="B31" s="1310" t="s">
        <v>486</v>
      </c>
      <c r="C31" s="1311"/>
      <c r="D31" s="1311"/>
      <c r="E31" s="1311"/>
    </row>
    <row r="32" spans="1:5" s="1301" customFormat="1" ht="12" customHeight="1" thickBot="1" x14ac:dyDescent="0.35">
      <c r="A32" s="1296" t="s">
        <v>465</v>
      </c>
      <c r="B32" s="1314" t="s">
        <v>488</v>
      </c>
      <c r="C32" s="1313"/>
      <c r="D32" s="1313"/>
      <c r="E32" s="1313"/>
    </row>
    <row r="33" spans="1:5" s="1292" customFormat="1" ht="12" customHeight="1" thickBot="1" x14ac:dyDescent="0.35">
      <c r="A33" s="1304" t="s">
        <v>481</v>
      </c>
      <c r="B33" s="1305" t="s">
        <v>643</v>
      </c>
      <c r="C33" s="1306"/>
      <c r="D33" s="1306"/>
      <c r="E33" s="1306">
        <v>100</v>
      </c>
    </row>
    <row r="34" spans="1:5" s="1292" customFormat="1" ht="12" customHeight="1" thickBot="1" x14ac:dyDescent="0.35">
      <c r="A34" s="1304" t="s">
        <v>618</v>
      </c>
      <c r="B34" s="1305" t="s">
        <v>1066</v>
      </c>
      <c r="C34" s="1306"/>
      <c r="D34" s="1306"/>
      <c r="E34" s="1306"/>
    </row>
    <row r="35" spans="1:5" s="1292" customFormat="1" ht="12" customHeight="1" thickBot="1" x14ac:dyDescent="0.35">
      <c r="A35" s="359" t="s">
        <v>503</v>
      </c>
      <c r="B35" s="1305" t="s">
        <v>1067</v>
      </c>
      <c r="C35" s="1291">
        <f>+C8+C19+C24+C25+C29+C33+C34</f>
        <v>4554</v>
      </c>
      <c r="D35" s="1291">
        <f>+D8+D19+D24+D25+D29+D33+D34</f>
        <v>6006</v>
      </c>
      <c r="E35" s="1291">
        <f>+E8+E19+E24+E25+E29+E33+E34</f>
        <v>6152</v>
      </c>
    </row>
    <row r="36" spans="1:5" s="1292" customFormat="1" ht="12" customHeight="1" thickBot="1" x14ac:dyDescent="0.35">
      <c r="A36" s="1315" t="s">
        <v>513</v>
      </c>
      <c r="B36" s="1305" t="s">
        <v>1068</v>
      </c>
      <c r="C36" s="1291">
        <f>+C37+C38+C39</f>
        <v>101929</v>
      </c>
      <c r="D36" s="1291">
        <f>+D37+D38+D39</f>
        <v>106952</v>
      </c>
      <c r="E36" s="1291">
        <f>+E37+E38+E39</f>
        <v>97078</v>
      </c>
    </row>
    <row r="37" spans="1:5" s="1292" customFormat="1" ht="12" customHeight="1" x14ac:dyDescent="0.3">
      <c r="A37" s="1307" t="s">
        <v>1069</v>
      </c>
      <c r="B37" s="1308" t="s">
        <v>697</v>
      </c>
      <c r="C37" s="1309"/>
      <c r="D37" s="1309">
        <v>7</v>
      </c>
      <c r="E37" s="1309">
        <v>7</v>
      </c>
    </row>
    <row r="38" spans="1:5" s="1292" customFormat="1" ht="12" customHeight="1" x14ac:dyDescent="0.3">
      <c r="A38" s="1307" t="s">
        <v>1070</v>
      </c>
      <c r="B38" s="1310" t="s">
        <v>1071</v>
      </c>
      <c r="C38" s="1311"/>
      <c r="D38" s="1311"/>
      <c r="E38" s="1311"/>
    </row>
    <row r="39" spans="1:5" s="1301" customFormat="1" ht="12" customHeight="1" thickBot="1" x14ac:dyDescent="0.35">
      <c r="A39" s="1296" t="s">
        <v>1072</v>
      </c>
      <c r="B39" s="1314" t="s">
        <v>1073</v>
      </c>
      <c r="C39" s="1313">
        <f>'[4]Óvoda tételes'!AI184/1000</f>
        <v>101929</v>
      </c>
      <c r="D39" s="1313">
        <v>106945</v>
      </c>
      <c r="E39" s="1313">
        <v>97071</v>
      </c>
    </row>
    <row r="40" spans="1:5" s="1301" customFormat="1" ht="15" customHeight="1" thickBot="1" x14ac:dyDescent="0.25">
      <c r="A40" s="1315" t="s">
        <v>630</v>
      </c>
      <c r="B40" s="1316" t="s">
        <v>1074</v>
      </c>
      <c r="C40" s="1317">
        <f>+C35+C36</f>
        <v>106483</v>
      </c>
      <c r="D40" s="1317">
        <f>+D35+D36</f>
        <v>112958</v>
      </c>
      <c r="E40" s="1317">
        <f>+E35+E36</f>
        <v>103230</v>
      </c>
    </row>
    <row r="41" spans="1:5" s="1301" customFormat="1" ht="15" customHeight="1" x14ac:dyDescent="0.3">
      <c r="A41" s="413"/>
      <c r="B41" s="414"/>
      <c r="C41" s="415"/>
      <c r="D41" s="415"/>
      <c r="E41" s="415"/>
    </row>
    <row r="42" spans="1:5" x14ac:dyDescent="0.3">
      <c r="A42" s="1318"/>
      <c r="B42" s="417"/>
      <c r="C42" s="418"/>
      <c r="D42" s="418"/>
      <c r="E42" s="418"/>
    </row>
    <row r="43" spans="1:5" s="1289" customFormat="1" ht="16.5" customHeight="1" thickBot="1" x14ac:dyDescent="0.35">
      <c r="A43" s="1460" t="s">
        <v>563</v>
      </c>
      <c r="B43" s="1461"/>
      <c r="C43" s="1461"/>
      <c r="D43" s="1461"/>
      <c r="E43" s="1461"/>
    </row>
    <row r="44" spans="1:5" s="1319" customFormat="1" ht="12" customHeight="1" thickBot="1" x14ac:dyDescent="0.35">
      <c r="A44" s="1304" t="s">
        <v>410</v>
      </c>
      <c r="B44" s="1305" t="s">
        <v>1075</v>
      </c>
      <c r="C44" s="1291">
        <f>SUM(C45:C49)</f>
        <v>106483</v>
      </c>
      <c r="D44" s="503">
        <f>SUM(D45:D49)</f>
        <v>111958</v>
      </c>
      <c r="E44" s="503">
        <f>SUM(E45:E49)</f>
        <v>101730</v>
      </c>
    </row>
    <row r="45" spans="1:5" ht="12" customHeight="1" x14ac:dyDescent="0.3">
      <c r="A45" s="1296" t="s">
        <v>412</v>
      </c>
      <c r="B45" s="1303" t="s">
        <v>565</v>
      </c>
      <c r="C45" s="1309">
        <f>'[4]Óvoda tételes'!AI20/1000</f>
        <v>68671</v>
      </c>
      <c r="D45" s="531">
        <v>70710</v>
      </c>
      <c r="E45" s="531">
        <v>66330</v>
      </c>
    </row>
    <row r="46" spans="1:5" ht="12" customHeight="1" x14ac:dyDescent="0.3">
      <c r="A46" s="1296" t="s">
        <v>414</v>
      </c>
      <c r="B46" s="1297" t="s">
        <v>9</v>
      </c>
      <c r="C46" s="1320">
        <f>'[4]Óvoda tételes'!AI28/1000</f>
        <v>16085</v>
      </c>
      <c r="D46" s="513">
        <v>16972</v>
      </c>
      <c r="E46" s="513">
        <v>15510</v>
      </c>
    </row>
    <row r="47" spans="1:5" ht="12" customHeight="1" x14ac:dyDescent="0.3">
      <c r="A47" s="1296" t="s">
        <v>416</v>
      </c>
      <c r="B47" s="1297" t="s">
        <v>566</v>
      </c>
      <c r="C47" s="1320">
        <f>'[4]Óvoda tételes'!AI82/1000</f>
        <v>21727</v>
      </c>
      <c r="D47" s="513">
        <v>24276</v>
      </c>
      <c r="E47" s="513">
        <v>19890</v>
      </c>
    </row>
    <row r="48" spans="1:5" ht="12" customHeight="1" x14ac:dyDescent="0.3">
      <c r="A48" s="1296" t="s">
        <v>418</v>
      </c>
      <c r="B48" s="1297" t="s">
        <v>62</v>
      </c>
      <c r="C48" s="1320"/>
      <c r="D48" s="513"/>
      <c r="E48" s="513"/>
    </row>
    <row r="49" spans="1:5" ht="12" customHeight="1" thickBot="1" x14ac:dyDescent="0.35">
      <c r="A49" s="1296" t="s">
        <v>420</v>
      </c>
      <c r="B49" s="1297" t="s">
        <v>172</v>
      </c>
      <c r="C49" s="1320"/>
      <c r="D49" s="513"/>
      <c r="E49" s="513"/>
    </row>
    <row r="50" spans="1:5" ht="12" customHeight="1" thickBot="1" x14ac:dyDescent="0.35">
      <c r="A50" s="1304" t="s">
        <v>424</v>
      </c>
      <c r="B50" s="1305" t="s">
        <v>1076</v>
      </c>
      <c r="C50" s="1291">
        <f>SUM(C51:C53)</f>
        <v>0</v>
      </c>
      <c r="D50" s="503">
        <f>SUM(D51:D53)</f>
        <v>1000</v>
      </c>
      <c r="E50" s="503">
        <f>SUM(E51:E53)</f>
        <v>1500</v>
      </c>
    </row>
    <row r="51" spans="1:5" s="1319" customFormat="1" ht="12" customHeight="1" x14ac:dyDescent="0.3">
      <c r="A51" s="1296" t="s">
        <v>426</v>
      </c>
      <c r="B51" s="1303" t="s">
        <v>32</v>
      </c>
      <c r="C51" s="1309">
        <f>'[4]Óvoda tételes'!AI111/1000</f>
        <v>0</v>
      </c>
      <c r="D51" s="531">
        <v>1000</v>
      </c>
      <c r="E51" s="531">
        <v>1500</v>
      </c>
    </row>
    <row r="52" spans="1:5" ht="12" customHeight="1" x14ac:dyDescent="0.3">
      <c r="A52" s="1296" t="s">
        <v>428</v>
      </c>
      <c r="B52" s="1297" t="s">
        <v>66</v>
      </c>
      <c r="C52" s="1320"/>
      <c r="D52" s="513"/>
      <c r="E52" s="513"/>
    </row>
    <row r="53" spans="1:5" ht="12" customHeight="1" x14ac:dyDescent="0.3">
      <c r="A53" s="1296" t="s">
        <v>430</v>
      </c>
      <c r="B53" s="1297" t="s">
        <v>1077</v>
      </c>
      <c r="C53" s="1320"/>
      <c r="D53" s="513"/>
      <c r="E53" s="513"/>
    </row>
    <row r="54" spans="1:5" ht="12" customHeight="1" thickBot="1" x14ac:dyDescent="0.35">
      <c r="A54" s="1296" t="s">
        <v>432</v>
      </c>
      <c r="B54" s="1297" t="s">
        <v>1078</v>
      </c>
      <c r="C54" s="1320"/>
      <c r="D54" s="513"/>
      <c r="E54" s="513"/>
    </row>
    <row r="55" spans="1:5" ht="15" customHeight="1" thickBot="1" x14ac:dyDescent="0.35">
      <c r="A55" s="1304" t="s">
        <v>438</v>
      </c>
      <c r="B55" s="1321" t="s">
        <v>1079</v>
      </c>
      <c r="C55" s="1317">
        <f>+C44+C50</f>
        <v>106483</v>
      </c>
      <c r="D55" s="1322">
        <f>+D44+D50</f>
        <v>112958</v>
      </c>
      <c r="E55" s="1322">
        <f>+E44+E50</f>
        <v>103230</v>
      </c>
    </row>
    <row r="56" spans="1:5" ht="13.8" thickBot="1" x14ac:dyDescent="0.35">
      <c r="C56" s="1325"/>
      <c r="D56" s="1325"/>
      <c r="E56" s="1325"/>
    </row>
    <row r="57" spans="1:5" ht="15" customHeight="1" thickBot="1" x14ac:dyDescent="0.35">
      <c r="A57" s="544" t="s">
        <v>718</v>
      </c>
      <c r="B57" s="1326"/>
      <c r="C57" s="1327">
        <v>21</v>
      </c>
      <c r="D57" s="547">
        <v>21</v>
      </c>
      <c r="E57" s="547">
        <v>21</v>
      </c>
    </row>
    <row r="58" spans="1:5" ht="14.25" customHeight="1" thickBot="1" x14ac:dyDescent="0.35">
      <c r="A58" s="544" t="s">
        <v>719</v>
      </c>
      <c r="B58" s="1326"/>
      <c r="C58" s="1327">
        <v>0</v>
      </c>
      <c r="D58" s="547">
        <v>0</v>
      </c>
      <c r="E58" s="547">
        <v>0</v>
      </c>
    </row>
    <row r="59" spans="1:5" ht="12.75" customHeight="1" x14ac:dyDescent="0.3">
      <c r="A59" s="1497"/>
      <c r="B59" s="1497"/>
      <c r="C59" s="1497"/>
      <c r="D59" s="1497"/>
      <c r="E59" s="1287"/>
    </row>
  </sheetData>
  <sheetProtection selectLockedCells="1" selectUnlockedCells="1"/>
  <mergeCells count="6">
    <mergeCell ref="A1:E1"/>
    <mergeCell ref="A7:D7"/>
    <mergeCell ref="A59:D59"/>
    <mergeCell ref="C2:E3"/>
    <mergeCell ref="C4:E4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3"/>
  <sheetViews>
    <sheetView tabSelected="1" view="pageBreakPreview" zoomScaleSheetLayoutView="100" workbookViewId="0">
      <selection activeCell="C3" sqref="C3"/>
    </sheetView>
  </sheetViews>
  <sheetFormatPr defaultColWidth="9.109375" defaultRowHeight="14.4" x14ac:dyDescent="0.3"/>
  <cols>
    <col min="1" max="1" width="45.109375" style="604" customWidth="1"/>
    <col min="2" max="2" width="14.109375" style="604" customWidth="1"/>
    <col min="3" max="3" width="12.88671875" style="604" customWidth="1"/>
    <col min="4" max="4" width="11.33203125" style="604" customWidth="1"/>
    <col min="5" max="7" width="9.109375" style="551" hidden="1" customWidth="1"/>
    <col min="8" max="16384" width="9.109375" style="551"/>
  </cols>
  <sheetData>
    <row r="1" spans="1:7" x14ac:dyDescent="0.3">
      <c r="A1" s="1507" t="s">
        <v>1108</v>
      </c>
      <c r="B1" s="1508"/>
      <c r="C1" s="1508"/>
      <c r="D1" s="1508"/>
      <c r="E1" s="1508"/>
      <c r="F1" s="1508"/>
      <c r="G1" s="1508"/>
    </row>
    <row r="2" spans="1:7" x14ac:dyDescent="0.3">
      <c r="A2" s="1509" t="s">
        <v>723</v>
      </c>
      <c r="B2" s="1510"/>
      <c r="C2" s="1510"/>
      <c r="D2" s="1510"/>
      <c r="E2" s="1510"/>
      <c r="F2" s="1510"/>
      <c r="G2" s="1510"/>
    </row>
    <row r="3" spans="1:7" x14ac:dyDescent="0.3">
      <c r="A3" s="553"/>
      <c r="B3" s="554"/>
      <c r="C3" s="554"/>
      <c r="D3" s="554"/>
      <c r="E3" s="552"/>
      <c r="F3" s="552"/>
      <c r="G3" s="552"/>
    </row>
    <row r="4" spans="1:7" ht="15" thickBot="1" x14ac:dyDescent="0.35">
      <c r="A4" s="553"/>
      <c r="B4" s="554"/>
      <c r="C4" s="1511" t="s">
        <v>724</v>
      </c>
      <c r="D4" s="1511"/>
      <c r="E4" s="552"/>
      <c r="F4" s="552"/>
      <c r="G4" s="552"/>
    </row>
    <row r="5" spans="1:7" x14ac:dyDescent="0.3">
      <c r="A5" s="1512" t="s">
        <v>725</v>
      </c>
      <c r="B5" s="555" t="s">
        <v>726</v>
      </c>
      <c r="C5" s="1514" t="s">
        <v>606</v>
      </c>
      <c r="D5" s="1515"/>
      <c r="E5" s="556"/>
      <c r="F5" s="556"/>
      <c r="G5" s="556"/>
    </row>
    <row r="6" spans="1:7" ht="28.8" thickBot="1" x14ac:dyDescent="0.35">
      <c r="A6" s="1513"/>
      <c r="B6" s="557" t="s">
        <v>727</v>
      </c>
      <c r="C6" s="558" t="s">
        <v>728</v>
      </c>
      <c r="D6" s="559" t="s">
        <v>729</v>
      </c>
      <c r="E6" s="556"/>
      <c r="F6" s="556"/>
      <c r="G6" s="556"/>
    </row>
    <row r="7" spans="1:7" x14ac:dyDescent="0.3">
      <c r="A7" s="560" t="s">
        <v>605</v>
      </c>
      <c r="B7" s="561">
        <v>34060</v>
      </c>
      <c r="C7" s="562"/>
      <c r="D7" s="563"/>
      <c r="E7" s="556"/>
      <c r="F7" s="556"/>
      <c r="G7" s="556"/>
    </row>
    <row r="8" spans="1:7" s="570" customFormat="1" ht="15.9" customHeight="1" x14ac:dyDescent="0.3">
      <c r="A8" s="632" t="s">
        <v>1093</v>
      </c>
      <c r="B8" s="568"/>
      <c r="C8" s="569"/>
      <c r="D8" s="566">
        <v>300</v>
      </c>
      <c r="E8" s="556"/>
      <c r="F8" s="556"/>
      <c r="G8" s="556"/>
    </row>
    <row r="9" spans="1:7" ht="15.9" customHeight="1" x14ac:dyDescent="0.3">
      <c r="A9" s="571" t="s">
        <v>1092</v>
      </c>
      <c r="B9" s="564"/>
      <c r="C9" s="565"/>
      <c r="D9" s="566">
        <v>7137</v>
      </c>
      <c r="E9" s="567"/>
      <c r="F9" s="567"/>
      <c r="G9" s="567"/>
    </row>
    <row r="10" spans="1:7" ht="15.6" x14ac:dyDescent="0.3">
      <c r="A10" s="1363" t="s">
        <v>1090</v>
      </c>
      <c r="B10" s="572"/>
      <c r="C10" s="573"/>
      <c r="D10" s="1365">
        <v>68402</v>
      </c>
      <c r="E10" s="575">
        <v>0</v>
      </c>
      <c r="F10" s="576">
        <v>0</v>
      </c>
      <c r="G10" s="576">
        <v>0</v>
      </c>
    </row>
    <row r="11" spans="1:7" ht="15.6" x14ac:dyDescent="0.3">
      <c r="A11" s="1364" t="s">
        <v>1091</v>
      </c>
      <c r="B11" s="578"/>
      <c r="C11" s="579"/>
      <c r="D11" s="580">
        <v>6969</v>
      </c>
      <c r="E11" s="581"/>
      <c r="F11" s="582"/>
      <c r="G11" s="582"/>
    </row>
    <row r="12" spans="1:7" s="584" customFormat="1" ht="15.6" x14ac:dyDescent="0.3">
      <c r="A12" s="632" t="s">
        <v>1094</v>
      </c>
      <c r="B12" s="1366"/>
      <c r="C12" s="1367"/>
      <c r="D12" s="1368">
        <v>5801</v>
      </c>
      <c r="E12" s="583"/>
      <c r="F12" s="583"/>
      <c r="G12" s="583"/>
    </row>
    <row r="13" spans="1:7" ht="15.6" x14ac:dyDescent="0.3">
      <c r="A13" s="1364" t="s">
        <v>1095</v>
      </c>
      <c r="B13" s="578"/>
      <c r="C13" s="579"/>
      <c r="D13" s="580">
        <v>243</v>
      </c>
      <c r="E13" s="581"/>
      <c r="F13" s="582"/>
      <c r="G13" s="582"/>
    </row>
    <row r="14" spans="1:7" ht="15.6" x14ac:dyDescent="0.3">
      <c r="A14" s="632" t="s">
        <v>1096</v>
      </c>
      <c r="B14" s="1369"/>
      <c r="C14" s="1370"/>
      <c r="D14" s="1365">
        <v>6173</v>
      </c>
      <c r="E14" s="585">
        <v>0</v>
      </c>
      <c r="F14" s="586">
        <v>0</v>
      </c>
      <c r="G14" s="586">
        <v>0</v>
      </c>
    </row>
    <row r="15" spans="1:7" ht="15.6" x14ac:dyDescent="0.3">
      <c r="A15" s="1363"/>
      <c r="B15" s="1371"/>
      <c r="C15" s="1372"/>
      <c r="D15" s="1373"/>
      <c r="E15" s="581"/>
      <c r="F15" s="582"/>
      <c r="G15" s="582"/>
    </row>
    <row r="16" spans="1:7" ht="15.6" x14ac:dyDescent="0.3">
      <c r="A16" s="1363"/>
      <c r="B16" s="1371"/>
      <c r="C16" s="1372"/>
      <c r="D16" s="1373"/>
      <c r="E16" s="581"/>
      <c r="F16" s="582"/>
      <c r="G16" s="582"/>
    </row>
    <row r="17" spans="1:7" ht="15.6" x14ac:dyDescent="0.3">
      <c r="A17" s="1363"/>
      <c r="B17" s="1371"/>
      <c r="C17" s="1372"/>
      <c r="D17" s="1373"/>
      <c r="E17" s="581"/>
      <c r="F17" s="582"/>
      <c r="G17" s="582"/>
    </row>
    <row r="18" spans="1:7" ht="15.6" x14ac:dyDescent="0.3">
      <c r="A18" s="1363"/>
      <c r="B18" s="1371"/>
      <c r="C18" s="1372"/>
      <c r="D18" s="1373"/>
      <c r="E18" s="581"/>
      <c r="F18" s="582"/>
      <c r="G18" s="582"/>
    </row>
    <row r="19" spans="1:7" ht="15.6" x14ac:dyDescent="0.3">
      <c r="A19" s="1363"/>
      <c r="B19" s="1371"/>
      <c r="C19" s="1372"/>
      <c r="D19" s="1373"/>
      <c r="E19" s="581"/>
      <c r="F19" s="582"/>
      <c r="G19" s="582"/>
    </row>
    <row r="20" spans="1:7" ht="15.6" x14ac:dyDescent="0.3">
      <c r="A20" s="1363"/>
      <c r="B20" s="1371"/>
      <c r="C20" s="1372"/>
      <c r="D20" s="1373"/>
      <c r="E20" s="581"/>
      <c r="F20" s="582"/>
      <c r="G20" s="582"/>
    </row>
    <row r="21" spans="1:7" ht="15.6" x14ac:dyDescent="0.3">
      <c r="A21" s="1363"/>
      <c r="B21" s="1371"/>
      <c r="C21" s="1372"/>
      <c r="D21" s="1373"/>
      <c r="E21" s="581"/>
      <c r="F21" s="582"/>
      <c r="G21" s="582"/>
    </row>
    <row r="22" spans="1:7" ht="15.6" x14ac:dyDescent="0.3">
      <c r="A22" s="1374"/>
      <c r="B22" s="1371"/>
      <c r="C22" s="1372"/>
      <c r="D22" s="1373"/>
      <c r="E22" s="581"/>
      <c r="F22" s="582"/>
      <c r="G22" s="582"/>
    </row>
    <row r="23" spans="1:7" ht="15.6" x14ac:dyDescent="0.3">
      <c r="A23" s="577"/>
      <c r="B23" s="578"/>
      <c r="C23" s="587"/>
      <c r="D23" s="588"/>
      <c r="E23" s="575"/>
      <c r="F23" s="576"/>
      <c r="G23" s="576"/>
    </row>
    <row r="24" spans="1:7" ht="15.6" x14ac:dyDescent="0.3">
      <c r="A24" s="589"/>
      <c r="B24" s="572"/>
      <c r="C24" s="573"/>
      <c r="D24" s="574"/>
      <c r="E24" s="590"/>
      <c r="F24" s="591"/>
      <c r="G24" s="591"/>
    </row>
    <row r="25" spans="1:7" ht="15.6" x14ac:dyDescent="0.3">
      <c r="A25" s="592"/>
      <c r="B25" s="578"/>
      <c r="C25" s="587"/>
      <c r="D25" s="588"/>
      <c r="E25" s="593"/>
      <c r="F25" s="594"/>
      <c r="G25" s="594"/>
    </row>
    <row r="26" spans="1:7" ht="15.6" x14ac:dyDescent="0.3">
      <c r="A26" s="592"/>
      <c r="B26" s="578"/>
      <c r="C26" s="587"/>
      <c r="D26" s="588"/>
      <c r="E26" s="593"/>
      <c r="F26" s="594"/>
      <c r="G26" s="594"/>
    </row>
    <row r="27" spans="1:7" ht="15.6" x14ac:dyDescent="0.3">
      <c r="A27" s="589"/>
      <c r="B27" s="572"/>
      <c r="C27" s="573"/>
      <c r="D27" s="574"/>
      <c r="E27" s="593"/>
      <c r="F27" s="594"/>
      <c r="G27" s="594"/>
    </row>
    <row r="28" spans="1:7" ht="15.6" x14ac:dyDescent="0.3">
      <c r="A28" s="592"/>
      <c r="B28" s="578"/>
      <c r="C28" s="587"/>
      <c r="D28" s="588"/>
      <c r="E28" s="593"/>
      <c r="F28" s="594"/>
      <c r="G28" s="594"/>
    </row>
    <row r="29" spans="1:7" ht="15.6" x14ac:dyDescent="0.3">
      <c r="A29" s="589"/>
      <c r="B29" s="572"/>
      <c r="C29" s="573"/>
      <c r="D29" s="574"/>
      <c r="E29" s="593"/>
      <c r="F29" s="594"/>
      <c r="G29" s="594"/>
    </row>
    <row r="30" spans="1:7" ht="16.2" thickBot="1" x14ac:dyDescent="0.35">
      <c r="A30" s="592"/>
      <c r="B30" s="595"/>
      <c r="C30" s="596"/>
      <c r="D30" s="597"/>
      <c r="E30" s="593"/>
      <c r="F30" s="594"/>
      <c r="G30" s="594"/>
    </row>
    <row r="31" spans="1:7" ht="16.2" thickBot="1" x14ac:dyDescent="0.35">
      <c r="A31" s="598" t="s">
        <v>730</v>
      </c>
      <c r="B31" s="599">
        <f>SUM(B29+B24+B14+B12+B10+B8+B7+B27)</f>
        <v>34060</v>
      </c>
      <c r="C31" s="600">
        <f>SUM(C29+C24+C14+C12+C10+C8+C7+C27)</f>
        <v>0</v>
      </c>
      <c r="D31" s="601">
        <f>SUM(D7:D30)</f>
        <v>95025</v>
      </c>
      <c r="E31" s="602" t="e">
        <v>#REF!</v>
      </c>
      <c r="F31" s="603" t="e">
        <v>#REF!</v>
      </c>
      <c r="G31" s="603" t="e">
        <v>#REF!</v>
      </c>
    </row>
    <row r="32" spans="1:7" ht="30" customHeight="1" x14ac:dyDescent="0.3">
      <c r="A32" s="1506"/>
      <c r="B32" s="1506"/>
      <c r="C32" s="1506"/>
      <c r="D32" s="1506"/>
    </row>
    <row r="33" spans="2:4" x14ac:dyDescent="0.3">
      <c r="B33" s="1375">
        <f>B31+D31</f>
        <v>129085</v>
      </c>
      <c r="D33" s="604">
        <v>129085</v>
      </c>
    </row>
  </sheetData>
  <sheetProtection selectLockedCells="1" selectUnlockedCells="1"/>
  <mergeCells count="6">
    <mergeCell ref="A32:D32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8"/>
  <sheetViews>
    <sheetView view="pageBreakPreview" topLeftCell="A10" zoomScaleNormal="75" zoomScaleSheetLayoutView="100" workbookViewId="0">
      <selection activeCell="B21" sqref="B21"/>
    </sheetView>
  </sheetViews>
  <sheetFormatPr defaultRowHeight="14.4" x14ac:dyDescent="0.3"/>
  <cols>
    <col min="1" max="1" width="39.44140625" customWidth="1"/>
    <col min="2" max="9" width="12.44140625" customWidth="1"/>
    <col min="10" max="10" width="10.44140625" customWidth="1"/>
    <col min="11" max="11" width="12.44140625" customWidth="1"/>
    <col min="12" max="12" width="14" customWidth="1"/>
    <col min="13" max="13" width="22" customWidth="1"/>
    <col min="14" max="14" width="12.44140625" customWidth="1"/>
    <col min="15" max="16" width="10.44140625" customWidth="1"/>
    <col min="17" max="17" width="17.109375" customWidth="1"/>
    <col min="18" max="18" width="19" customWidth="1"/>
    <col min="19" max="19" width="22.33203125" customWidth="1"/>
    <col min="20" max="20" width="18.6640625" customWidth="1"/>
    <col min="21" max="21" width="13.109375" hidden="1" customWidth="1"/>
    <col min="22" max="22" width="14" style="305" customWidth="1"/>
  </cols>
  <sheetData>
    <row r="1" spans="1:22" ht="18.600000000000001" thickBot="1" x14ac:dyDescent="0.35">
      <c r="A1" s="1424" t="s">
        <v>376</v>
      </c>
      <c r="B1" s="1425"/>
      <c r="C1" s="1425"/>
      <c r="D1" s="1425"/>
      <c r="E1" s="1425"/>
      <c r="F1" s="1425"/>
      <c r="G1" s="1425"/>
      <c r="H1" s="1425"/>
      <c r="I1" s="1425"/>
      <c r="J1" s="1425"/>
      <c r="K1" s="1425"/>
      <c r="L1" s="1425"/>
      <c r="M1" s="1425"/>
      <c r="N1" s="1425"/>
      <c r="O1" s="1425"/>
      <c r="P1" s="1425"/>
      <c r="Q1" s="1425"/>
      <c r="R1" s="1425"/>
      <c r="S1" s="1425"/>
      <c r="T1" s="1425"/>
      <c r="U1" s="1425"/>
      <c r="V1" s="1426"/>
    </row>
    <row r="2" spans="1:22" ht="105.75" customHeight="1" thickBot="1" x14ac:dyDescent="0.35">
      <c r="A2" s="1427" t="s">
        <v>958</v>
      </c>
      <c r="B2" s="1429" t="s">
        <v>377</v>
      </c>
      <c r="C2" s="1430"/>
      <c r="D2" s="1430"/>
      <c r="E2" s="1430"/>
      <c r="F2" s="1430"/>
      <c r="G2" s="1430"/>
      <c r="H2" s="1430"/>
      <c r="I2" s="1430"/>
      <c r="J2" s="1430"/>
      <c r="K2" s="1430"/>
      <c r="L2" s="1430"/>
      <c r="M2" s="1431"/>
      <c r="N2" s="1432" t="s">
        <v>959</v>
      </c>
      <c r="O2" s="1432"/>
      <c r="P2" s="1432"/>
      <c r="Q2" s="1433"/>
      <c r="R2" s="1438" t="s">
        <v>210</v>
      </c>
      <c r="S2" s="1440" t="s">
        <v>378</v>
      </c>
      <c r="T2" s="1434" t="s">
        <v>1026</v>
      </c>
      <c r="U2" s="810" t="s">
        <v>379</v>
      </c>
      <c r="V2" s="1436" t="s">
        <v>201</v>
      </c>
    </row>
    <row r="3" spans="1:22" ht="15.75" hidden="1" customHeight="1" thickBot="1" x14ac:dyDescent="0.35">
      <c r="A3" s="1427"/>
      <c r="B3" s="805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7"/>
      <c r="N3" s="790"/>
      <c r="O3" s="790"/>
      <c r="P3" s="790"/>
      <c r="Q3" s="778"/>
      <c r="R3" s="1438"/>
      <c r="S3" s="1440"/>
      <c r="T3" s="1434"/>
      <c r="U3" s="779"/>
      <c r="V3" s="1436"/>
    </row>
    <row r="4" spans="1:22" ht="43.8" thickBot="1" x14ac:dyDescent="0.35">
      <c r="A4" s="1428"/>
      <c r="B4" s="806" t="s">
        <v>960</v>
      </c>
      <c r="C4" s="306" t="s">
        <v>961</v>
      </c>
      <c r="D4" s="306" t="s">
        <v>962</v>
      </c>
      <c r="E4" s="306" t="s">
        <v>963</v>
      </c>
      <c r="F4" s="306" t="s">
        <v>964</v>
      </c>
      <c r="G4" s="306" t="s">
        <v>965</v>
      </c>
      <c r="H4" s="306" t="s">
        <v>966</v>
      </c>
      <c r="I4" s="306" t="s">
        <v>967</v>
      </c>
      <c r="J4" s="306" t="s">
        <v>968</v>
      </c>
      <c r="K4" s="306" t="s">
        <v>969</v>
      </c>
      <c r="L4" s="306"/>
      <c r="M4" s="307" t="s">
        <v>201</v>
      </c>
      <c r="N4" s="791" t="s">
        <v>963</v>
      </c>
      <c r="O4" s="791" t="s">
        <v>970</v>
      </c>
      <c r="P4" s="791"/>
      <c r="Q4" s="308" t="s">
        <v>201</v>
      </c>
      <c r="R4" s="1439"/>
      <c r="S4" s="1441"/>
      <c r="T4" s="1435"/>
      <c r="U4" s="309"/>
      <c r="V4" s="1437"/>
    </row>
    <row r="5" spans="1:22" ht="28.8" x14ac:dyDescent="0.3">
      <c r="A5" s="122" t="s">
        <v>380</v>
      </c>
      <c r="B5" s="866">
        <v>2136600</v>
      </c>
      <c r="C5" s="867">
        <v>1441200</v>
      </c>
      <c r="D5" s="867">
        <v>5267300</v>
      </c>
      <c r="E5" s="867">
        <v>828000</v>
      </c>
      <c r="F5" s="867">
        <v>1790900</v>
      </c>
      <c r="G5" s="867">
        <v>2819800</v>
      </c>
      <c r="H5" s="867">
        <v>2562500</v>
      </c>
      <c r="I5" s="867">
        <v>2970000</v>
      </c>
      <c r="J5" s="867">
        <v>360700</v>
      </c>
      <c r="K5" s="868">
        <v>2250000</v>
      </c>
      <c r="L5" s="868"/>
      <c r="M5" s="935">
        <f t="shared" ref="M5:M14" si="0">SUM(B5:L5)</f>
        <v>22427000</v>
      </c>
      <c r="N5" s="936">
        <v>1966000</v>
      </c>
      <c r="O5" s="936">
        <v>700000</v>
      </c>
      <c r="P5" s="936"/>
      <c r="Q5" s="937">
        <f>SUM(N5:P5)</f>
        <v>2666000</v>
      </c>
      <c r="R5" s="938"/>
      <c r="S5" s="939"/>
      <c r="T5" s="940"/>
      <c r="U5" s="311"/>
      <c r="V5" s="320">
        <f t="shared" ref="V5:V14" si="1">M5+Q5+R5+S5+T5+U5</f>
        <v>25093000</v>
      </c>
    </row>
    <row r="6" spans="1:22" x14ac:dyDescent="0.3">
      <c r="A6" s="65" t="s">
        <v>212</v>
      </c>
      <c r="B6" s="866"/>
      <c r="C6" s="867"/>
      <c r="D6" s="867"/>
      <c r="E6" s="867"/>
      <c r="F6" s="867"/>
      <c r="G6" s="867"/>
      <c r="H6" s="867"/>
      <c r="I6" s="867"/>
      <c r="J6" s="867"/>
      <c r="K6" s="868"/>
      <c r="L6" s="868">
        <v>1121000</v>
      </c>
      <c r="M6" s="941">
        <f t="shared" si="0"/>
        <v>1121000</v>
      </c>
      <c r="N6" s="942"/>
      <c r="O6" s="942"/>
      <c r="P6" s="942">
        <v>124000</v>
      </c>
      <c r="Q6" s="332">
        <f>SUM(N6:P6)</f>
        <v>124000</v>
      </c>
      <c r="R6" s="301"/>
      <c r="S6" s="840"/>
      <c r="T6" s="940"/>
      <c r="U6" s="311"/>
      <c r="V6" s="316">
        <f t="shared" si="1"/>
        <v>1245000</v>
      </c>
    </row>
    <row r="7" spans="1:22" x14ac:dyDescent="0.3">
      <c r="A7" s="65" t="s">
        <v>213</v>
      </c>
      <c r="B7" s="866"/>
      <c r="C7" s="867"/>
      <c r="D7" s="867"/>
      <c r="E7" s="867"/>
      <c r="F7" s="867"/>
      <c r="G7" s="867"/>
      <c r="H7" s="867"/>
      <c r="I7" s="867"/>
      <c r="J7" s="867"/>
      <c r="K7" s="868"/>
      <c r="L7" s="868"/>
      <c r="M7" s="943">
        <v>0</v>
      </c>
      <c r="N7" s="942"/>
      <c r="O7" s="942"/>
      <c r="P7" s="942"/>
      <c r="Q7" s="332">
        <f>SUM(N7:P7)</f>
        <v>0</v>
      </c>
      <c r="R7" s="301"/>
      <c r="S7" s="840"/>
      <c r="T7" s="940"/>
      <c r="U7" s="311"/>
      <c r="V7" s="316">
        <f t="shared" si="1"/>
        <v>0</v>
      </c>
    </row>
    <row r="8" spans="1:22" ht="28.8" x14ac:dyDescent="0.3">
      <c r="A8" s="85" t="s">
        <v>214</v>
      </c>
      <c r="B8" s="869"/>
      <c r="C8" s="870"/>
      <c r="D8" s="870"/>
      <c r="E8" s="870"/>
      <c r="F8" s="870"/>
      <c r="G8" s="870"/>
      <c r="H8" s="870"/>
      <c r="I8" s="870"/>
      <c r="J8" s="870"/>
      <c r="K8" s="871"/>
      <c r="L8" s="871"/>
      <c r="M8" s="941">
        <f t="shared" si="0"/>
        <v>0</v>
      </c>
      <c r="N8" s="944"/>
      <c r="O8" s="944"/>
      <c r="P8" s="944"/>
      <c r="Q8" s="332">
        <f>SUM(N8:P8)</f>
        <v>0</v>
      </c>
      <c r="R8" s="301"/>
      <c r="S8" s="840"/>
      <c r="T8" s="859"/>
      <c r="U8" s="316"/>
      <c r="V8" s="316">
        <f t="shared" si="1"/>
        <v>0</v>
      </c>
    </row>
    <row r="9" spans="1:22" x14ac:dyDescent="0.3">
      <c r="A9" s="85" t="s">
        <v>971</v>
      </c>
      <c r="B9" s="869"/>
      <c r="C9" s="870"/>
      <c r="D9" s="870"/>
      <c r="E9" s="870"/>
      <c r="F9" s="870"/>
      <c r="G9" s="870"/>
      <c r="H9" s="870"/>
      <c r="I9" s="870"/>
      <c r="J9" s="870"/>
      <c r="K9" s="871"/>
      <c r="L9" s="871"/>
      <c r="M9" s="941">
        <f t="shared" si="0"/>
        <v>0</v>
      </c>
      <c r="N9" s="944"/>
      <c r="O9" s="944"/>
      <c r="P9" s="944"/>
      <c r="Q9" s="332">
        <f>SUM(N9:P9)</f>
        <v>0</v>
      </c>
      <c r="R9" s="301"/>
      <c r="S9" s="840"/>
      <c r="T9" s="859"/>
      <c r="U9" s="316"/>
      <c r="V9" s="316">
        <f t="shared" si="1"/>
        <v>0</v>
      </c>
    </row>
    <row r="10" spans="1:22" x14ac:dyDescent="0.3">
      <c r="A10" s="85" t="s">
        <v>381</v>
      </c>
      <c r="B10" s="869">
        <v>149000</v>
      </c>
      <c r="C10" s="870">
        <v>49700</v>
      </c>
      <c r="D10" s="870">
        <v>149000</v>
      </c>
      <c r="E10" s="870">
        <v>49700</v>
      </c>
      <c r="F10" s="870">
        <v>74500</v>
      </c>
      <c r="G10" s="870">
        <v>149000</v>
      </c>
      <c r="H10" s="870">
        <v>149000</v>
      </c>
      <c r="I10" s="870">
        <v>149000</v>
      </c>
      <c r="J10" s="870">
        <v>0</v>
      </c>
      <c r="K10" s="871">
        <v>112100</v>
      </c>
      <c r="L10" s="871"/>
      <c r="M10" s="941">
        <f t="shared" si="0"/>
        <v>1031000</v>
      </c>
      <c r="N10" s="944">
        <v>99300</v>
      </c>
      <c r="O10" s="944">
        <v>49700</v>
      </c>
      <c r="P10" s="944"/>
      <c r="Q10" s="332">
        <f t="shared" ref="Q10:Q40" si="2">SUM(N10:P10)</f>
        <v>149000</v>
      </c>
      <c r="R10" s="301"/>
      <c r="S10" s="840"/>
      <c r="T10" s="859"/>
      <c r="U10" s="316"/>
      <c r="V10" s="316">
        <f t="shared" si="1"/>
        <v>1180000</v>
      </c>
    </row>
    <row r="11" spans="1:22" x14ac:dyDescent="0.3">
      <c r="A11" s="85" t="s">
        <v>215</v>
      </c>
      <c r="B11" s="869"/>
      <c r="C11" s="870"/>
      <c r="D11" s="870"/>
      <c r="E11" s="870"/>
      <c r="F11" s="870"/>
      <c r="G11" s="870"/>
      <c r="H11" s="870"/>
      <c r="I11" s="870"/>
      <c r="J11" s="870"/>
      <c r="K11" s="871"/>
      <c r="L11" s="871"/>
      <c r="M11" s="941">
        <f t="shared" si="0"/>
        <v>0</v>
      </c>
      <c r="N11" s="944"/>
      <c r="O11" s="944"/>
      <c r="P11" s="944"/>
      <c r="Q11" s="332"/>
      <c r="R11" s="301"/>
      <c r="S11" s="840"/>
      <c r="T11" s="859"/>
      <c r="U11" s="316"/>
      <c r="V11" s="316">
        <f t="shared" si="1"/>
        <v>0</v>
      </c>
    </row>
    <row r="12" spans="1:22" x14ac:dyDescent="0.3">
      <c r="A12" s="85" t="s">
        <v>216</v>
      </c>
      <c r="B12" s="869"/>
      <c r="C12" s="870">
        <v>20432</v>
      </c>
      <c r="D12" s="870">
        <v>178707</v>
      </c>
      <c r="E12" s="870"/>
      <c r="F12" s="870">
        <v>144405</v>
      </c>
      <c r="G12" s="870">
        <v>115752</v>
      </c>
      <c r="H12" s="870">
        <v>99309</v>
      </c>
      <c r="I12" s="870">
        <v>259857</v>
      </c>
      <c r="J12" s="870">
        <v>27692</v>
      </c>
      <c r="K12" s="871">
        <v>84846</v>
      </c>
      <c r="L12" s="871"/>
      <c r="M12" s="941">
        <f t="shared" si="0"/>
        <v>931000</v>
      </c>
      <c r="N12" s="944"/>
      <c r="O12" s="944">
        <v>20000</v>
      </c>
      <c r="P12" s="944"/>
      <c r="Q12" s="332">
        <f t="shared" si="2"/>
        <v>20000</v>
      </c>
      <c r="R12" s="301"/>
      <c r="S12" s="840"/>
      <c r="T12" s="859"/>
      <c r="U12" s="316"/>
      <c r="V12" s="316">
        <f t="shared" si="1"/>
        <v>951000</v>
      </c>
    </row>
    <row r="13" spans="1:22" x14ac:dyDescent="0.3">
      <c r="A13" s="85" t="s">
        <v>972</v>
      </c>
      <c r="B13" s="869"/>
      <c r="C13" s="870"/>
      <c r="D13" s="870"/>
      <c r="E13" s="870"/>
      <c r="F13" s="870"/>
      <c r="G13" s="870"/>
      <c r="H13" s="870"/>
      <c r="I13" s="870"/>
      <c r="J13" s="870"/>
      <c r="K13" s="871"/>
      <c r="L13" s="871"/>
      <c r="M13" s="941">
        <f t="shared" si="0"/>
        <v>0</v>
      </c>
      <c r="N13" s="944"/>
      <c r="O13" s="944"/>
      <c r="P13" s="944"/>
      <c r="Q13" s="332"/>
      <c r="R13" s="301"/>
      <c r="S13" s="840"/>
      <c r="T13" s="859"/>
      <c r="U13" s="316"/>
      <c r="V13" s="316">
        <f t="shared" si="1"/>
        <v>0</v>
      </c>
    </row>
    <row r="14" spans="1:22" ht="58.2" thickBot="1" x14ac:dyDescent="0.35">
      <c r="A14" s="101" t="s">
        <v>973</v>
      </c>
      <c r="B14" s="917">
        <v>180000</v>
      </c>
      <c r="C14" s="918"/>
      <c r="D14" s="918"/>
      <c r="E14" s="918"/>
      <c r="F14" s="918"/>
      <c r="G14" s="918"/>
      <c r="H14" s="918"/>
      <c r="I14" s="918"/>
      <c r="J14" s="918"/>
      <c r="K14" s="919"/>
      <c r="L14" s="919">
        <v>250000</v>
      </c>
      <c r="M14" s="945">
        <f t="shared" si="0"/>
        <v>430000</v>
      </c>
      <c r="N14" s="946">
        <v>0</v>
      </c>
      <c r="O14" s="946"/>
      <c r="P14" s="946">
        <v>200000</v>
      </c>
      <c r="Q14" s="947">
        <f t="shared" si="2"/>
        <v>200000</v>
      </c>
      <c r="R14" s="948"/>
      <c r="S14" s="949"/>
      <c r="T14" s="950"/>
      <c r="U14" s="318"/>
      <c r="V14" s="318">
        <f t="shared" si="1"/>
        <v>630000</v>
      </c>
    </row>
    <row r="15" spans="1:22" ht="15" thickBot="1" x14ac:dyDescent="0.35">
      <c r="A15" s="921" t="s">
        <v>218</v>
      </c>
      <c r="B15" s="922">
        <f t="shared" ref="B15:V15" si="3">SUM(B5:B14)</f>
        <v>2465600</v>
      </c>
      <c r="C15" s="923">
        <f t="shared" si="3"/>
        <v>1511332</v>
      </c>
      <c r="D15" s="923">
        <f t="shared" si="3"/>
        <v>5595007</v>
      </c>
      <c r="E15" s="923">
        <f t="shared" si="3"/>
        <v>877700</v>
      </c>
      <c r="F15" s="923">
        <f t="shared" si="3"/>
        <v>2009805</v>
      </c>
      <c r="G15" s="923">
        <f t="shared" si="3"/>
        <v>3084552</v>
      </c>
      <c r="H15" s="923">
        <f t="shared" si="3"/>
        <v>2810809</v>
      </c>
      <c r="I15" s="923">
        <f t="shared" si="3"/>
        <v>3378857</v>
      </c>
      <c r="J15" s="923">
        <f t="shared" si="3"/>
        <v>388392</v>
      </c>
      <c r="K15" s="923">
        <f t="shared" si="3"/>
        <v>2446946</v>
      </c>
      <c r="L15" s="924">
        <f t="shared" si="3"/>
        <v>1371000</v>
      </c>
      <c r="M15" s="925">
        <f>SUM(M5:M14)</f>
        <v>25940000</v>
      </c>
      <c r="N15" s="926">
        <f>SUM(N5:N14)</f>
        <v>2065300</v>
      </c>
      <c r="O15" s="927">
        <f>SUM(O5:O14)</f>
        <v>769700</v>
      </c>
      <c r="P15" s="927">
        <f>SUM(P5:P14)</f>
        <v>324000</v>
      </c>
      <c r="Q15" s="823">
        <f t="shared" si="2"/>
        <v>3159000</v>
      </c>
      <c r="R15" s="929">
        <f t="shared" si="3"/>
        <v>0</v>
      </c>
      <c r="S15" s="930">
        <f t="shared" si="3"/>
        <v>0</v>
      </c>
      <c r="T15" s="931">
        <f t="shared" si="3"/>
        <v>0</v>
      </c>
      <c r="U15" s="932">
        <f t="shared" si="3"/>
        <v>0</v>
      </c>
      <c r="V15" s="933">
        <f t="shared" si="3"/>
        <v>29099000</v>
      </c>
    </row>
    <row r="16" spans="1:22" x14ac:dyDescent="0.3">
      <c r="A16" s="93" t="s">
        <v>219</v>
      </c>
      <c r="B16" s="872"/>
      <c r="C16" s="873"/>
      <c r="D16" s="874"/>
      <c r="E16" s="874"/>
      <c r="F16" s="874"/>
      <c r="G16" s="874"/>
      <c r="H16" s="874"/>
      <c r="I16" s="874"/>
      <c r="J16" s="873"/>
      <c r="K16" s="875"/>
      <c r="L16" s="875"/>
      <c r="M16" s="941">
        <f>SUM(B16:L16)</f>
        <v>0</v>
      </c>
      <c r="N16" s="946"/>
      <c r="O16" s="946"/>
      <c r="P16" s="946"/>
      <c r="Q16" s="937">
        <f t="shared" si="2"/>
        <v>0</v>
      </c>
      <c r="R16" s="938"/>
      <c r="S16" s="939"/>
      <c r="T16" s="951"/>
      <c r="U16" s="317"/>
      <c r="V16" s="320">
        <f>M16+Q16+R16+S16+T16+U16</f>
        <v>0</v>
      </c>
    </row>
    <row r="17" spans="1:22" ht="43.8" thickBot="1" x14ac:dyDescent="0.35">
      <c r="A17" s="101" t="s">
        <v>382</v>
      </c>
      <c r="B17" s="876"/>
      <c r="C17" s="873"/>
      <c r="D17" s="873"/>
      <c r="E17" s="873"/>
      <c r="F17" s="873"/>
      <c r="G17" s="873"/>
      <c r="H17" s="873"/>
      <c r="I17" s="873"/>
      <c r="J17" s="873"/>
      <c r="K17" s="875"/>
      <c r="L17" s="875"/>
      <c r="M17" s="941">
        <f>SUM(B17:L17)</f>
        <v>0</v>
      </c>
      <c r="N17" s="952"/>
      <c r="O17" s="953"/>
      <c r="P17" s="953"/>
      <c r="Q17" s="332">
        <f t="shared" si="2"/>
        <v>0</v>
      </c>
      <c r="R17" s="301"/>
      <c r="S17" s="840"/>
      <c r="T17" s="950">
        <v>34560</v>
      </c>
      <c r="U17" s="318"/>
      <c r="V17" s="316">
        <f>M17+Q17+R17+S17+T17+U17</f>
        <v>34560</v>
      </c>
    </row>
    <row r="18" spans="1:22" ht="29.4" thickBot="1" x14ac:dyDescent="0.35">
      <c r="A18" s="101" t="s">
        <v>974</v>
      </c>
      <c r="B18" s="917"/>
      <c r="C18" s="918"/>
      <c r="D18" s="918"/>
      <c r="E18" s="918"/>
      <c r="F18" s="918"/>
      <c r="G18" s="918"/>
      <c r="H18" s="918"/>
      <c r="I18" s="918"/>
      <c r="J18" s="918"/>
      <c r="K18" s="919"/>
      <c r="L18" s="919">
        <v>115440</v>
      </c>
      <c r="M18" s="954">
        <f>SUM(B18:L18)</f>
        <v>115440</v>
      </c>
      <c r="N18" s="955"/>
      <c r="O18" s="956"/>
      <c r="P18" s="956">
        <v>15000</v>
      </c>
      <c r="Q18" s="947">
        <f t="shared" si="2"/>
        <v>15000</v>
      </c>
      <c r="R18" s="948"/>
      <c r="S18" s="949"/>
      <c r="T18" s="950"/>
      <c r="U18" s="318"/>
      <c r="V18" s="318">
        <f>M18+Q18+R18+S18+T18+U18</f>
        <v>130440</v>
      </c>
    </row>
    <row r="19" spans="1:22" ht="15" thickBot="1" x14ac:dyDescent="0.35">
      <c r="A19" s="921" t="s">
        <v>220</v>
      </c>
      <c r="B19" s="922">
        <f>SUM(B18:B18)</f>
        <v>0</v>
      </c>
      <c r="C19" s="923">
        <f>SUM(C18:C18)</f>
        <v>0</v>
      </c>
      <c r="D19" s="923">
        <f>SUM(D18:D18)</f>
        <v>0</v>
      </c>
      <c r="E19" s="923">
        <f>SUM(E18:E18)</f>
        <v>0</v>
      </c>
      <c r="F19" s="923">
        <f>SUM(F18:F18)</f>
        <v>0</v>
      </c>
      <c r="G19" s="923"/>
      <c r="H19" s="923"/>
      <c r="I19" s="923"/>
      <c r="J19" s="923"/>
      <c r="K19" s="924"/>
      <c r="L19" s="924">
        <f>SUM(L18:L18)</f>
        <v>115440</v>
      </c>
      <c r="M19" s="925">
        <f>SUM(M16:M18)</f>
        <v>115440</v>
      </c>
      <c r="N19" s="926"/>
      <c r="O19" s="926"/>
      <c r="P19" s="926">
        <v>15000</v>
      </c>
      <c r="Q19" s="823">
        <f t="shared" si="2"/>
        <v>15000</v>
      </c>
      <c r="R19" s="929"/>
      <c r="S19" s="930"/>
      <c r="T19" s="931">
        <f>SUM(T16:T18)</f>
        <v>34560</v>
      </c>
      <c r="U19" s="933"/>
      <c r="V19" s="933">
        <f>M19+Q19+R19+S19+T19+U19</f>
        <v>165000</v>
      </c>
    </row>
    <row r="20" spans="1:22" ht="16.2" thickBot="1" x14ac:dyDescent="0.35">
      <c r="A20" s="109" t="s">
        <v>221</v>
      </c>
      <c r="B20" s="904">
        <f t="shared" ref="B20:V20" si="4">B15+B19</f>
        <v>2465600</v>
      </c>
      <c r="C20" s="905">
        <f t="shared" si="4"/>
        <v>1511332</v>
      </c>
      <c r="D20" s="905">
        <f t="shared" si="4"/>
        <v>5595007</v>
      </c>
      <c r="E20" s="905">
        <f t="shared" si="4"/>
        <v>877700</v>
      </c>
      <c r="F20" s="905">
        <f t="shared" si="4"/>
        <v>2009805</v>
      </c>
      <c r="G20" s="905">
        <f t="shared" si="4"/>
        <v>3084552</v>
      </c>
      <c r="H20" s="905">
        <f t="shared" si="4"/>
        <v>2810809</v>
      </c>
      <c r="I20" s="905">
        <f t="shared" si="4"/>
        <v>3378857</v>
      </c>
      <c r="J20" s="905">
        <f t="shared" si="4"/>
        <v>388392</v>
      </c>
      <c r="K20" s="905">
        <f t="shared" si="4"/>
        <v>2446946</v>
      </c>
      <c r="L20" s="906">
        <f t="shared" si="4"/>
        <v>1486440</v>
      </c>
      <c r="M20" s="907">
        <f t="shared" si="4"/>
        <v>26055440</v>
      </c>
      <c r="N20" s="908">
        <f t="shared" si="4"/>
        <v>2065300</v>
      </c>
      <c r="O20" s="909">
        <f t="shared" si="4"/>
        <v>769700</v>
      </c>
      <c r="P20" s="909">
        <f t="shared" si="4"/>
        <v>339000</v>
      </c>
      <c r="Q20" s="914">
        <f t="shared" si="2"/>
        <v>3174000</v>
      </c>
      <c r="R20" s="910">
        <f t="shared" si="4"/>
        <v>0</v>
      </c>
      <c r="S20" s="911">
        <f t="shared" si="4"/>
        <v>0</v>
      </c>
      <c r="T20" s="912">
        <f t="shared" si="4"/>
        <v>34560</v>
      </c>
      <c r="U20" s="907">
        <f t="shared" si="4"/>
        <v>0</v>
      </c>
      <c r="V20" s="913">
        <f t="shared" si="4"/>
        <v>29264000</v>
      </c>
    </row>
    <row r="21" spans="1:22" x14ac:dyDescent="0.3">
      <c r="A21" s="122" t="s">
        <v>383</v>
      </c>
      <c r="B21" s="877">
        <v>517427</v>
      </c>
      <c r="C21" s="878">
        <v>317064</v>
      </c>
      <c r="D21" s="878">
        <v>1178521</v>
      </c>
      <c r="E21" s="878">
        <v>192960</v>
      </c>
      <c r="F21" s="878">
        <v>406863</v>
      </c>
      <c r="G21" s="878">
        <v>630126</v>
      </c>
      <c r="H21" s="878">
        <v>573790</v>
      </c>
      <c r="I21" s="878">
        <v>664400</v>
      </c>
      <c r="J21" s="878">
        <v>95778</v>
      </c>
      <c r="K21" s="879">
        <v>495000</v>
      </c>
      <c r="L21" s="879">
        <v>555131</v>
      </c>
      <c r="M21" s="935">
        <f t="shared" ref="M21:M27" si="5">SUM(B21:L21)</f>
        <v>5627060</v>
      </c>
      <c r="N21" s="936">
        <v>432200</v>
      </c>
      <c r="O21" s="936">
        <v>186000</v>
      </c>
      <c r="P21" s="936">
        <v>94740</v>
      </c>
      <c r="Q21" s="937">
        <f t="shared" si="2"/>
        <v>712940</v>
      </c>
      <c r="R21" s="938"/>
      <c r="S21" s="939"/>
      <c r="T21" s="961">
        <v>29160</v>
      </c>
      <c r="U21" s="962"/>
      <c r="V21" s="320">
        <f t="shared" ref="V21:V27" si="6">M21+Q21+R21+S21+T21+U21</f>
        <v>6369160</v>
      </c>
    </row>
    <row r="22" spans="1:22" x14ac:dyDescent="0.3">
      <c r="A22" s="65" t="s">
        <v>222</v>
      </c>
      <c r="B22" s="866"/>
      <c r="C22" s="867"/>
      <c r="D22" s="867"/>
      <c r="E22" s="867"/>
      <c r="F22" s="867"/>
      <c r="G22" s="867"/>
      <c r="H22" s="867"/>
      <c r="I22" s="867"/>
      <c r="J22" s="867"/>
      <c r="K22" s="868"/>
      <c r="L22" s="868"/>
      <c r="M22" s="941">
        <f t="shared" si="5"/>
        <v>0</v>
      </c>
      <c r="N22" s="942"/>
      <c r="O22" s="942"/>
      <c r="P22" s="942"/>
      <c r="Q22" s="332">
        <f t="shared" si="2"/>
        <v>0</v>
      </c>
      <c r="R22" s="301"/>
      <c r="S22" s="840"/>
      <c r="T22" s="940"/>
      <c r="U22" s="963"/>
      <c r="V22" s="316">
        <f t="shared" si="6"/>
        <v>0</v>
      </c>
    </row>
    <row r="23" spans="1:22" x14ac:dyDescent="0.3">
      <c r="A23" s="65" t="s">
        <v>223</v>
      </c>
      <c r="B23" s="866"/>
      <c r="C23" s="867"/>
      <c r="D23" s="867"/>
      <c r="E23" s="867"/>
      <c r="F23" s="867"/>
      <c r="G23" s="867"/>
      <c r="H23" s="867"/>
      <c r="I23" s="867"/>
      <c r="J23" s="867"/>
      <c r="K23" s="868"/>
      <c r="L23" s="868"/>
      <c r="M23" s="943">
        <f t="shared" si="5"/>
        <v>0</v>
      </c>
      <c r="N23" s="942"/>
      <c r="O23" s="942"/>
      <c r="P23" s="942"/>
      <c r="Q23" s="332">
        <f t="shared" si="2"/>
        <v>0</v>
      </c>
      <c r="R23" s="301"/>
      <c r="S23" s="840"/>
      <c r="T23" s="940"/>
      <c r="U23" s="963"/>
      <c r="V23" s="316">
        <f t="shared" si="6"/>
        <v>0</v>
      </c>
    </row>
    <row r="24" spans="1:22" ht="28.8" x14ac:dyDescent="0.3">
      <c r="A24" s="85" t="s">
        <v>384</v>
      </c>
      <c r="B24" s="869">
        <v>24615</v>
      </c>
      <c r="C24" s="871">
        <v>8210</v>
      </c>
      <c r="D24" s="871">
        <v>24615</v>
      </c>
      <c r="E24" s="871">
        <v>8210</v>
      </c>
      <c r="F24" s="871">
        <v>12307</v>
      </c>
      <c r="G24" s="871">
        <v>24615</v>
      </c>
      <c r="H24" s="871">
        <v>24615</v>
      </c>
      <c r="I24" s="871">
        <v>24615</v>
      </c>
      <c r="J24" s="871">
        <v>0</v>
      </c>
      <c r="K24" s="871">
        <v>18469</v>
      </c>
      <c r="L24" s="871">
        <v>38729</v>
      </c>
      <c r="M24" s="941">
        <f t="shared" si="5"/>
        <v>209000</v>
      </c>
      <c r="N24" s="944">
        <v>16404</v>
      </c>
      <c r="O24" s="944">
        <v>8210</v>
      </c>
      <c r="P24" s="944">
        <v>4386</v>
      </c>
      <c r="Q24" s="332">
        <f t="shared" si="2"/>
        <v>29000</v>
      </c>
      <c r="R24" s="301"/>
      <c r="S24" s="840"/>
      <c r="T24" s="859"/>
      <c r="U24" s="964"/>
      <c r="V24" s="316">
        <f t="shared" si="6"/>
        <v>238000</v>
      </c>
    </row>
    <row r="25" spans="1:22" x14ac:dyDescent="0.3">
      <c r="A25" s="85" t="s">
        <v>224</v>
      </c>
      <c r="B25" s="869"/>
      <c r="C25" s="870"/>
      <c r="D25" s="870"/>
      <c r="E25" s="870"/>
      <c r="F25" s="870"/>
      <c r="G25" s="870"/>
      <c r="H25" s="870"/>
      <c r="I25" s="870"/>
      <c r="J25" s="870"/>
      <c r="K25" s="871"/>
      <c r="L25" s="871">
        <v>70840</v>
      </c>
      <c r="M25" s="941">
        <f t="shared" si="5"/>
        <v>70840</v>
      </c>
      <c r="N25" s="944"/>
      <c r="O25" s="944"/>
      <c r="P25" s="944"/>
      <c r="Q25" s="332">
        <f t="shared" si="2"/>
        <v>0</v>
      </c>
      <c r="R25" s="301"/>
      <c r="S25" s="840"/>
      <c r="T25" s="859"/>
      <c r="U25" s="964"/>
      <c r="V25" s="316">
        <f t="shared" si="6"/>
        <v>70840</v>
      </c>
    </row>
    <row r="26" spans="1:22" x14ac:dyDescent="0.3">
      <c r="A26" s="85" t="s">
        <v>225</v>
      </c>
      <c r="B26" s="869"/>
      <c r="C26" s="870"/>
      <c r="D26" s="870"/>
      <c r="E26" s="870"/>
      <c r="F26" s="870"/>
      <c r="G26" s="870"/>
      <c r="H26" s="870"/>
      <c r="I26" s="870"/>
      <c r="J26" s="870"/>
      <c r="K26" s="871"/>
      <c r="L26" s="871"/>
      <c r="M26" s="941">
        <f t="shared" si="5"/>
        <v>0</v>
      </c>
      <c r="N26" s="944"/>
      <c r="O26" s="944"/>
      <c r="P26" s="944"/>
      <c r="Q26" s="332">
        <f t="shared" si="2"/>
        <v>0</v>
      </c>
      <c r="R26" s="301"/>
      <c r="S26" s="840"/>
      <c r="T26" s="859"/>
      <c r="U26" s="964"/>
      <c r="V26" s="316">
        <f t="shared" si="6"/>
        <v>0</v>
      </c>
    </row>
    <row r="27" spans="1:22" ht="43.8" thickBot="1" x14ac:dyDescent="0.35">
      <c r="A27" s="101" t="s">
        <v>385</v>
      </c>
      <c r="B27" s="880">
        <v>26373</v>
      </c>
      <c r="C27" s="881">
        <v>8797</v>
      </c>
      <c r="D27" s="881">
        <v>26373</v>
      </c>
      <c r="E27" s="881">
        <v>8797</v>
      </c>
      <c r="F27" s="881">
        <v>13187</v>
      </c>
      <c r="G27" s="881">
        <v>26373</v>
      </c>
      <c r="H27" s="881">
        <v>26373</v>
      </c>
      <c r="I27" s="881">
        <v>26373</v>
      </c>
      <c r="J27" s="881">
        <v>0</v>
      </c>
      <c r="K27" s="881">
        <v>19789</v>
      </c>
      <c r="L27" s="882">
        <v>26565</v>
      </c>
      <c r="M27" s="941">
        <f t="shared" si="5"/>
        <v>209000</v>
      </c>
      <c r="N27" s="946">
        <v>17576</v>
      </c>
      <c r="O27" s="946">
        <v>8797</v>
      </c>
      <c r="P27" s="946">
        <v>2627</v>
      </c>
      <c r="Q27" s="965">
        <f t="shared" si="2"/>
        <v>29000</v>
      </c>
      <c r="R27" s="301"/>
      <c r="S27" s="840"/>
      <c r="T27" s="950"/>
      <c r="U27" s="966"/>
      <c r="V27" s="319">
        <f t="shared" si="6"/>
        <v>238000</v>
      </c>
    </row>
    <row r="28" spans="1:22" ht="31.8" thickBot="1" x14ac:dyDescent="0.35">
      <c r="A28" s="135" t="s">
        <v>226</v>
      </c>
      <c r="B28" s="904">
        <f t="shared" ref="B28:V28" si="7">SUM(B21:B27)</f>
        <v>568415</v>
      </c>
      <c r="C28" s="905">
        <f t="shared" si="7"/>
        <v>334071</v>
      </c>
      <c r="D28" s="905">
        <f t="shared" si="7"/>
        <v>1229509</v>
      </c>
      <c r="E28" s="905">
        <f t="shared" si="7"/>
        <v>209967</v>
      </c>
      <c r="F28" s="905">
        <f t="shared" si="7"/>
        <v>432357</v>
      </c>
      <c r="G28" s="905">
        <f t="shared" si="7"/>
        <v>681114</v>
      </c>
      <c r="H28" s="905">
        <f t="shared" si="7"/>
        <v>624778</v>
      </c>
      <c r="I28" s="905">
        <f t="shared" si="7"/>
        <v>715388</v>
      </c>
      <c r="J28" s="905">
        <f>SUM(J21:J27)</f>
        <v>95778</v>
      </c>
      <c r="K28" s="905">
        <f>SUM(K21:K27)</f>
        <v>533258</v>
      </c>
      <c r="L28" s="906">
        <f t="shared" si="7"/>
        <v>691265</v>
      </c>
      <c r="M28" s="907">
        <f>SUM(M21:M27)</f>
        <v>6115900</v>
      </c>
      <c r="N28" s="908">
        <f>SUM(N21:N27)</f>
        <v>466180</v>
      </c>
      <c r="O28" s="909">
        <f>SUM(O21:O27)</f>
        <v>203007</v>
      </c>
      <c r="P28" s="909">
        <f>SUM(P21:P27)</f>
        <v>101753</v>
      </c>
      <c r="Q28" s="914">
        <f t="shared" si="2"/>
        <v>770940</v>
      </c>
      <c r="R28" s="121">
        <f t="shared" si="7"/>
        <v>0</v>
      </c>
      <c r="S28" s="830">
        <f t="shared" si="7"/>
        <v>0</v>
      </c>
      <c r="T28" s="849">
        <f t="shared" si="7"/>
        <v>29160</v>
      </c>
      <c r="U28" s="321">
        <f t="shared" si="7"/>
        <v>0</v>
      </c>
      <c r="V28" s="842">
        <f t="shared" si="7"/>
        <v>6916000</v>
      </c>
    </row>
    <row r="29" spans="1:22" x14ac:dyDescent="0.3">
      <c r="A29" s="140" t="s">
        <v>227</v>
      </c>
      <c r="B29" s="883"/>
      <c r="C29" s="878"/>
      <c r="D29" s="878"/>
      <c r="E29" s="878"/>
      <c r="F29" s="878"/>
      <c r="G29" s="878"/>
      <c r="H29" s="878"/>
      <c r="I29" s="878"/>
      <c r="J29" s="878"/>
      <c r="K29" s="879"/>
      <c r="L29" s="879"/>
      <c r="M29" s="935">
        <f>SUM(B29:L29)</f>
        <v>0</v>
      </c>
      <c r="N29" s="936"/>
      <c r="O29" s="936"/>
      <c r="P29" s="936"/>
      <c r="Q29" s="937">
        <f t="shared" si="2"/>
        <v>0</v>
      </c>
      <c r="R29" s="938"/>
      <c r="S29" s="939"/>
      <c r="T29" s="961"/>
      <c r="U29" s="322"/>
      <c r="V29" s="320">
        <f>M29+Q29+R29+S29+T29+U29</f>
        <v>0</v>
      </c>
    </row>
    <row r="30" spans="1:22" x14ac:dyDescent="0.3">
      <c r="A30" s="85" t="s">
        <v>228</v>
      </c>
      <c r="B30" s="884"/>
      <c r="C30" s="870"/>
      <c r="D30" s="870"/>
      <c r="E30" s="870"/>
      <c r="F30" s="870"/>
      <c r="G30" s="870"/>
      <c r="H30" s="870"/>
      <c r="I30" s="870"/>
      <c r="J30" s="870"/>
      <c r="K30" s="871"/>
      <c r="L30" s="871"/>
      <c r="M30" s="941">
        <f>SUM(B30:L30)</f>
        <v>0</v>
      </c>
      <c r="N30" s="944"/>
      <c r="O30" s="944"/>
      <c r="P30" s="944"/>
      <c r="Q30" s="332">
        <f t="shared" si="2"/>
        <v>0</v>
      </c>
      <c r="R30" s="301"/>
      <c r="S30" s="840"/>
      <c r="T30" s="859"/>
      <c r="U30" s="323"/>
      <c r="V30" s="316">
        <f>M30+Q30+R30+S30+T30+U30</f>
        <v>0</v>
      </c>
    </row>
    <row r="31" spans="1:22" ht="28.8" x14ac:dyDescent="0.3">
      <c r="A31" s="85" t="s">
        <v>386</v>
      </c>
      <c r="B31" s="884"/>
      <c r="C31" s="870"/>
      <c r="D31" s="870"/>
      <c r="E31" s="870"/>
      <c r="F31" s="870"/>
      <c r="G31" s="870"/>
      <c r="H31" s="870"/>
      <c r="I31" s="870"/>
      <c r="J31" s="870"/>
      <c r="K31" s="871"/>
      <c r="L31" s="871">
        <v>180000</v>
      </c>
      <c r="M31" s="941">
        <f>SUM(B31:L31)</f>
        <v>180000</v>
      </c>
      <c r="N31" s="944"/>
      <c r="O31" s="944"/>
      <c r="P31" s="944">
        <v>20000</v>
      </c>
      <c r="Q31" s="332">
        <f t="shared" si="2"/>
        <v>20000</v>
      </c>
      <c r="R31" s="301"/>
      <c r="S31" s="840"/>
      <c r="T31" s="859"/>
      <c r="U31" s="323"/>
      <c r="V31" s="316">
        <f>M31+Q31+R31+S31+T31+U31</f>
        <v>200000</v>
      </c>
    </row>
    <row r="32" spans="1:22" x14ac:dyDescent="0.3">
      <c r="A32" s="151" t="s">
        <v>387</v>
      </c>
      <c r="B32" s="884"/>
      <c r="C32" s="870"/>
      <c r="D32" s="870"/>
      <c r="E32" s="870"/>
      <c r="F32" s="870"/>
      <c r="G32" s="870"/>
      <c r="H32" s="870"/>
      <c r="I32" s="870"/>
      <c r="J32" s="870"/>
      <c r="K32" s="871"/>
      <c r="L32" s="871">
        <v>45000</v>
      </c>
      <c r="M32" s="941">
        <f>SUM(B32:L32)</f>
        <v>45000</v>
      </c>
      <c r="N32" s="944"/>
      <c r="O32" s="944"/>
      <c r="P32" s="944">
        <v>50000</v>
      </c>
      <c r="Q32" s="332">
        <f t="shared" si="2"/>
        <v>50000</v>
      </c>
      <c r="R32" s="301"/>
      <c r="S32" s="840"/>
      <c r="T32" s="859"/>
      <c r="U32" s="323"/>
      <c r="V32" s="316">
        <f>M32+Q32+R32+S32+T32+U32</f>
        <v>95000</v>
      </c>
    </row>
    <row r="33" spans="1:22" x14ac:dyDescent="0.3">
      <c r="A33" s="151" t="s">
        <v>388</v>
      </c>
      <c r="B33" s="884"/>
      <c r="C33" s="870"/>
      <c r="D33" s="870"/>
      <c r="E33" s="870"/>
      <c r="F33" s="870"/>
      <c r="G33" s="870"/>
      <c r="H33" s="870"/>
      <c r="I33" s="870"/>
      <c r="J33" s="870"/>
      <c r="K33" s="871"/>
      <c r="L33" s="871"/>
      <c r="M33" s="941">
        <f>SUM(B33:L33)</f>
        <v>0</v>
      </c>
      <c r="N33" s="944"/>
      <c r="O33" s="944"/>
      <c r="P33" s="944"/>
      <c r="Q33" s="332">
        <f t="shared" si="2"/>
        <v>0</v>
      </c>
      <c r="R33" s="301"/>
      <c r="S33" s="840"/>
      <c r="T33" s="859"/>
      <c r="U33" s="323"/>
      <c r="V33" s="316">
        <f>M33+Q33+R33+S33+T33+U33</f>
        <v>0</v>
      </c>
    </row>
    <row r="34" spans="1:22" x14ac:dyDescent="0.3">
      <c r="A34" s="153" t="s">
        <v>232</v>
      </c>
      <c r="B34" s="885">
        <f>SUM(B29:B33)</f>
        <v>0</v>
      </c>
      <c r="C34" s="886">
        <f t="shared" ref="C34:J34" si="8">SUM(C29:C32)</f>
        <v>0</v>
      </c>
      <c r="D34" s="886">
        <f t="shared" si="8"/>
        <v>0</v>
      </c>
      <c r="E34" s="886">
        <f t="shared" si="8"/>
        <v>0</v>
      </c>
      <c r="F34" s="886">
        <f t="shared" si="8"/>
        <v>0</v>
      </c>
      <c r="G34" s="886">
        <f t="shared" si="8"/>
        <v>0</v>
      </c>
      <c r="H34" s="886">
        <f t="shared" si="8"/>
        <v>0</v>
      </c>
      <c r="I34" s="886">
        <f t="shared" si="8"/>
        <v>0</v>
      </c>
      <c r="J34" s="886">
        <f t="shared" si="8"/>
        <v>0</v>
      </c>
      <c r="K34" s="811"/>
      <c r="L34" s="811">
        <f t="shared" ref="L34:V34" si="9">SUM(L29:L33)</f>
        <v>225000</v>
      </c>
      <c r="M34" s="324">
        <f t="shared" si="9"/>
        <v>225000</v>
      </c>
      <c r="N34" s="796"/>
      <c r="O34" s="325"/>
      <c r="P34" s="325">
        <v>70000</v>
      </c>
      <c r="Q34" s="332">
        <f t="shared" si="2"/>
        <v>70000</v>
      </c>
      <c r="R34" s="827">
        <f t="shared" si="9"/>
        <v>0</v>
      </c>
      <c r="S34" s="158">
        <f t="shared" si="9"/>
        <v>0</v>
      </c>
      <c r="T34" s="850">
        <f t="shared" si="9"/>
        <v>0</v>
      </c>
      <c r="U34" s="325">
        <f t="shared" si="9"/>
        <v>0</v>
      </c>
      <c r="V34" s="967">
        <f t="shared" si="9"/>
        <v>295000</v>
      </c>
    </row>
    <row r="35" spans="1:22" x14ac:dyDescent="0.3">
      <c r="A35" s="85" t="s">
        <v>233</v>
      </c>
      <c r="B35" s="884"/>
      <c r="C35" s="870"/>
      <c r="D35" s="870"/>
      <c r="E35" s="870"/>
      <c r="F35" s="870"/>
      <c r="G35" s="870"/>
      <c r="H35" s="870"/>
      <c r="I35" s="870"/>
      <c r="J35" s="870"/>
      <c r="K35" s="871"/>
      <c r="L35" s="871"/>
      <c r="M35" s="941">
        <f t="shared" ref="M35:M40" si="10">SUM(B35:L35)</f>
        <v>0</v>
      </c>
      <c r="N35" s="944"/>
      <c r="O35" s="944"/>
      <c r="P35" s="944"/>
      <c r="Q35" s="332">
        <f t="shared" si="2"/>
        <v>0</v>
      </c>
      <c r="R35" s="301"/>
      <c r="S35" s="840"/>
      <c r="T35" s="859"/>
      <c r="U35" s="323"/>
      <c r="V35" s="316">
        <f t="shared" ref="V35:V40" si="11">M35+Q35+R35+S35+T35+U35</f>
        <v>0</v>
      </c>
    </row>
    <row r="36" spans="1:22" x14ac:dyDescent="0.3">
      <c r="A36" s="85" t="s">
        <v>389</v>
      </c>
      <c r="B36" s="884"/>
      <c r="C36" s="870"/>
      <c r="D36" s="870"/>
      <c r="E36" s="870"/>
      <c r="F36" s="870"/>
      <c r="G36" s="870"/>
      <c r="H36" s="870"/>
      <c r="I36" s="870"/>
      <c r="J36" s="870"/>
      <c r="K36" s="871"/>
      <c r="L36" s="871">
        <v>420000</v>
      </c>
      <c r="M36" s="941">
        <f t="shared" si="10"/>
        <v>420000</v>
      </c>
      <c r="N36" s="944"/>
      <c r="O36" s="944"/>
      <c r="P36" s="944">
        <v>40000</v>
      </c>
      <c r="Q36" s="332">
        <f t="shared" si="2"/>
        <v>40000</v>
      </c>
      <c r="R36" s="301"/>
      <c r="S36" s="840"/>
      <c r="T36" s="859"/>
      <c r="U36" s="323"/>
      <c r="V36" s="316">
        <f t="shared" si="11"/>
        <v>460000</v>
      </c>
    </row>
    <row r="37" spans="1:22" x14ac:dyDescent="0.3">
      <c r="A37" s="85" t="s">
        <v>235</v>
      </c>
      <c r="B37" s="884"/>
      <c r="C37" s="870"/>
      <c r="D37" s="870"/>
      <c r="E37" s="870"/>
      <c r="F37" s="870"/>
      <c r="G37" s="870"/>
      <c r="H37" s="870"/>
      <c r="I37" s="870"/>
      <c r="J37" s="870"/>
      <c r="K37" s="871"/>
      <c r="L37" s="871">
        <v>120000</v>
      </c>
      <c r="M37" s="941">
        <f t="shared" si="10"/>
        <v>120000</v>
      </c>
      <c r="N37" s="944"/>
      <c r="O37" s="944"/>
      <c r="P37" s="944">
        <v>12000</v>
      </c>
      <c r="Q37" s="332">
        <f t="shared" si="2"/>
        <v>12000</v>
      </c>
      <c r="R37" s="301"/>
      <c r="S37" s="840"/>
      <c r="T37" s="859"/>
      <c r="U37" s="323"/>
      <c r="V37" s="316">
        <f t="shared" si="11"/>
        <v>132000</v>
      </c>
    </row>
    <row r="38" spans="1:22" ht="28.8" x14ac:dyDescent="0.3">
      <c r="A38" s="85" t="s">
        <v>236</v>
      </c>
      <c r="B38" s="884"/>
      <c r="C38" s="870"/>
      <c r="D38" s="870"/>
      <c r="E38" s="870"/>
      <c r="F38" s="870"/>
      <c r="G38" s="870"/>
      <c r="H38" s="870"/>
      <c r="I38" s="870"/>
      <c r="J38" s="870"/>
      <c r="K38" s="871"/>
      <c r="L38" s="871"/>
      <c r="M38" s="941">
        <f t="shared" si="10"/>
        <v>0</v>
      </c>
      <c r="N38" s="944"/>
      <c r="O38" s="944"/>
      <c r="P38" s="944"/>
      <c r="Q38" s="332">
        <f t="shared" si="2"/>
        <v>0</v>
      </c>
      <c r="R38" s="301"/>
      <c r="S38" s="840"/>
      <c r="T38" s="859"/>
      <c r="U38" s="323"/>
      <c r="V38" s="316">
        <f t="shared" si="11"/>
        <v>0</v>
      </c>
    </row>
    <row r="39" spans="1:22" x14ac:dyDescent="0.3">
      <c r="A39" s="85" t="s">
        <v>390</v>
      </c>
      <c r="B39" s="884"/>
      <c r="C39" s="870"/>
      <c r="D39" s="870"/>
      <c r="E39" s="870"/>
      <c r="F39" s="870"/>
      <c r="G39" s="870"/>
      <c r="H39" s="870"/>
      <c r="I39" s="870"/>
      <c r="J39" s="870"/>
      <c r="K39" s="871"/>
      <c r="L39" s="871">
        <v>270000</v>
      </c>
      <c r="M39" s="941">
        <f t="shared" si="10"/>
        <v>270000</v>
      </c>
      <c r="N39" s="944"/>
      <c r="O39" s="944"/>
      <c r="P39" s="944">
        <v>30000</v>
      </c>
      <c r="Q39" s="332">
        <f t="shared" si="2"/>
        <v>30000</v>
      </c>
      <c r="R39" s="301"/>
      <c r="S39" s="840"/>
      <c r="T39" s="859"/>
      <c r="U39" s="323"/>
      <c r="V39" s="316">
        <f t="shared" si="11"/>
        <v>300000</v>
      </c>
    </row>
    <row r="40" spans="1:22" ht="43.2" x14ac:dyDescent="0.3">
      <c r="A40" s="85" t="s">
        <v>975</v>
      </c>
      <c r="B40" s="884"/>
      <c r="C40" s="870"/>
      <c r="D40" s="870"/>
      <c r="E40" s="870"/>
      <c r="F40" s="870"/>
      <c r="G40" s="870"/>
      <c r="H40" s="870"/>
      <c r="I40" s="870"/>
      <c r="J40" s="870"/>
      <c r="K40" s="871"/>
      <c r="L40" s="871">
        <v>513000</v>
      </c>
      <c r="M40" s="941">
        <f t="shared" si="10"/>
        <v>513000</v>
      </c>
      <c r="N40" s="944"/>
      <c r="O40" s="944"/>
      <c r="P40" s="944">
        <v>107000</v>
      </c>
      <c r="Q40" s="332">
        <f t="shared" si="2"/>
        <v>107000</v>
      </c>
      <c r="R40" s="301"/>
      <c r="S40" s="840"/>
      <c r="T40" s="859"/>
      <c r="U40" s="323"/>
      <c r="V40" s="316">
        <f t="shared" si="11"/>
        <v>620000</v>
      </c>
    </row>
    <row r="41" spans="1:22" ht="15" thickBot="1" x14ac:dyDescent="0.35">
      <c r="A41" s="813" t="s">
        <v>238</v>
      </c>
      <c r="B41" s="887">
        <f t="shared" ref="B41:V41" si="12">SUM(B35:B40)</f>
        <v>0</v>
      </c>
      <c r="C41" s="888">
        <f t="shared" si="12"/>
        <v>0</v>
      </c>
      <c r="D41" s="888">
        <f t="shared" si="12"/>
        <v>0</v>
      </c>
      <c r="E41" s="888">
        <f t="shared" si="12"/>
        <v>0</v>
      </c>
      <c r="F41" s="888">
        <f t="shared" si="12"/>
        <v>0</v>
      </c>
      <c r="G41" s="888">
        <f t="shared" si="12"/>
        <v>0</v>
      </c>
      <c r="H41" s="888">
        <f t="shared" si="12"/>
        <v>0</v>
      </c>
      <c r="I41" s="888">
        <f t="shared" si="12"/>
        <v>0</v>
      </c>
      <c r="J41" s="888">
        <f t="shared" si="12"/>
        <v>0</v>
      </c>
      <c r="K41" s="889"/>
      <c r="L41" s="889">
        <f t="shared" si="12"/>
        <v>1323000</v>
      </c>
      <c r="M41" s="814">
        <f t="shared" si="12"/>
        <v>1323000</v>
      </c>
      <c r="N41" s="815"/>
      <c r="O41" s="815"/>
      <c r="P41" s="815"/>
      <c r="Q41" s="947">
        <f>SUM(Q35:Q40)</f>
        <v>189000</v>
      </c>
      <c r="R41" s="816">
        <f t="shared" si="12"/>
        <v>0</v>
      </c>
      <c r="S41" s="831">
        <f t="shared" si="12"/>
        <v>0</v>
      </c>
      <c r="T41" s="851">
        <f t="shared" si="12"/>
        <v>0</v>
      </c>
      <c r="U41" s="817">
        <f t="shared" si="12"/>
        <v>0</v>
      </c>
      <c r="V41" s="968">
        <f t="shared" si="12"/>
        <v>1512000</v>
      </c>
    </row>
    <row r="42" spans="1:22" ht="15" thickBot="1" x14ac:dyDescent="0.35">
      <c r="A42" s="820" t="s">
        <v>239</v>
      </c>
      <c r="B42" s="890">
        <f t="shared" ref="B42:V42" si="13">B34+B41</f>
        <v>0</v>
      </c>
      <c r="C42" s="891">
        <f t="shared" si="13"/>
        <v>0</v>
      </c>
      <c r="D42" s="891">
        <f t="shared" si="13"/>
        <v>0</v>
      </c>
      <c r="E42" s="891">
        <f t="shared" si="13"/>
        <v>0</v>
      </c>
      <c r="F42" s="891">
        <f t="shared" si="13"/>
        <v>0</v>
      </c>
      <c r="G42" s="891">
        <f t="shared" si="13"/>
        <v>0</v>
      </c>
      <c r="H42" s="891">
        <f t="shared" si="13"/>
        <v>0</v>
      </c>
      <c r="I42" s="891">
        <f t="shared" si="13"/>
        <v>0</v>
      </c>
      <c r="J42" s="891">
        <f t="shared" si="13"/>
        <v>0</v>
      </c>
      <c r="K42" s="892"/>
      <c r="L42" s="892">
        <f t="shared" si="13"/>
        <v>1548000</v>
      </c>
      <c r="M42" s="821">
        <f t="shared" si="13"/>
        <v>1548000</v>
      </c>
      <c r="N42" s="822"/>
      <c r="O42" s="822"/>
      <c r="P42" s="822"/>
      <c r="Q42" s="823">
        <f t="shared" si="13"/>
        <v>259000</v>
      </c>
      <c r="R42" s="824">
        <f t="shared" si="13"/>
        <v>0</v>
      </c>
      <c r="S42" s="832">
        <f t="shared" si="13"/>
        <v>0</v>
      </c>
      <c r="T42" s="852">
        <f t="shared" si="13"/>
        <v>0</v>
      </c>
      <c r="U42" s="826">
        <f t="shared" si="13"/>
        <v>0</v>
      </c>
      <c r="V42" s="843">
        <f t="shared" si="13"/>
        <v>1807000</v>
      </c>
    </row>
    <row r="43" spans="1:22" ht="28.8" x14ac:dyDescent="0.3">
      <c r="A43" s="818" t="s">
        <v>240</v>
      </c>
      <c r="B43" s="893"/>
      <c r="C43" s="867"/>
      <c r="D43" s="867"/>
      <c r="E43" s="867"/>
      <c r="F43" s="867"/>
      <c r="G43" s="867"/>
      <c r="H43" s="867"/>
      <c r="I43" s="867"/>
      <c r="J43" s="867"/>
      <c r="K43" s="868"/>
      <c r="L43" s="868"/>
      <c r="M43" s="943">
        <f>SUM(B43:L43)</f>
        <v>0</v>
      </c>
      <c r="N43" s="942"/>
      <c r="O43" s="942"/>
      <c r="P43" s="942"/>
      <c r="Q43" s="969"/>
      <c r="R43" s="970"/>
      <c r="S43" s="971"/>
      <c r="T43" s="940"/>
      <c r="U43" s="819"/>
      <c r="V43" s="311">
        <f>M43+Q43+R43+S43+T43+U43</f>
        <v>0</v>
      </c>
    </row>
    <row r="44" spans="1:22" ht="129.6" x14ac:dyDescent="0.3">
      <c r="A44" s="85" t="s">
        <v>976</v>
      </c>
      <c r="B44" s="884"/>
      <c r="C44" s="870"/>
      <c r="D44" s="870"/>
      <c r="E44" s="870"/>
      <c r="F44" s="870"/>
      <c r="G44" s="870"/>
      <c r="H44" s="870"/>
      <c r="I44" s="870"/>
      <c r="J44" s="870"/>
      <c r="K44" s="871"/>
      <c r="L44" s="871">
        <v>1040000</v>
      </c>
      <c r="M44" s="941">
        <f>SUM(B44:L44)</f>
        <v>1040000</v>
      </c>
      <c r="N44" s="944">
        <v>0</v>
      </c>
      <c r="O44" s="944">
        <v>0</v>
      </c>
      <c r="P44" s="944">
        <v>106000</v>
      </c>
      <c r="Q44" s="332">
        <f>SUM(N44:P44)</f>
        <v>106000</v>
      </c>
      <c r="R44" s="301"/>
      <c r="S44" s="840"/>
      <c r="T44" s="859"/>
      <c r="U44" s="323"/>
      <c r="V44" s="316">
        <f>M44+Q44+R44+S44+T44+U44</f>
        <v>1146000</v>
      </c>
    </row>
    <row r="45" spans="1:22" ht="28.8" x14ac:dyDescent="0.3">
      <c r="A45" s="85" t="s">
        <v>242</v>
      </c>
      <c r="B45" s="884"/>
      <c r="C45" s="870"/>
      <c r="D45" s="870"/>
      <c r="E45" s="870"/>
      <c r="F45" s="870"/>
      <c r="G45" s="870"/>
      <c r="H45" s="870"/>
      <c r="I45" s="870"/>
      <c r="J45" s="870"/>
      <c r="K45" s="871"/>
      <c r="L45" s="871"/>
      <c r="M45" s="941">
        <f>SUM(B45:L45)</f>
        <v>0</v>
      </c>
      <c r="N45" s="944"/>
      <c r="O45" s="944"/>
      <c r="P45" s="944"/>
      <c r="Q45" s="332">
        <f>SUM(N45:P45)</f>
        <v>0</v>
      </c>
      <c r="R45" s="301"/>
      <c r="S45" s="840"/>
      <c r="T45" s="859"/>
      <c r="U45" s="323"/>
      <c r="V45" s="316">
        <f>M45+Q45+R45+S45+T45+U45</f>
        <v>0</v>
      </c>
    </row>
    <row r="46" spans="1:22" ht="28.8" x14ac:dyDescent="0.3">
      <c r="A46" s="85" t="s">
        <v>391</v>
      </c>
      <c r="B46" s="884"/>
      <c r="C46" s="870"/>
      <c r="D46" s="870"/>
      <c r="E46" s="870"/>
      <c r="F46" s="870"/>
      <c r="G46" s="870"/>
      <c r="H46" s="870"/>
      <c r="I46" s="870"/>
      <c r="J46" s="870"/>
      <c r="K46" s="871"/>
      <c r="L46" s="871">
        <v>164000</v>
      </c>
      <c r="M46" s="941">
        <f>SUM(B46:L46)</f>
        <v>164000</v>
      </c>
      <c r="N46" s="944"/>
      <c r="O46" s="944"/>
      <c r="P46" s="944">
        <v>17000</v>
      </c>
      <c r="Q46" s="332">
        <f>SUM(N46:P46)</f>
        <v>17000</v>
      </c>
      <c r="R46" s="301"/>
      <c r="S46" s="840"/>
      <c r="T46" s="859"/>
      <c r="U46" s="323"/>
      <c r="V46" s="316">
        <f>M46+Q46+R46+S46+T46+U46</f>
        <v>181000</v>
      </c>
    </row>
    <row r="47" spans="1:22" ht="28.8" x14ac:dyDescent="0.3">
      <c r="A47" s="153" t="s">
        <v>392</v>
      </c>
      <c r="B47" s="885">
        <f t="shared" ref="B47:U47" si="14">SUM(B43:B46)</f>
        <v>0</v>
      </c>
      <c r="C47" s="886">
        <f t="shared" si="14"/>
        <v>0</v>
      </c>
      <c r="D47" s="886">
        <f t="shared" si="14"/>
        <v>0</v>
      </c>
      <c r="E47" s="886">
        <f t="shared" si="14"/>
        <v>0</v>
      </c>
      <c r="F47" s="886">
        <f t="shared" si="14"/>
        <v>0</v>
      </c>
      <c r="G47" s="886">
        <f t="shared" si="14"/>
        <v>0</v>
      </c>
      <c r="H47" s="886">
        <f t="shared" si="14"/>
        <v>0</v>
      </c>
      <c r="I47" s="886">
        <f t="shared" si="14"/>
        <v>0</v>
      </c>
      <c r="J47" s="886">
        <f t="shared" si="14"/>
        <v>0</v>
      </c>
      <c r="K47" s="811"/>
      <c r="L47" s="811">
        <f>SUM(L43:L46)</f>
        <v>1204000</v>
      </c>
      <c r="M47" s="324">
        <f t="shared" si="14"/>
        <v>1204000</v>
      </c>
      <c r="N47" s="796"/>
      <c r="O47" s="796"/>
      <c r="P47" s="796">
        <v>123000</v>
      </c>
      <c r="Q47" s="332">
        <f>SUM(N47:P47)</f>
        <v>123000</v>
      </c>
      <c r="R47" s="168">
        <f t="shared" si="14"/>
        <v>0</v>
      </c>
      <c r="S47" s="834">
        <f t="shared" si="14"/>
        <v>0</v>
      </c>
      <c r="T47" s="853">
        <f t="shared" si="14"/>
        <v>0</v>
      </c>
      <c r="U47" s="327">
        <f t="shared" si="14"/>
        <v>0</v>
      </c>
      <c r="V47" s="977">
        <f>SUM(V43:V46)</f>
        <v>1327000</v>
      </c>
    </row>
    <row r="48" spans="1:22" ht="29.4" thickBot="1" x14ac:dyDescent="0.35">
      <c r="A48" s="813" t="s">
        <v>393</v>
      </c>
      <c r="B48" s="887"/>
      <c r="C48" s="888"/>
      <c r="D48" s="888"/>
      <c r="E48" s="888"/>
      <c r="F48" s="888"/>
      <c r="G48" s="888"/>
      <c r="H48" s="888"/>
      <c r="I48" s="888"/>
      <c r="J48" s="888"/>
      <c r="K48" s="889"/>
      <c r="L48" s="889">
        <v>200000</v>
      </c>
      <c r="M48" s="945">
        <f>SUM(B48:L48)</f>
        <v>200000</v>
      </c>
      <c r="N48" s="946"/>
      <c r="O48" s="946"/>
      <c r="P48" s="946">
        <v>20000</v>
      </c>
      <c r="Q48" s="947">
        <f>SUM(N48:P48)</f>
        <v>20000</v>
      </c>
      <c r="R48" s="972"/>
      <c r="S48" s="973"/>
      <c r="T48" s="974"/>
      <c r="U48" s="916"/>
      <c r="V48" s="318">
        <f>M48+Q48+R48+S48+T48+U48</f>
        <v>220000</v>
      </c>
    </row>
    <row r="49" spans="1:22" ht="15" thickBot="1" x14ac:dyDescent="0.35">
      <c r="A49" s="820" t="s">
        <v>245</v>
      </c>
      <c r="B49" s="890">
        <f t="shared" ref="B49:V49" si="15">B47+B48</f>
        <v>0</v>
      </c>
      <c r="C49" s="891">
        <f t="shared" si="15"/>
        <v>0</v>
      </c>
      <c r="D49" s="891">
        <f t="shared" si="15"/>
        <v>0</v>
      </c>
      <c r="E49" s="891">
        <f t="shared" si="15"/>
        <v>0</v>
      </c>
      <c r="F49" s="891">
        <f t="shared" si="15"/>
        <v>0</v>
      </c>
      <c r="G49" s="891">
        <f t="shared" si="15"/>
        <v>0</v>
      </c>
      <c r="H49" s="891">
        <f t="shared" si="15"/>
        <v>0</v>
      </c>
      <c r="I49" s="891">
        <f t="shared" si="15"/>
        <v>0</v>
      </c>
      <c r="J49" s="891">
        <f t="shared" si="15"/>
        <v>0</v>
      </c>
      <c r="K49" s="892"/>
      <c r="L49" s="892">
        <f>L47+L48</f>
        <v>1404000</v>
      </c>
      <c r="M49" s="821">
        <f t="shared" si="15"/>
        <v>1404000</v>
      </c>
      <c r="N49" s="822"/>
      <c r="O49" s="822"/>
      <c r="P49" s="822">
        <f>SUM(P47:P48)</f>
        <v>143000</v>
      </c>
      <c r="Q49" s="823">
        <f t="shared" si="15"/>
        <v>143000</v>
      </c>
      <c r="R49" s="824">
        <f t="shared" si="15"/>
        <v>0</v>
      </c>
      <c r="S49" s="832">
        <f t="shared" si="15"/>
        <v>0</v>
      </c>
      <c r="T49" s="852">
        <f t="shared" si="15"/>
        <v>0</v>
      </c>
      <c r="U49" s="826">
        <f t="shared" si="15"/>
        <v>0</v>
      </c>
      <c r="V49" s="843">
        <f t="shared" si="15"/>
        <v>1547000</v>
      </c>
    </row>
    <row r="50" spans="1:22" x14ac:dyDescent="0.3">
      <c r="A50" s="140" t="s">
        <v>246</v>
      </c>
      <c r="B50" s="883"/>
      <c r="C50" s="878"/>
      <c r="D50" s="878"/>
      <c r="E50" s="878"/>
      <c r="F50" s="878"/>
      <c r="G50" s="878"/>
      <c r="H50" s="878"/>
      <c r="I50" s="878"/>
      <c r="J50" s="878"/>
      <c r="K50" s="879"/>
      <c r="L50" s="879">
        <v>64000</v>
      </c>
      <c r="M50" s="935">
        <f>SUM(B50:L50)</f>
        <v>64000</v>
      </c>
      <c r="N50" s="936">
        <v>0</v>
      </c>
      <c r="O50" s="936">
        <v>0</v>
      </c>
      <c r="P50" s="991">
        <v>6000</v>
      </c>
      <c r="Q50" s="937">
        <f>SUM(N50:P50)</f>
        <v>6000</v>
      </c>
      <c r="R50" s="992"/>
      <c r="S50" s="939"/>
      <c r="T50" s="961"/>
      <c r="U50" s="322"/>
      <c r="V50" s="320">
        <f>M50+Q50+R50+S50+T50+U50</f>
        <v>70000</v>
      </c>
    </row>
    <row r="51" spans="1:22" x14ac:dyDescent="0.3">
      <c r="A51" s="85" t="s">
        <v>247</v>
      </c>
      <c r="B51" s="884"/>
      <c r="C51" s="870"/>
      <c r="D51" s="870"/>
      <c r="E51" s="870"/>
      <c r="F51" s="870"/>
      <c r="G51" s="870"/>
      <c r="H51" s="870"/>
      <c r="I51" s="870"/>
      <c r="J51" s="870"/>
      <c r="K51" s="871"/>
      <c r="L51" s="871">
        <v>630000</v>
      </c>
      <c r="M51" s="941">
        <f>SUM(B51:L51)</f>
        <v>630000</v>
      </c>
      <c r="N51" s="944"/>
      <c r="O51" s="944"/>
      <c r="P51" s="993">
        <v>63000</v>
      </c>
      <c r="Q51" s="332">
        <f>SUM(N51:P51)</f>
        <v>63000</v>
      </c>
      <c r="R51" s="994"/>
      <c r="S51" s="840"/>
      <c r="T51" s="859"/>
      <c r="U51" s="323"/>
      <c r="V51" s="316">
        <f>M51+Q51+R51+S51+T51+U51</f>
        <v>693000</v>
      </c>
    </row>
    <row r="52" spans="1:22" x14ac:dyDescent="0.3">
      <c r="A52" s="85" t="s">
        <v>248</v>
      </c>
      <c r="B52" s="884"/>
      <c r="C52" s="870"/>
      <c r="D52" s="870"/>
      <c r="E52" s="870"/>
      <c r="F52" s="870"/>
      <c r="G52" s="870"/>
      <c r="H52" s="870"/>
      <c r="I52" s="870"/>
      <c r="J52" s="870"/>
      <c r="K52" s="871"/>
      <c r="L52" s="871"/>
      <c r="M52" s="941">
        <f>SUM(B52:L52)</f>
        <v>0</v>
      </c>
      <c r="N52" s="944"/>
      <c r="O52" s="944"/>
      <c r="P52" s="993">
        <v>0</v>
      </c>
      <c r="Q52" s="332">
        <f>SUM(N52:P52)</f>
        <v>0</v>
      </c>
      <c r="R52" s="994"/>
      <c r="S52" s="840"/>
      <c r="T52" s="859"/>
      <c r="U52" s="323"/>
      <c r="V52" s="316">
        <f>M52+Q52+R52+S52+T52+U52</f>
        <v>0</v>
      </c>
    </row>
    <row r="53" spans="1:22" x14ac:dyDescent="0.3">
      <c r="A53" s="85" t="s">
        <v>249</v>
      </c>
      <c r="B53" s="884"/>
      <c r="C53" s="870"/>
      <c r="D53" s="870"/>
      <c r="E53" s="870"/>
      <c r="F53" s="870"/>
      <c r="G53" s="870"/>
      <c r="H53" s="870"/>
      <c r="I53" s="870"/>
      <c r="J53" s="870"/>
      <c r="K53" s="871"/>
      <c r="L53" s="871">
        <v>72000</v>
      </c>
      <c r="M53" s="941">
        <f>SUM(B53:L53)</f>
        <v>72000</v>
      </c>
      <c r="N53" s="944"/>
      <c r="O53" s="944"/>
      <c r="P53" s="993">
        <v>80000</v>
      </c>
      <c r="Q53" s="332">
        <f>SUM(N53:P53)</f>
        <v>80000</v>
      </c>
      <c r="R53" s="994"/>
      <c r="S53" s="840"/>
      <c r="T53" s="859"/>
      <c r="U53" s="323"/>
      <c r="V53" s="316">
        <f>M53+Q53+R53+S53+T53+U53</f>
        <v>152000</v>
      </c>
    </row>
    <row r="54" spans="1:22" x14ac:dyDescent="0.3">
      <c r="A54" s="153" t="s">
        <v>250</v>
      </c>
      <c r="B54" s="885">
        <f t="shared" ref="B54:V54" si="16">SUM(B50:B53)</f>
        <v>0</v>
      </c>
      <c r="C54" s="886">
        <f t="shared" si="16"/>
        <v>0</v>
      </c>
      <c r="D54" s="886">
        <f t="shared" si="16"/>
        <v>0</v>
      </c>
      <c r="E54" s="886">
        <f t="shared" si="16"/>
        <v>0</v>
      </c>
      <c r="F54" s="886">
        <f t="shared" si="16"/>
        <v>0</v>
      </c>
      <c r="G54" s="886">
        <f t="shared" si="16"/>
        <v>0</v>
      </c>
      <c r="H54" s="886">
        <f t="shared" si="16"/>
        <v>0</v>
      </c>
      <c r="I54" s="886">
        <f t="shared" si="16"/>
        <v>0</v>
      </c>
      <c r="J54" s="886">
        <f t="shared" si="16"/>
        <v>0</v>
      </c>
      <c r="K54" s="811"/>
      <c r="L54" s="811">
        <f t="shared" si="16"/>
        <v>766000</v>
      </c>
      <c r="M54" s="324">
        <f t="shared" si="16"/>
        <v>766000</v>
      </c>
      <c r="N54" s="796">
        <f t="shared" si="16"/>
        <v>0</v>
      </c>
      <c r="O54" s="325">
        <f t="shared" si="16"/>
        <v>0</v>
      </c>
      <c r="P54" s="798">
        <f t="shared" si="16"/>
        <v>149000</v>
      </c>
      <c r="Q54" s="326">
        <f t="shared" si="16"/>
        <v>149000</v>
      </c>
      <c r="R54" s="812">
        <f t="shared" si="16"/>
        <v>0</v>
      </c>
      <c r="S54" s="834">
        <f t="shared" si="16"/>
        <v>0</v>
      </c>
      <c r="T54" s="853">
        <f t="shared" si="16"/>
        <v>0</v>
      </c>
      <c r="U54" s="327">
        <f t="shared" si="16"/>
        <v>0</v>
      </c>
      <c r="V54" s="977">
        <f t="shared" si="16"/>
        <v>915000</v>
      </c>
    </row>
    <row r="55" spans="1:22" x14ac:dyDescent="0.3">
      <c r="A55" s="153" t="s">
        <v>251</v>
      </c>
      <c r="B55" s="885"/>
      <c r="C55" s="886"/>
      <c r="D55" s="886"/>
      <c r="E55" s="886"/>
      <c r="F55" s="886"/>
      <c r="G55" s="886"/>
      <c r="H55" s="886"/>
      <c r="I55" s="886"/>
      <c r="J55" s="886"/>
      <c r="K55" s="811"/>
      <c r="L55" s="811"/>
      <c r="M55" s="941">
        <f>SUM(B55:L55)</f>
        <v>0</v>
      </c>
      <c r="N55" s="944"/>
      <c r="O55" s="944"/>
      <c r="P55" s="993"/>
      <c r="Q55" s="326"/>
      <c r="R55" s="995"/>
      <c r="S55" s="837"/>
      <c r="T55" s="856"/>
      <c r="U55" s="331"/>
      <c r="V55" s="316">
        <f>M55+Q55+R55+S55+T55+U55</f>
        <v>0</v>
      </c>
    </row>
    <row r="56" spans="1:22" x14ac:dyDescent="0.3">
      <c r="A56" s="153" t="s">
        <v>252</v>
      </c>
      <c r="B56" s="885"/>
      <c r="C56" s="886"/>
      <c r="D56" s="886"/>
      <c r="E56" s="886"/>
      <c r="F56" s="886"/>
      <c r="G56" s="886"/>
      <c r="H56" s="886"/>
      <c r="I56" s="886"/>
      <c r="J56" s="886"/>
      <c r="K56" s="811"/>
      <c r="L56" s="811">
        <v>54000</v>
      </c>
      <c r="M56" s="941">
        <f>SUM(B56:L56)</f>
        <v>54000</v>
      </c>
      <c r="N56" s="944">
        <v>0</v>
      </c>
      <c r="O56" s="944"/>
      <c r="P56" s="993">
        <v>6000</v>
      </c>
      <c r="Q56" s="326">
        <f>SUM(N56:P56)</f>
        <v>6000</v>
      </c>
      <c r="R56" s="995"/>
      <c r="S56" s="837"/>
      <c r="T56" s="856"/>
      <c r="U56" s="331"/>
      <c r="V56" s="316">
        <f>M56+Q56+R56+S56+T56+U56</f>
        <v>60000</v>
      </c>
    </row>
    <row r="57" spans="1:22" ht="57.6" x14ac:dyDescent="0.3">
      <c r="A57" s="153" t="s">
        <v>977</v>
      </c>
      <c r="B57" s="885"/>
      <c r="C57" s="886"/>
      <c r="D57" s="886"/>
      <c r="E57" s="886"/>
      <c r="F57" s="886"/>
      <c r="G57" s="886"/>
      <c r="H57" s="886"/>
      <c r="I57" s="886"/>
      <c r="J57" s="886"/>
      <c r="K57" s="811"/>
      <c r="L57" s="811">
        <v>227000</v>
      </c>
      <c r="M57" s="941">
        <f>SUM(B57:L57)</f>
        <v>227000</v>
      </c>
      <c r="N57" s="944"/>
      <c r="O57" s="944"/>
      <c r="P57" s="993">
        <v>23000</v>
      </c>
      <c r="Q57" s="326">
        <f>SUM(N57:P57)</f>
        <v>23000</v>
      </c>
      <c r="R57" s="995"/>
      <c r="S57" s="837"/>
      <c r="T57" s="856"/>
      <c r="U57" s="331"/>
      <c r="V57" s="316">
        <f>M57+Q57+R57+S57+T57+U57</f>
        <v>250000</v>
      </c>
    </row>
    <row r="58" spans="1:22" x14ac:dyDescent="0.3">
      <c r="A58" s="85" t="s">
        <v>254</v>
      </c>
      <c r="B58" s="884"/>
      <c r="C58" s="870"/>
      <c r="D58" s="870"/>
      <c r="E58" s="870"/>
      <c r="F58" s="870"/>
      <c r="G58" s="870"/>
      <c r="H58" s="870"/>
      <c r="I58" s="870"/>
      <c r="J58" s="870"/>
      <c r="K58" s="871"/>
      <c r="L58" s="871"/>
      <c r="M58" s="941">
        <f>SUM(B58:L58)</f>
        <v>0</v>
      </c>
      <c r="N58" s="944"/>
      <c r="O58" s="944"/>
      <c r="P58" s="993"/>
      <c r="Q58" s="332"/>
      <c r="R58" s="994"/>
      <c r="S58" s="840"/>
      <c r="T58" s="859"/>
      <c r="U58" s="323"/>
      <c r="V58" s="316">
        <f>M58+Q58+R58+S58+T58+U58</f>
        <v>0</v>
      </c>
    </row>
    <row r="59" spans="1:22" x14ac:dyDescent="0.3">
      <c r="A59" s="85" t="s">
        <v>255</v>
      </c>
      <c r="B59" s="884"/>
      <c r="C59" s="870"/>
      <c r="D59" s="870"/>
      <c r="E59" s="870"/>
      <c r="F59" s="870"/>
      <c r="G59" s="870"/>
      <c r="H59" s="870"/>
      <c r="I59" s="870"/>
      <c r="J59" s="870"/>
      <c r="K59" s="871"/>
      <c r="L59" s="871">
        <v>300000</v>
      </c>
      <c r="M59" s="941">
        <f>SUM(B59:L59)</f>
        <v>300000</v>
      </c>
      <c r="N59" s="944"/>
      <c r="O59" s="944"/>
      <c r="P59" s="993"/>
      <c r="Q59" s="332"/>
      <c r="R59" s="994"/>
      <c r="S59" s="840"/>
      <c r="T59" s="859"/>
      <c r="U59" s="323"/>
      <c r="V59" s="316">
        <f>M59+Q59+R59+S59+T59+U59</f>
        <v>300000</v>
      </c>
    </row>
    <row r="60" spans="1:22" x14ac:dyDescent="0.3">
      <c r="A60" s="153" t="s">
        <v>256</v>
      </c>
      <c r="B60" s="885">
        <f t="shared" ref="B60:J60" si="17">SUM(B58:B59)</f>
        <v>0</v>
      </c>
      <c r="C60" s="886">
        <f t="shared" si="17"/>
        <v>0</v>
      </c>
      <c r="D60" s="886">
        <f t="shared" si="17"/>
        <v>0</v>
      </c>
      <c r="E60" s="886">
        <f t="shared" si="17"/>
        <v>0</v>
      </c>
      <c r="F60" s="886">
        <f t="shared" si="17"/>
        <v>0</v>
      </c>
      <c r="G60" s="886">
        <f t="shared" si="17"/>
        <v>0</v>
      </c>
      <c r="H60" s="886">
        <f t="shared" si="17"/>
        <v>0</v>
      </c>
      <c r="I60" s="886">
        <f t="shared" si="17"/>
        <v>0</v>
      </c>
      <c r="J60" s="886">
        <f t="shared" si="17"/>
        <v>0</v>
      </c>
      <c r="K60" s="811"/>
      <c r="L60" s="811">
        <f t="shared" ref="L60:V60" si="18">L58+L59</f>
        <v>300000</v>
      </c>
      <c r="M60" s="324">
        <f t="shared" si="18"/>
        <v>300000</v>
      </c>
      <c r="N60" s="803"/>
      <c r="O60" s="798"/>
      <c r="P60" s="798"/>
      <c r="Q60" s="326">
        <f t="shared" si="18"/>
        <v>0</v>
      </c>
      <c r="R60" s="828">
        <f t="shared" si="18"/>
        <v>0</v>
      </c>
      <c r="S60" s="834">
        <f t="shared" si="18"/>
        <v>0</v>
      </c>
      <c r="T60" s="853">
        <f t="shared" si="18"/>
        <v>0</v>
      </c>
      <c r="U60" s="804">
        <f t="shared" si="18"/>
        <v>0</v>
      </c>
      <c r="V60" s="998">
        <f t="shared" si="18"/>
        <v>300000</v>
      </c>
    </row>
    <row r="61" spans="1:22" ht="115.2" x14ac:dyDescent="0.3">
      <c r="A61" s="85" t="s">
        <v>978</v>
      </c>
      <c r="B61" s="884"/>
      <c r="C61" s="870"/>
      <c r="D61" s="870"/>
      <c r="E61" s="870"/>
      <c r="F61" s="870"/>
      <c r="G61" s="870"/>
      <c r="H61" s="870"/>
      <c r="I61" s="870"/>
      <c r="J61" s="870"/>
      <c r="K61" s="871"/>
      <c r="L61" s="871">
        <v>551000</v>
      </c>
      <c r="M61" s="941">
        <f>SUM(B61:L61)</f>
        <v>551000</v>
      </c>
      <c r="N61" s="944"/>
      <c r="O61" s="944"/>
      <c r="P61" s="993">
        <v>54000</v>
      </c>
      <c r="Q61" s="332">
        <f>SUM(N61:P61)</f>
        <v>54000</v>
      </c>
      <c r="R61" s="994"/>
      <c r="S61" s="840"/>
      <c r="T61" s="859"/>
      <c r="U61" s="323"/>
      <c r="V61" s="316">
        <f>M61+Q61+R61+S61+T61+U61</f>
        <v>605000</v>
      </c>
    </row>
    <row r="62" spans="1:22" x14ac:dyDescent="0.3">
      <c r="A62" s="85" t="s">
        <v>979</v>
      </c>
      <c r="B62" s="884"/>
      <c r="C62" s="870"/>
      <c r="D62" s="870"/>
      <c r="E62" s="870"/>
      <c r="F62" s="870"/>
      <c r="G62" s="870"/>
      <c r="H62" s="870"/>
      <c r="I62" s="870"/>
      <c r="J62" s="870"/>
      <c r="K62" s="871"/>
      <c r="L62" s="871"/>
      <c r="M62" s="941">
        <f>SUM(B62:L62)</f>
        <v>0</v>
      </c>
      <c r="N62" s="944"/>
      <c r="O62" s="944"/>
      <c r="P62" s="993"/>
      <c r="Q62" s="332"/>
      <c r="R62" s="994"/>
      <c r="S62" s="840"/>
      <c r="T62" s="859"/>
      <c r="U62" s="323"/>
      <c r="V62" s="316">
        <f>M62+Q62+R62+S62+T62+U62</f>
        <v>0</v>
      </c>
    </row>
    <row r="63" spans="1:22" ht="28.8" x14ac:dyDescent="0.3">
      <c r="A63" s="153" t="s">
        <v>257</v>
      </c>
      <c r="B63" s="885">
        <f t="shared" ref="B63:V63" si="19">SUM(B61:B62)</f>
        <v>0</v>
      </c>
      <c r="C63" s="886">
        <f t="shared" si="19"/>
        <v>0</v>
      </c>
      <c r="D63" s="886">
        <f t="shared" si="19"/>
        <v>0</v>
      </c>
      <c r="E63" s="886">
        <f t="shared" si="19"/>
        <v>0</v>
      </c>
      <c r="F63" s="886">
        <f t="shared" si="19"/>
        <v>0</v>
      </c>
      <c r="G63" s="886">
        <f t="shared" si="19"/>
        <v>0</v>
      </c>
      <c r="H63" s="886">
        <f t="shared" si="19"/>
        <v>0</v>
      </c>
      <c r="I63" s="886">
        <f t="shared" si="19"/>
        <v>0</v>
      </c>
      <c r="J63" s="886">
        <f t="shared" si="19"/>
        <v>0</v>
      </c>
      <c r="K63" s="811"/>
      <c r="L63" s="811">
        <f t="shared" si="19"/>
        <v>551000</v>
      </c>
      <c r="M63" s="324">
        <f t="shared" si="19"/>
        <v>551000</v>
      </c>
      <c r="N63" s="796">
        <f t="shared" si="19"/>
        <v>0</v>
      </c>
      <c r="O63" s="325">
        <f t="shared" si="19"/>
        <v>0</v>
      </c>
      <c r="P63" s="798">
        <f t="shared" si="19"/>
        <v>54000</v>
      </c>
      <c r="Q63" s="326">
        <f t="shared" si="19"/>
        <v>54000</v>
      </c>
      <c r="R63" s="812">
        <f t="shared" si="19"/>
        <v>0</v>
      </c>
      <c r="S63" s="834">
        <f t="shared" si="19"/>
        <v>0</v>
      </c>
      <c r="T63" s="853">
        <f t="shared" si="19"/>
        <v>0</v>
      </c>
      <c r="U63" s="168">
        <f t="shared" si="19"/>
        <v>0</v>
      </c>
      <c r="V63" s="977">
        <f t="shared" si="19"/>
        <v>605000</v>
      </c>
    </row>
    <row r="64" spans="1:22" ht="115.8" thickBot="1" x14ac:dyDescent="0.35">
      <c r="A64" s="813" t="s">
        <v>1027</v>
      </c>
      <c r="B64" s="887"/>
      <c r="C64" s="888"/>
      <c r="D64" s="888"/>
      <c r="E64" s="888"/>
      <c r="F64" s="888"/>
      <c r="G64" s="888"/>
      <c r="H64" s="888"/>
      <c r="I64" s="888"/>
      <c r="J64" s="888"/>
      <c r="K64" s="889"/>
      <c r="L64" s="889">
        <v>1099000</v>
      </c>
      <c r="M64" s="945">
        <f>SUM(B64:L64)</f>
        <v>1099000</v>
      </c>
      <c r="N64" s="946"/>
      <c r="O64" s="946"/>
      <c r="P64" s="996">
        <v>115000</v>
      </c>
      <c r="Q64" s="980">
        <f>SUM(N64:P64)</f>
        <v>115000</v>
      </c>
      <c r="R64" s="997"/>
      <c r="S64" s="973"/>
      <c r="T64" s="974"/>
      <c r="U64" s="916"/>
      <c r="V64" s="318">
        <f>M64+Q64+R64+S64+T64+U64</f>
        <v>1214000</v>
      </c>
    </row>
    <row r="65" spans="1:22" ht="16.2" thickBot="1" x14ac:dyDescent="0.35">
      <c r="A65" s="981" t="s">
        <v>258</v>
      </c>
      <c r="B65" s="982">
        <f t="shared" ref="B65:J65" si="20">B54+B55+B56+B57+B60+B63+B64</f>
        <v>0</v>
      </c>
      <c r="C65" s="983">
        <f t="shared" si="20"/>
        <v>0</v>
      </c>
      <c r="D65" s="983">
        <f t="shared" si="20"/>
        <v>0</v>
      </c>
      <c r="E65" s="983">
        <f t="shared" si="20"/>
        <v>0</v>
      </c>
      <c r="F65" s="983">
        <f t="shared" si="20"/>
        <v>0</v>
      </c>
      <c r="G65" s="983">
        <f t="shared" si="20"/>
        <v>0</v>
      </c>
      <c r="H65" s="983">
        <f t="shared" si="20"/>
        <v>0</v>
      </c>
      <c r="I65" s="983">
        <f t="shared" si="20"/>
        <v>0</v>
      </c>
      <c r="J65" s="983">
        <f t="shared" si="20"/>
        <v>0</v>
      </c>
      <c r="K65" s="984"/>
      <c r="L65" s="984">
        <f t="shared" ref="L65:V65" si="21">L54+L55+L56+L57+L60+L63+L64</f>
        <v>2997000</v>
      </c>
      <c r="M65" s="985">
        <f t="shared" si="21"/>
        <v>2997000</v>
      </c>
      <c r="N65" s="986">
        <f t="shared" si="21"/>
        <v>0</v>
      </c>
      <c r="O65" s="987">
        <f t="shared" si="21"/>
        <v>0</v>
      </c>
      <c r="P65" s="987">
        <f t="shared" si="21"/>
        <v>347000</v>
      </c>
      <c r="Q65" s="988">
        <f t="shared" si="21"/>
        <v>347000</v>
      </c>
      <c r="R65" s="989">
        <f t="shared" si="21"/>
        <v>0</v>
      </c>
      <c r="S65" s="1000">
        <f t="shared" si="21"/>
        <v>0</v>
      </c>
      <c r="T65" s="1001">
        <f t="shared" si="21"/>
        <v>0</v>
      </c>
      <c r="U65" s="999">
        <f t="shared" si="21"/>
        <v>0</v>
      </c>
      <c r="V65" s="990">
        <f t="shared" si="21"/>
        <v>3344000</v>
      </c>
    </row>
    <row r="66" spans="1:22" ht="28.8" x14ac:dyDescent="0.3">
      <c r="A66" s="818" t="s">
        <v>394</v>
      </c>
      <c r="B66" s="893"/>
      <c r="C66" s="867"/>
      <c r="D66" s="867"/>
      <c r="E66" s="867"/>
      <c r="F66" s="867"/>
      <c r="G66" s="867"/>
      <c r="H66" s="867"/>
      <c r="I66" s="867"/>
      <c r="J66" s="867"/>
      <c r="K66" s="868"/>
      <c r="L66" s="868">
        <v>590000</v>
      </c>
      <c r="M66" s="943">
        <f>SUM(B66:L66)</f>
        <v>590000</v>
      </c>
      <c r="N66" s="1007"/>
      <c r="O66" s="1008"/>
      <c r="P66" s="1008">
        <v>10000</v>
      </c>
      <c r="Q66" s="1009">
        <f>SUM(N66:P66)</f>
        <v>10000</v>
      </c>
      <c r="R66" s="970"/>
      <c r="S66" s="971"/>
      <c r="T66" s="940"/>
      <c r="U66" s="819"/>
      <c r="V66" s="311">
        <f>M66+Q66+R66+S66+T66+U66</f>
        <v>600000</v>
      </c>
    </row>
    <row r="67" spans="1:22" x14ac:dyDescent="0.3">
      <c r="A67" s="85" t="s">
        <v>260</v>
      </c>
      <c r="B67" s="884"/>
      <c r="C67" s="870"/>
      <c r="D67" s="870"/>
      <c r="E67" s="870"/>
      <c r="F67" s="870"/>
      <c r="G67" s="870"/>
      <c r="H67" s="870"/>
      <c r="I67" s="870"/>
      <c r="J67" s="870"/>
      <c r="K67" s="871"/>
      <c r="L67" s="871"/>
      <c r="M67" s="941">
        <f>SUM(B67:L67)</f>
        <v>0</v>
      </c>
      <c r="N67" s="944"/>
      <c r="O67" s="944"/>
      <c r="P67" s="944"/>
      <c r="Q67" s="979">
        <f>SUM(N67:P67)</f>
        <v>0</v>
      </c>
      <c r="R67" s="301"/>
      <c r="S67" s="840"/>
      <c r="T67" s="859"/>
      <c r="U67" s="323"/>
      <c r="V67" s="316">
        <f>M67+Q67+R67+S67+T67+U67</f>
        <v>0</v>
      </c>
    </row>
    <row r="68" spans="1:22" x14ac:dyDescent="0.3">
      <c r="A68" s="153" t="s">
        <v>261</v>
      </c>
      <c r="B68" s="885">
        <f t="shared" ref="B68:V68" si="22">SUM(B66:B67)</f>
        <v>0</v>
      </c>
      <c r="C68" s="886">
        <f t="shared" si="22"/>
        <v>0</v>
      </c>
      <c r="D68" s="886">
        <f t="shared" si="22"/>
        <v>0</v>
      </c>
      <c r="E68" s="886">
        <f t="shared" si="22"/>
        <v>0</v>
      </c>
      <c r="F68" s="886">
        <f t="shared" si="22"/>
        <v>0</v>
      </c>
      <c r="G68" s="886">
        <f t="shared" si="22"/>
        <v>0</v>
      </c>
      <c r="H68" s="886">
        <f t="shared" si="22"/>
        <v>0</v>
      </c>
      <c r="I68" s="886">
        <f t="shared" si="22"/>
        <v>0</v>
      </c>
      <c r="J68" s="886">
        <f t="shared" si="22"/>
        <v>0</v>
      </c>
      <c r="K68" s="811"/>
      <c r="L68" s="811">
        <f>SUM(L66:L67)</f>
        <v>590000</v>
      </c>
      <c r="M68" s="324">
        <f>SUM(M66:M67)</f>
        <v>590000</v>
      </c>
      <c r="N68" s="803">
        <f>SUM(N66:N67)</f>
        <v>0</v>
      </c>
      <c r="O68" s="798">
        <f>SUM(O66:O67)</f>
        <v>0</v>
      </c>
      <c r="P68" s="798">
        <f>SUM(P66:P67)</f>
        <v>10000</v>
      </c>
      <c r="Q68" s="325">
        <f t="shared" si="22"/>
        <v>10000</v>
      </c>
      <c r="R68" s="827">
        <f t="shared" si="22"/>
        <v>0</v>
      </c>
      <c r="S68" s="158">
        <f t="shared" si="22"/>
        <v>0</v>
      </c>
      <c r="T68" s="850">
        <f t="shared" si="22"/>
        <v>0</v>
      </c>
      <c r="U68" s="324">
        <f t="shared" si="22"/>
        <v>0</v>
      </c>
      <c r="V68" s="967">
        <f t="shared" si="22"/>
        <v>600000</v>
      </c>
    </row>
    <row r="69" spans="1:22" ht="15" thickBot="1" x14ac:dyDescent="0.35">
      <c r="A69" s="813" t="s">
        <v>262</v>
      </c>
      <c r="B69" s="887"/>
      <c r="C69" s="888"/>
      <c r="D69" s="888"/>
      <c r="E69" s="888"/>
      <c r="F69" s="888"/>
      <c r="G69" s="888"/>
      <c r="H69" s="888"/>
      <c r="I69" s="888"/>
      <c r="J69" s="888"/>
      <c r="K69" s="889"/>
      <c r="L69" s="889"/>
      <c r="M69" s="945">
        <f>SUM(B69:L69)</f>
        <v>0</v>
      </c>
      <c r="N69" s="946"/>
      <c r="O69" s="946"/>
      <c r="P69" s="946"/>
      <c r="Q69" s="980"/>
      <c r="R69" s="972"/>
      <c r="S69" s="973"/>
      <c r="T69" s="974"/>
      <c r="U69" s="916"/>
      <c r="V69" s="318">
        <f>M69+Q69+R69+S69+T69+U69</f>
        <v>0</v>
      </c>
    </row>
    <row r="70" spans="1:22" ht="29.4" thickBot="1" x14ac:dyDescent="0.35">
      <c r="A70" s="820" t="s">
        <v>263</v>
      </c>
      <c r="B70" s="890">
        <f t="shared" ref="B70:V70" si="23">B68+B69</f>
        <v>0</v>
      </c>
      <c r="C70" s="891">
        <f t="shared" si="23"/>
        <v>0</v>
      </c>
      <c r="D70" s="891">
        <f t="shared" si="23"/>
        <v>0</v>
      </c>
      <c r="E70" s="891">
        <f t="shared" si="23"/>
        <v>0</v>
      </c>
      <c r="F70" s="891">
        <f t="shared" si="23"/>
        <v>0</v>
      </c>
      <c r="G70" s="891">
        <f t="shared" si="23"/>
        <v>0</v>
      </c>
      <c r="H70" s="891">
        <f t="shared" si="23"/>
        <v>0</v>
      </c>
      <c r="I70" s="891">
        <f t="shared" si="23"/>
        <v>0</v>
      </c>
      <c r="J70" s="891">
        <f t="shared" si="23"/>
        <v>0</v>
      </c>
      <c r="K70" s="892"/>
      <c r="L70" s="892">
        <f t="shared" si="23"/>
        <v>590000</v>
      </c>
      <c r="M70" s="821">
        <f t="shared" si="23"/>
        <v>590000</v>
      </c>
      <c r="N70" s="822">
        <f t="shared" si="23"/>
        <v>0</v>
      </c>
      <c r="O70" s="1006">
        <f t="shared" si="23"/>
        <v>0</v>
      </c>
      <c r="P70" s="1006">
        <f t="shared" si="23"/>
        <v>10000</v>
      </c>
      <c r="Q70" s="1006">
        <f t="shared" si="23"/>
        <v>10000</v>
      </c>
      <c r="R70" s="824">
        <f t="shared" si="23"/>
        <v>0</v>
      </c>
      <c r="S70" s="832">
        <f t="shared" si="23"/>
        <v>0</v>
      </c>
      <c r="T70" s="852">
        <f t="shared" si="23"/>
        <v>0</v>
      </c>
      <c r="U70" s="826">
        <f t="shared" si="23"/>
        <v>0</v>
      </c>
      <c r="V70" s="843">
        <f t="shared" si="23"/>
        <v>600000</v>
      </c>
    </row>
    <row r="71" spans="1:22" x14ac:dyDescent="0.3">
      <c r="A71" s="238" t="s">
        <v>395</v>
      </c>
      <c r="B71" s="1002"/>
      <c r="C71" s="1003"/>
      <c r="D71" s="1003"/>
      <c r="E71" s="1003"/>
      <c r="F71" s="1003"/>
      <c r="G71" s="1003"/>
      <c r="H71" s="1003"/>
      <c r="I71" s="1003"/>
      <c r="J71" s="1003"/>
      <c r="K71" s="1004"/>
      <c r="L71" s="1005">
        <v>1202000</v>
      </c>
      <c r="M71" s="1011">
        <f>SUM(B71,L71)</f>
        <v>1202000</v>
      </c>
      <c r="N71" s="1012">
        <v>0</v>
      </c>
      <c r="O71" s="1012"/>
      <c r="P71" s="1012">
        <v>131000</v>
      </c>
      <c r="Q71" s="969">
        <f>SUM(N71:P71)</f>
        <v>131000</v>
      </c>
      <c r="R71" s="1013"/>
      <c r="S71" s="1014"/>
      <c r="T71" s="1015"/>
      <c r="U71" s="864"/>
      <c r="V71" s="311">
        <f t="shared" ref="V71:V80" si="24">M71+Q71+R71+S71+T71+U71</f>
        <v>1333000</v>
      </c>
    </row>
    <row r="72" spans="1:22" x14ac:dyDescent="0.3">
      <c r="A72" s="153" t="s">
        <v>264</v>
      </c>
      <c r="B72" s="885"/>
      <c r="C72" s="886"/>
      <c r="D72" s="886"/>
      <c r="E72" s="886"/>
      <c r="F72" s="886"/>
      <c r="G72" s="886"/>
      <c r="H72" s="886"/>
      <c r="I72" s="886"/>
      <c r="J72" s="886"/>
      <c r="K72" s="811"/>
      <c r="L72" s="897">
        <v>81000</v>
      </c>
      <c r="M72" s="978">
        <f>SUM(B72,L72)</f>
        <v>81000</v>
      </c>
      <c r="N72" s="1016"/>
      <c r="O72" s="1016"/>
      <c r="P72" s="1016"/>
      <c r="Q72" s="326"/>
      <c r="R72" s="255"/>
      <c r="S72" s="837"/>
      <c r="T72" s="856"/>
      <c r="U72" s="331"/>
      <c r="V72" s="316">
        <f t="shared" si="24"/>
        <v>81000</v>
      </c>
    </row>
    <row r="73" spans="1:22" x14ac:dyDescent="0.3">
      <c r="A73" s="85" t="s">
        <v>265</v>
      </c>
      <c r="B73" s="884"/>
      <c r="C73" s="870"/>
      <c r="D73" s="870"/>
      <c r="E73" s="870"/>
      <c r="F73" s="870"/>
      <c r="G73" s="870"/>
      <c r="H73" s="870"/>
      <c r="I73" s="870"/>
      <c r="J73" s="870"/>
      <c r="K73" s="871"/>
      <c r="L73" s="871"/>
      <c r="M73" s="941">
        <f>SUM(B73:L73)</f>
        <v>0</v>
      </c>
      <c r="N73" s="944"/>
      <c r="O73" s="944"/>
      <c r="P73" s="944"/>
      <c r="Q73" s="332"/>
      <c r="R73" s="301"/>
      <c r="S73" s="840"/>
      <c r="T73" s="859"/>
      <c r="U73" s="323"/>
      <c r="V73" s="316">
        <f t="shared" si="24"/>
        <v>0</v>
      </c>
    </row>
    <row r="74" spans="1:22" x14ac:dyDescent="0.3">
      <c r="A74" s="153" t="s">
        <v>980</v>
      </c>
      <c r="B74" s="885">
        <f t="shared" ref="B74:U74" si="25">B73</f>
        <v>0</v>
      </c>
      <c r="C74" s="886">
        <f t="shared" si="25"/>
        <v>0</v>
      </c>
      <c r="D74" s="886">
        <f t="shared" si="25"/>
        <v>0</v>
      </c>
      <c r="E74" s="886">
        <f t="shared" si="25"/>
        <v>0</v>
      </c>
      <c r="F74" s="886">
        <f t="shared" si="25"/>
        <v>0</v>
      </c>
      <c r="G74" s="886">
        <f t="shared" si="25"/>
        <v>0</v>
      </c>
      <c r="H74" s="886">
        <f t="shared" si="25"/>
        <v>0</v>
      </c>
      <c r="I74" s="886">
        <f t="shared" si="25"/>
        <v>0</v>
      </c>
      <c r="J74" s="886">
        <f t="shared" si="25"/>
        <v>0</v>
      </c>
      <c r="K74" s="811"/>
      <c r="L74" s="811">
        <f t="shared" si="25"/>
        <v>0</v>
      </c>
      <c r="M74" s="324">
        <f t="shared" si="25"/>
        <v>0</v>
      </c>
      <c r="N74" s="796"/>
      <c r="O74" s="796"/>
      <c r="P74" s="796"/>
      <c r="Q74" s="326">
        <f t="shared" si="25"/>
        <v>0</v>
      </c>
      <c r="R74" s="168">
        <f t="shared" si="25"/>
        <v>0</v>
      </c>
      <c r="S74" s="834">
        <f t="shared" si="25"/>
        <v>0</v>
      </c>
      <c r="T74" s="853">
        <f t="shared" si="25"/>
        <v>0</v>
      </c>
      <c r="U74" s="327">
        <f t="shared" si="25"/>
        <v>0</v>
      </c>
      <c r="V74" s="316">
        <f t="shared" si="24"/>
        <v>0</v>
      </c>
    </row>
    <row r="75" spans="1:22" x14ac:dyDescent="0.3">
      <c r="A75" s="85" t="s">
        <v>267</v>
      </c>
      <c r="B75" s="884"/>
      <c r="C75" s="870"/>
      <c r="D75" s="870"/>
      <c r="E75" s="870"/>
      <c r="F75" s="870"/>
      <c r="G75" s="870"/>
      <c r="H75" s="870"/>
      <c r="I75" s="870"/>
      <c r="J75" s="870"/>
      <c r="K75" s="871"/>
      <c r="L75" s="871"/>
      <c r="M75" s="941">
        <f>SUM(B75:L75)</f>
        <v>0</v>
      </c>
      <c r="N75" s="944"/>
      <c r="O75" s="944"/>
      <c r="P75" s="944"/>
      <c r="Q75" s="332"/>
      <c r="R75" s="301"/>
      <c r="S75" s="840"/>
      <c r="T75" s="859"/>
      <c r="U75" s="323"/>
      <c r="V75" s="316">
        <f t="shared" si="24"/>
        <v>0</v>
      </c>
    </row>
    <row r="76" spans="1:22" x14ac:dyDescent="0.3">
      <c r="A76" s="85" t="s">
        <v>268</v>
      </c>
      <c r="B76" s="884"/>
      <c r="C76" s="870"/>
      <c r="D76" s="870"/>
      <c r="E76" s="870"/>
      <c r="F76" s="870"/>
      <c r="G76" s="870"/>
      <c r="H76" s="870"/>
      <c r="I76" s="870"/>
      <c r="J76" s="870"/>
      <c r="K76" s="871"/>
      <c r="L76" s="871"/>
      <c r="M76" s="941">
        <f>SUM(B76:L76)</f>
        <v>0</v>
      </c>
      <c r="N76" s="944"/>
      <c r="O76" s="944"/>
      <c r="P76" s="944"/>
      <c r="Q76" s="332"/>
      <c r="R76" s="301"/>
      <c r="S76" s="840"/>
      <c r="T76" s="859"/>
      <c r="U76" s="323"/>
      <c r="V76" s="316">
        <f t="shared" si="24"/>
        <v>0</v>
      </c>
    </row>
    <row r="77" spans="1:22" ht="28.8" x14ac:dyDescent="0.3">
      <c r="A77" s="85" t="s">
        <v>269</v>
      </c>
      <c r="B77" s="884"/>
      <c r="C77" s="870"/>
      <c r="D77" s="870"/>
      <c r="E77" s="870"/>
      <c r="F77" s="870"/>
      <c r="G77" s="870"/>
      <c r="H77" s="870"/>
      <c r="I77" s="870"/>
      <c r="J77" s="870"/>
      <c r="K77" s="871"/>
      <c r="L77" s="871"/>
      <c r="M77" s="941">
        <f>SUM(B77:L77)</f>
        <v>0</v>
      </c>
      <c r="N77" s="944"/>
      <c r="O77" s="944"/>
      <c r="P77" s="944"/>
      <c r="Q77" s="332"/>
      <c r="R77" s="301"/>
      <c r="S77" s="840"/>
      <c r="T77" s="859"/>
      <c r="U77" s="323"/>
      <c r="V77" s="316">
        <f t="shared" si="24"/>
        <v>0</v>
      </c>
    </row>
    <row r="78" spans="1:22" ht="43.2" x14ac:dyDescent="0.3">
      <c r="A78" s="85" t="s">
        <v>981</v>
      </c>
      <c r="B78" s="884"/>
      <c r="C78" s="870"/>
      <c r="D78" s="870"/>
      <c r="E78" s="870"/>
      <c r="F78" s="870"/>
      <c r="G78" s="870"/>
      <c r="H78" s="870"/>
      <c r="I78" s="870"/>
      <c r="J78" s="870"/>
      <c r="K78" s="871"/>
      <c r="L78" s="871">
        <v>36000</v>
      </c>
      <c r="M78" s="941">
        <f>SUM(B78:L78)</f>
        <v>36000</v>
      </c>
      <c r="N78" s="944"/>
      <c r="O78" s="944"/>
      <c r="P78" s="944"/>
      <c r="Q78" s="332"/>
      <c r="R78" s="301"/>
      <c r="S78" s="840"/>
      <c r="T78" s="859"/>
      <c r="U78" s="323"/>
      <c r="V78" s="316">
        <f t="shared" si="24"/>
        <v>36000</v>
      </c>
    </row>
    <row r="79" spans="1:22" ht="28.8" x14ac:dyDescent="0.3">
      <c r="A79" s="85" t="s">
        <v>396</v>
      </c>
      <c r="B79" s="884"/>
      <c r="C79" s="870"/>
      <c r="D79" s="870"/>
      <c r="E79" s="870"/>
      <c r="F79" s="870"/>
      <c r="G79" s="870"/>
      <c r="H79" s="870"/>
      <c r="I79" s="870"/>
      <c r="J79" s="870"/>
      <c r="K79" s="871"/>
      <c r="L79" s="871">
        <v>3000</v>
      </c>
      <c r="M79" s="941">
        <f>SUM(B79:L79)</f>
        <v>3000</v>
      </c>
      <c r="N79" s="944"/>
      <c r="O79" s="944"/>
      <c r="P79" s="944"/>
      <c r="Q79" s="332"/>
      <c r="R79" s="301"/>
      <c r="S79" s="840"/>
      <c r="T79" s="859"/>
      <c r="U79" s="323"/>
      <c r="V79" s="316">
        <f t="shared" si="24"/>
        <v>3000</v>
      </c>
    </row>
    <row r="80" spans="1:22" ht="15" thickBot="1" x14ac:dyDescent="0.35">
      <c r="A80" s="813" t="s">
        <v>271</v>
      </c>
      <c r="B80" s="887">
        <f t="shared" ref="B80:U80" si="26">SUM(B75:B79)</f>
        <v>0</v>
      </c>
      <c r="C80" s="888">
        <f t="shared" si="26"/>
        <v>0</v>
      </c>
      <c r="D80" s="888">
        <f t="shared" si="26"/>
        <v>0</v>
      </c>
      <c r="E80" s="888">
        <f t="shared" si="26"/>
        <v>0</v>
      </c>
      <c r="F80" s="888">
        <f t="shared" si="26"/>
        <v>0</v>
      </c>
      <c r="G80" s="888">
        <f t="shared" si="26"/>
        <v>0</v>
      </c>
      <c r="H80" s="888">
        <f t="shared" si="26"/>
        <v>0</v>
      </c>
      <c r="I80" s="888">
        <f t="shared" si="26"/>
        <v>0</v>
      </c>
      <c r="J80" s="888">
        <f t="shared" si="26"/>
        <v>0</v>
      </c>
      <c r="K80" s="889"/>
      <c r="L80" s="889">
        <f t="shared" si="26"/>
        <v>39000</v>
      </c>
      <c r="M80" s="814">
        <f t="shared" si="26"/>
        <v>39000</v>
      </c>
      <c r="N80" s="815"/>
      <c r="O80" s="815"/>
      <c r="P80" s="815"/>
      <c r="Q80" s="980">
        <f t="shared" si="26"/>
        <v>0</v>
      </c>
      <c r="R80" s="816">
        <f t="shared" si="26"/>
        <v>0</v>
      </c>
      <c r="S80" s="831">
        <f t="shared" si="26"/>
        <v>0</v>
      </c>
      <c r="T80" s="851">
        <f t="shared" si="26"/>
        <v>0</v>
      </c>
      <c r="U80" s="817">
        <f t="shared" si="26"/>
        <v>0</v>
      </c>
      <c r="V80" s="318">
        <f t="shared" si="24"/>
        <v>39000</v>
      </c>
    </row>
    <row r="81" spans="1:22" ht="29.4" thickBot="1" x14ac:dyDescent="0.35">
      <c r="A81" s="820" t="s">
        <v>272</v>
      </c>
      <c r="B81" s="1010">
        <f t="shared" ref="B81:J81" si="27">B71+B72+B74+B80</f>
        <v>0</v>
      </c>
      <c r="C81" s="1010">
        <f t="shared" si="27"/>
        <v>0</v>
      </c>
      <c r="D81" s="1010">
        <f t="shared" si="27"/>
        <v>0</v>
      </c>
      <c r="E81" s="1010">
        <f t="shared" si="27"/>
        <v>0</v>
      </c>
      <c r="F81" s="1010">
        <f t="shared" si="27"/>
        <v>0</v>
      </c>
      <c r="G81" s="1010">
        <f t="shared" si="27"/>
        <v>0</v>
      </c>
      <c r="H81" s="1010">
        <f t="shared" si="27"/>
        <v>0</v>
      </c>
      <c r="I81" s="1010">
        <f t="shared" si="27"/>
        <v>0</v>
      </c>
      <c r="J81" s="1010">
        <f t="shared" si="27"/>
        <v>0</v>
      </c>
      <c r="K81" s="1010"/>
      <c r="L81" s="1010">
        <f>SUM(L71:L79)</f>
        <v>1322000</v>
      </c>
      <c r="M81" s="1010">
        <f>SUM(M71:M79)</f>
        <v>1322000</v>
      </c>
      <c r="N81" s="823"/>
      <c r="O81" s="823"/>
      <c r="P81" s="823"/>
      <c r="Q81" s="823">
        <f>SUM(Q71,Q80)</f>
        <v>131000</v>
      </c>
      <c r="R81" s="824">
        <f>SUM(R71,R80)</f>
        <v>0</v>
      </c>
      <c r="S81" s="832">
        <f>SUM(S71,S80)</f>
        <v>0</v>
      </c>
      <c r="T81" s="852">
        <f>SUM(T71,T80)</f>
        <v>0</v>
      </c>
      <c r="U81" s="825">
        <f>SUM(U71,U80)</f>
        <v>0</v>
      </c>
      <c r="V81" s="843">
        <f>SUM(V71:V79)</f>
        <v>1453000</v>
      </c>
    </row>
    <row r="82" spans="1:22" ht="16.2" thickBot="1" x14ac:dyDescent="0.35">
      <c r="A82" s="225" t="s">
        <v>273</v>
      </c>
      <c r="B82" s="1017">
        <f t="shared" ref="B82:V82" si="28">B42+B49+B65+B70+B81</f>
        <v>0</v>
      </c>
      <c r="C82" s="1018">
        <f t="shared" si="28"/>
        <v>0</v>
      </c>
      <c r="D82" s="1018">
        <f t="shared" si="28"/>
        <v>0</v>
      </c>
      <c r="E82" s="1018">
        <f t="shared" si="28"/>
        <v>0</v>
      </c>
      <c r="F82" s="1018">
        <f t="shared" si="28"/>
        <v>0</v>
      </c>
      <c r="G82" s="1018">
        <f t="shared" si="28"/>
        <v>0</v>
      </c>
      <c r="H82" s="1018">
        <f t="shared" si="28"/>
        <v>0</v>
      </c>
      <c r="I82" s="1018">
        <f t="shared" si="28"/>
        <v>0</v>
      </c>
      <c r="J82" s="1018">
        <f t="shared" si="28"/>
        <v>0</v>
      </c>
      <c r="K82" s="1019"/>
      <c r="L82" s="1019">
        <f t="shared" si="28"/>
        <v>7861000</v>
      </c>
      <c r="M82" s="1020">
        <f>M42+M49+M65+M70+M81</f>
        <v>7861000</v>
      </c>
      <c r="N82" s="1021">
        <f t="shared" si="28"/>
        <v>0</v>
      </c>
      <c r="O82" s="1021">
        <f t="shared" si="28"/>
        <v>0</v>
      </c>
      <c r="P82" s="1021">
        <f t="shared" si="28"/>
        <v>500000</v>
      </c>
      <c r="Q82" s="1021">
        <f t="shared" si="28"/>
        <v>890000</v>
      </c>
      <c r="R82" s="237">
        <f t="shared" si="28"/>
        <v>0</v>
      </c>
      <c r="S82" s="1022">
        <f t="shared" si="28"/>
        <v>0</v>
      </c>
      <c r="T82" s="1023">
        <f t="shared" si="28"/>
        <v>0</v>
      </c>
      <c r="U82" s="1024">
        <f t="shared" si="28"/>
        <v>0</v>
      </c>
      <c r="V82" s="1025">
        <f t="shared" si="28"/>
        <v>8751000</v>
      </c>
    </row>
    <row r="83" spans="1:22" ht="43.8" thickBot="1" x14ac:dyDescent="0.35">
      <c r="A83" s="1026" t="s">
        <v>982</v>
      </c>
      <c r="B83" s="1027"/>
      <c r="C83" s="1028"/>
      <c r="D83" s="1028"/>
      <c r="E83" s="1028"/>
      <c r="F83" s="1028"/>
      <c r="G83" s="1028"/>
      <c r="H83" s="1028"/>
      <c r="I83" s="1028"/>
      <c r="J83" s="1028"/>
      <c r="K83" s="1029"/>
      <c r="L83" s="1029"/>
      <c r="M83" s="1030">
        <f>SUM(B83:L83)</f>
        <v>0</v>
      </c>
      <c r="N83" s="1031"/>
      <c r="O83" s="1031"/>
      <c r="P83" s="1031"/>
      <c r="Q83" s="1032"/>
      <c r="R83" s="1033"/>
      <c r="S83" s="1034">
        <v>232000</v>
      </c>
      <c r="T83" s="1035"/>
      <c r="U83" s="1036"/>
      <c r="V83" s="1037">
        <f t="shared" ref="V83:V96" si="29">M83+Q83+R83+S83+T83+U83</f>
        <v>232000</v>
      </c>
    </row>
    <row r="84" spans="1:22" ht="15" thickBot="1" x14ac:dyDescent="0.35">
      <c r="A84" s="820" t="s">
        <v>275</v>
      </c>
      <c r="B84" s="1010">
        <f t="shared" ref="B84:R84" si="30">B83</f>
        <v>0</v>
      </c>
      <c r="C84" s="1010">
        <f t="shared" si="30"/>
        <v>0</v>
      </c>
      <c r="D84" s="1010">
        <f t="shared" si="30"/>
        <v>0</v>
      </c>
      <c r="E84" s="1010">
        <f t="shared" si="30"/>
        <v>0</v>
      </c>
      <c r="F84" s="1010">
        <f t="shared" si="30"/>
        <v>0</v>
      </c>
      <c r="G84" s="1010">
        <f t="shared" si="30"/>
        <v>0</v>
      </c>
      <c r="H84" s="1010">
        <f t="shared" si="30"/>
        <v>0</v>
      </c>
      <c r="I84" s="1010">
        <f t="shared" si="30"/>
        <v>0</v>
      </c>
      <c r="J84" s="1010">
        <f t="shared" si="30"/>
        <v>0</v>
      </c>
      <c r="K84" s="1010"/>
      <c r="L84" s="1010">
        <f t="shared" si="30"/>
        <v>0</v>
      </c>
      <c r="M84" s="1010">
        <f t="shared" si="30"/>
        <v>0</v>
      </c>
      <c r="N84" s="823"/>
      <c r="O84" s="823"/>
      <c r="P84" s="823"/>
      <c r="Q84" s="823">
        <f t="shared" si="30"/>
        <v>0</v>
      </c>
      <c r="R84" s="824">
        <f t="shared" si="30"/>
        <v>0</v>
      </c>
      <c r="S84" s="832">
        <f>S83</f>
        <v>232000</v>
      </c>
      <c r="T84" s="852"/>
      <c r="U84" s="825"/>
      <c r="V84" s="933">
        <f t="shared" si="29"/>
        <v>232000</v>
      </c>
    </row>
    <row r="85" spans="1:22" hidden="1" x14ac:dyDescent="0.3">
      <c r="A85" s="238" t="s">
        <v>276</v>
      </c>
      <c r="B85" s="1002"/>
      <c r="C85" s="1003"/>
      <c r="D85" s="1003"/>
      <c r="E85" s="1003"/>
      <c r="F85" s="1003"/>
      <c r="G85" s="1003"/>
      <c r="H85" s="1003"/>
      <c r="I85" s="1003"/>
      <c r="J85" s="1003"/>
      <c r="K85" s="1004"/>
      <c r="L85" s="1004"/>
      <c r="M85" s="314">
        <f>SUM(B85:L85)</f>
        <v>0</v>
      </c>
      <c r="N85" s="793"/>
      <c r="O85" s="793"/>
      <c r="P85" s="793"/>
      <c r="Q85" s="861"/>
      <c r="R85" s="253"/>
      <c r="S85" s="862"/>
      <c r="T85" s="863"/>
      <c r="U85" s="864"/>
      <c r="V85" s="311">
        <f t="shared" si="29"/>
        <v>0</v>
      </c>
    </row>
    <row r="86" spans="1:22" hidden="1" x14ac:dyDescent="0.3">
      <c r="A86" s="169" t="s">
        <v>277</v>
      </c>
      <c r="B86" s="894">
        <f t="shared" ref="B86:R86" si="31">B85</f>
        <v>0</v>
      </c>
      <c r="C86" s="895">
        <f t="shared" si="31"/>
        <v>0</v>
      </c>
      <c r="D86" s="895">
        <f t="shared" si="31"/>
        <v>0</v>
      </c>
      <c r="E86" s="895">
        <f t="shared" si="31"/>
        <v>0</v>
      </c>
      <c r="F86" s="895">
        <f t="shared" si="31"/>
        <v>0</v>
      </c>
      <c r="G86" s="895">
        <f t="shared" si="31"/>
        <v>0</v>
      </c>
      <c r="H86" s="895">
        <f t="shared" si="31"/>
        <v>0</v>
      </c>
      <c r="I86" s="895">
        <f t="shared" si="31"/>
        <v>0</v>
      </c>
      <c r="J86" s="895">
        <f t="shared" si="31"/>
        <v>0</v>
      </c>
      <c r="K86" s="896"/>
      <c r="L86" s="896">
        <f t="shared" si="31"/>
        <v>0</v>
      </c>
      <c r="M86" s="328">
        <f t="shared" si="31"/>
        <v>0</v>
      </c>
      <c r="N86" s="797"/>
      <c r="O86" s="797"/>
      <c r="P86" s="797"/>
      <c r="Q86" s="329">
        <f t="shared" si="31"/>
        <v>0</v>
      </c>
      <c r="R86" s="181">
        <f t="shared" si="31"/>
        <v>0</v>
      </c>
      <c r="S86" s="836"/>
      <c r="T86" s="855"/>
      <c r="U86" s="330"/>
      <c r="V86" s="316">
        <f t="shared" si="29"/>
        <v>0</v>
      </c>
    </row>
    <row r="87" spans="1:22" hidden="1" x14ac:dyDescent="0.3">
      <c r="A87" s="153" t="s">
        <v>278</v>
      </c>
      <c r="B87" s="885"/>
      <c r="C87" s="886"/>
      <c r="D87" s="886"/>
      <c r="E87" s="886"/>
      <c r="F87" s="886"/>
      <c r="G87" s="886"/>
      <c r="H87" s="886"/>
      <c r="I87" s="886"/>
      <c r="J87" s="886"/>
      <c r="K87" s="811"/>
      <c r="L87" s="811"/>
      <c r="M87" s="312">
        <f>SUM(B87:L87)</f>
        <v>0</v>
      </c>
      <c r="N87" s="794"/>
      <c r="O87" s="794"/>
      <c r="P87" s="794"/>
      <c r="Q87" s="326"/>
      <c r="R87" s="190"/>
      <c r="S87" s="835"/>
      <c r="T87" s="854"/>
      <c r="U87" s="331"/>
      <c r="V87" s="316">
        <f t="shared" si="29"/>
        <v>0</v>
      </c>
    </row>
    <row r="88" spans="1:22" ht="28.8" hidden="1" x14ac:dyDescent="0.3">
      <c r="A88" s="169" t="s">
        <v>279</v>
      </c>
      <c r="B88" s="894">
        <f t="shared" ref="B88:R88" si="32">B87</f>
        <v>0</v>
      </c>
      <c r="C88" s="895">
        <f t="shared" si="32"/>
        <v>0</v>
      </c>
      <c r="D88" s="895">
        <f t="shared" si="32"/>
        <v>0</v>
      </c>
      <c r="E88" s="895">
        <f t="shared" si="32"/>
        <v>0</v>
      </c>
      <c r="F88" s="895">
        <f t="shared" si="32"/>
        <v>0</v>
      </c>
      <c r="G88" s="895">
        <f t="shared" si="32"/>
        <v>0</v>
      </c>
      <c r="H88" s="895">
        <f t="shared" si="32"/>
        <v>0</v>
      </c>
      <c r="I88" s="895">
        <f t="shared" si="32"/>
        <v>0</v>
      </c>
      <c r="J88" s="895">
        <f t="shared" si="32"/>
        <v>0</v>
      </c>
      <c r="K88" s="896"/>
      <c r="L88" s="896">
        <f t="shared" si="32"/>
        <v>0</v>
      </c>
      <c r="M88" s="328">
        <f t="shared" si="32"/>
        <v>0</v>
      </c>
      <c r="N88" s="797"/>
      <c r="O88" s="797"/>
      <c r="P88" s="797"/>
      <c r="Q88" s="329">
        <f t="shared" si="32"/>
        <v>0</v>
      </c>
      <c r="R88" s="181">
        <f t="shared" si="32"/>
        <v>0</v>
      </c>
      <c r="S88" s="836"/>
      <c r="T88" s="855"/>
      <c r="U88" s="330"/>
      <c r="V88" s="316">
        <f t="shared" si="29"/>
        <v>0</v>
      </c>
    </row>
    <row r="89" spans="1:22" hidden="1" x14ac:dyDescent="0.3">
      <c r="A89" s="153" t="s">
        <v>280</v>
      </c>
      <c r="B89" s="885"/>
      <c r="C89" s="886"/>
      <c r="D89" s="886"/>
      <c r="E89" s="886"/>
      <c r="F89" s="886"/>
      <c r="G89" s="886"/>
      <c r="H89" s="886"/>
      <c r="I89" s="886"/>
      <c r="J89" s="886"/>
      <c r="K89" s="811"/>
      <c r="L89" s="811"/>
      <c r="M89" s="312">
        <f>SUM(B89:L89)</f>
        <v>0</v>
      </c>
      <c r="N89" s="794"/>
      <c r="O89" s="794"/>
      <c r="P89" s="794"/>
      <c r="Q89" s="326"/>
      <c r="R89" s="190"/>
      <c r="S89" s="835"/>
      <c r="T89" s="854"/>
      <c r="U89" s="331"/>
      <c r="V89" s="316">
        <f t="shared" si="29"/>
        <v>0</v>
      </c>
    </row>
    <row r="90" spans="1:22" hidden="1" x14ac:dyDescent="0.3">
      <c r="A90" s="169" t="s">
        <v>281</v>
      </c>
      <c r="B90" s="894">
        <f t="shared" ref="B90:R90" si="33">B89</f>
        <v>0</v>
      </c>
      <c r="C90" s="895">
        <f t="shared" si="33"/>
        <v>0</v>
      </c>
      <c r="D90" s="895">
        <f t="shared" si="33"/>
        <v>0</v>
      </c>
      <c r="E90" s="895">
        <f t="shared" si="33"/>
        <v>0</v>
      </c>
      <c r="F90" s="895">
        <f t="shared" si="33"/>
        <v>0</v>
      </c>
      <c r="G90" s="895">
        <f t="shared" si="33"/>
        <v>0</v>
      </c>
      <c r="H90" s="895">
        <f t="shared" si="33"/>
        <v>0</v>
      </c>
      <c r="I90" s="895">
        <f t="shared" si="33"/>
        <v>0</v>
      </c>
      <c r="J90" s="895">
        <f t="shared" si="33"/>
        <v>0</v>
      </c>
      <c r="K90" s="896"/>
      <c r="L90" s="896">
        <f t="shared" si="33"/>
        <v>0</v>
      </c>
      <c r="M90" s="328">
        <f t="shared" si="33"/>
        <v>0</v>
      </c>
      <c r="N90" s="797"/>
      <c r="O90" s="797"/>
      <c r="P90" s="797"/>
      <c r="Q90" s="329">
        <f t="shared" si="33"/>
        <v>0</v>
      </c>
      <c r="R90" s="181">
        <f t="shared" si="33"/>
        <v>0</v>
      </c>
      <c r="S90" s="836"/>
      <c r="T90" s="855"/>
      <c r="U90" s="330"/>
      <c r="V90" s="316">
        <f t="shared" si="29"/>
        <v>0</v>
      </c>
    </row>
    <row r="91" spans="1:22" ht="28.8" hidden="1" x14ac:dyDescent="0.3">
      <c r="A91" s="153" t="s">
        <v>282</v>
      </c>
      <c r="B91" s="885"/>
      <c r="C91" s="886"/>
      <c r="D91" s="886"/>
      <c r="E91" s="886"/>
      <c r="F91" s="886"/>
      <c r="G91" s="886"/>
      <c r="H91" s="886"/>
      <c r="I91" s="886"/>
      <c r="J91" s="886"/>
      <c r="K91" s="811"/>
      <c r="L91" s="811"/>
      <c r="M91" s="312">
        <f>SUM(B91:L91)</f>
        <v>0</v>
      </c>
      <c r="N91" s="794"/>
      <c r="O91" s="794"/>
      <c r="P91" s="794"/>
      <c r="Q91" s="326"/>
      <c r="R91" s="255"/>
      <c r="S91" s="837"/>
      <c r="T91" s="856"/>
      <c r="U91" s="333"/>
      <c r="V91" s="316">
        <f t="shared" si="29"/>
        <v>0</v>
      </c>
    </row>
    <row r="92" spans="1:22" ht="28.8" hidden="1" x14ac:dyDescent="0.3">
      <c r="A92" s="169" t="s">
        <v>283</v>
      </c>
      <c r="B92" s="894">
        <f t="shared" ref="B92:U92" si="34">B91</f>
        <v>0</v>
      </c>
      <c r="C92" s="895">
        <f t="shared" si="34"/>
        <v>0</v>
      </c>
      <c r="D92" s="895">
        <f t="shared" si="34"/>
        <v>0</v>
      </c>
      <c r="E92" s="895">
        <f t="shared" si="34"/>
        <v>0</v>
      </c>
      <c r="F92" s="895">
        <f t="shared" si="34"/>
        <v>0</v>
      </c>
      <c r="G92" s="895">
        <f t="shared" si="34"/>
        <v>0</v>
      </c>
      <c r="H92" s="895">
        <f t="shared" si="34"/>
        <v>0</v>
      </c>
      <c r="I92" s="895">
        <f t="shared" si="34"/>
        <v>0</v>
      </c>
      <c r="J92" s="895">
        <f t="shared" si="34"/>
        <v>0</v>
      </c>
      <c r="K92" s="896"/>
      <c r="L92" s="896">
        <f t="shared" si="34"/>
        <v>0</v>
      </c>
      <c r="M92" s="328">
        <f t="shared" si="34"/>
        <v>0</v>
      </c>
      <c r="N92" s="797"/>
      <c r="O92" s="797"/>
      <c r="P92" s="797"/>
      <c r="Q92" s="329">
        <f t="shared" si="34"/>
        <v>0</v>
      </c>
      <c r="R92" s="181">
        <f t="shared" si="34"/>
        <v>0</v>
      </c>
      <c r="S92" s="836">
        <f t="shared" si="34"/>
        <v>0</v>
      </c>
      <c r="T92" s="855">
        <f t="shared" si="34"/>
        <v>0</v>
      </c>
      <c r="U92" s="330">
        <f t="shared" si="34"/>
        <v>0</v>
      </c>
      <c r="V92" s="316">
        <f t="shared" si="29"/>
        <v>0</v>
      </c>
    </row>
    <row r="93" spans="1:22" hidden="1" x14ac:dyDescent="0.3">
      <c r="A93" s="153" t="s">
        <v>284</v>
      </c>
      <c r="B93" s="885"/>
      <c r="C93" s="886"/>
      <c r="D93" s="886"/>
      <c r="E93" s="886"/>
      <c r="F93" s="886"/>
      <c r="G93" s="886"/>
      <c r="H93" s="886"/>
      <c r="I93" s="886"/>
      <c r="J93" s="886"/>
      <c r="K93" s="811"/>
      <c r="L93" s="811"/>
      <c r="M93" s="312">
        <f>SUM(B93:L93)</f>
        <v>0</v>
      </c>
      <c r="N93" s="794"/>
      <c r="O93" s="794"/>
      <c r="P93" s="794"/>
      <c r="Q93" s="326"/>
      <c r="R93" s="190"/>
      <c r="S93" s="835"/>
      <c r="T93" s="854"/>
      <c r="U93" s="331"/>
      <c r="V93" s="316">
        <f t="shared" si="29"/>
        <v>0</v>
      </c>
    </row>
    <row r="94" spans="1:22" ht="57.6" hidden="1" x14ac:dyDescent="0.3">
      <c r="A94" s="153" t="s">
        <v>285</v>
      </c>
      <c r="B94" s="885"/>
      <c r="C94" s="886"/>
      <c r="D94" s="886"/>
      <c r="E94" s="886"/>
      <c r="F94" s="886"/>
      <c r="G94" s="886"/>
      <c r="H94" s="886"/>
      <c r="I94" s="886"/>
      <c r="J94" s="886"/>
      <c r="K94" s="811"/>
      <c r="L94" s="811"/>
      <c r="M94" s="312">
        <f>SUM(B94:L94)</f>
        <v>0</v>
      </c>
      <c r="N94" s="794"/>
      <c r="O94" s="794"/>
      <c r="P94" s="794"/>
      <c r="Q94" s="326"/>
      <c r="R94" s="190"/>
      <c r="S94" s="835"/>
      <c r="T94" s="854"/>
      <c r="U94" s="331"/>
      <c r="V94" s="316">
        <f t="shared" si="29"/>
        <v>0</v>
      </c>
    </row>
    <row r="95" spans="1:22" ht="43.2" hidden="1" x14ac:dyDescent="0.3">
      <c r="A95" s="153" t="s">
        <v>286</v>
      </c>
      <c r="B95" s="885"/>
      <c r="C95" s="886"/>
      <c r="D95" s="886"/>
      <c r="E95" s="886"/>
      <c r="F95" s="886"/>
      <c r="G95" s="886"/>
      <c r="H95" s="886"/>
      <c r="I95" s="886"/>
      <c r="J95" s="886"/>
      <c r="K95" s="811"/>
      <c r="L95" s="811"/>
      <c r="M95" s="312">
        <f>SUM(B95:L95)</f>
        <v>0</v>
      </c>
      <c r="N95" s="794"/>
      <c r="O95" s="794"/>
      <c r="P95" s="794"/>
      <c r="Q95" s="326"/>
      <c r="R95" s="190"/>
      <c r="S95" s="835"/>
      <c r="T95" s="854"/>
      <c r="U95" s="331"/>
      <c r="V95" s="316">
        <f t="shared" si="29"/>
        <v>0</v>
      </c>
    </row>
    <row r="96" spans="1:22" hidden="1" x14ac:dyDescent="0.3">
      <c r="A96" s="169" t="s">
        <v>287</v>
      </c>
      <c r="B96" s="894">
        <f t="shared" ref="B96:U96" si="35">SUM(B93:B95)</f>
        <v>0</v>
      </c>
      <c r="C96" s="895">
        <f t="shared" si="35"/>
        <v>0</v>
      </c>
      <c r="D96" s="895">
        <f t="shared" si="35"/>
        <v>0</v>
      </c>
      <c r="E96" s="895">
        <f t="shared" si="35"/>
        <v>0</v>
      </c>
      <c r="F96" s="895">
        <f t="shared" si="35"/>
        <v>0</v>
      </c>
      <c r="G96" s="895">
        <f t="shared" si="35"/>
        <v>0</v>
      </c>
      <c r="H96" s="895">
        <f t="shared" si="35"/>
        <v>0</v>
      </c>
      <c r="I96" s="895">
        <f t="shared" si="35"/>
        <v>0</v>
      </c>
      <c r="J96" s="895">
        <f t="shared" si="35"/>
        <v>0</v>
      </c>
      <c r="K96" s="896"/>
      <c r="L96" s="896">
        <f t="shared" si="35"/>
        <v>0</v>
      </c>
      <c r="M96" s="328">
        <f t="shared" si="35"/>
        <v>0</v>
      </c>
      <c r="N96" s="797"/>
      <c r="O96" s="797"/>
      <c r="P96" s="797"/>
      <c r="Q96" s="329">
        <f t="shared" si="35"/>
        <v>0</v>
      </c>
      <c r="R96" s="181">
        <f t="shared" si="35"/>
        <v>0</v>
      </c>
      <c r="S96" s="836">
        <f t="shared" si="35"/>
        <v>0</v>
      </c>
      <c r="T96" s="855">
        <f t="shared" si="35"/>
        <v>0</v>
      </c>
      <c r="U96" s="330">
        <f t="shared" si="35"/>
        <v>0</v>
      </c>
      <c r="V96" s="316">
        <f t="shared" si="29"/>
        <v>0</v>
      </c>
    </row>
    <row r="97" spans="1:22" ht="16.2" thickBot="1" x14ac:dyDescent="0.35">
      <c r="A97" s="256" t="s">
        <v>288</v>
      </c>
      <c r="B97" s="898">
        <f t="shared" ref="B97:U97" si="36">B84+B86+B88+B90+B92+B96</f>
        <v>0</v>
      </c>
      <c r="C97" s="899">
        <f t="shared" si="36"/>
        <v>0</v>
      </c>
      <c r="D97" s="899">
        <f t="shared" si="36"/>
        <v>0</v>
      </c>
      <c r="E97" s="899">
        <f t="shared" si="36"/>
        <v>0</v>
      </c>
      <c r="F97" s="899">
        <f t="shared" si="36"/>
        <v>0</v>
      </c>
      <c r="G97" s="899">
        <f t="shared" si="36"/>
        <v>0</v>
      </c>
      <c r="H97" s="899">
        <f t="shared" si="36"/>
        <v>0</v>
      </c>
      <c r="I97" s="899">
        <f t="shared" si="36"/>
        <v>0</v>
      </c>
      <c r="J97" s="899">
        <f t="shared" si="36"/>
        <v>0</v>
      </c>
      <c r="K97" s="900"/>
      <c r="L97" s="900">
        <f t="shared" si="36"/>
        <v>0</v>
      </c>
      <c r="M97" s="334">
        <f t="shared" si="36"/>
        <v>0</v>
      </c>
      <c r="N97" s="799"/>
      <c r="O97" s="799"/>
      <c r="P97" s="799"/>
      <c r="Q97" s="335">
        <f t="shared" si="36"/>
        <v>0</v>
      </c>
      <c r="R97" s="268">
        <f t="shared" si="36"/>
        <v>0</v>
      </c>
      <c r="S97" s="838">
        <f>S84+S86+S88+S90+S92+S96</f>
        <v>232000</v>
      </c>
      <c r="T97" s="857">
        <f t="shared" si="36"/>
        <v>0</v>
      </c>
      <c r="U97" s="336">
        <f t="shared" si="36"/>
        <v>0</v>
      </c>
      <c r="V97" s="844">
        <f>V84+V85+V86+V87+V88+V89+V90+V91+V92+V93+V94+V95+V96</f>
        <v>232000</v>
      </c>
    </row>
    <row r="98" spans="1:22" hidden="1" x14ac:dyDescent="0.3">
      <c r="A98" s="269" t="s">
        <v>289</v>
      </c>
      <c r="B98" s="901"/>
      <c r="C98" s="902"/>
      <c r="D98" s="902"/>
      <c r="E98" s="902"/>
      <c r="F98" s="902"/>
      <c r="G98" s="902"/>
      <c r="H98" s="902"/>
      <c r="I98" s="902"/>
      <c r="J98" s="902"/>
      <c r="K98" s="903"/>
      <c r="L98" s="903"/>
      <c r="M98" s="310">
        <f>SUM(B98:L98)</f>
        <v>0</v>
      </c>
      <c r="N98" s="792"/>
      <c r="O98" s="792"/>
      <c r="P98" s="792"/>
      <c r="Q98" s="337"/>
      <c r="R98" s="282"/>
      <c r="S98" s="839"/>
      <c r="T98" s="858"/>
      <c r="U98" s="338"/>
      <c r="V98" s="320">
        <f t="shared" ref="V98:V129" si="37">M98+Q98+R98+S98+T98+U98</f>
        <v>0</v>
      </c>
    </row>
    <row r="99" spans="1:22" ht="28.8" hidden="1" x14ac:dyDescent="0.3">
      <c r="A99" s="153" t="s">
        <v>290</v>
      </c>
      <c r="B99" s="885"/>
      <c r="C99" s="886"/>
      <c r="D99" s="886"/>
      <c r="E99" s="886"/>
      <c r="F99" s="886"/>
      <c r="G99" s="886"/>
      <c r="H99" s="886"/>
      <c r="I99" s="886"/>
      <c r="J99" s="886"/>
      <c r="K99" s="811"/>
      <c r="L99" s="811"/>
      <c r="M99" s="312"/>
      <c r="N99" s="794"/>
      <c r="O99" s="794"/>
      <c r="P99" s="794"/>
      <c r="Q99" s="326"/>
      <c r="R99" s="190"/>
      <c r="S99" s="835"/>
      <c r="T99" s="854"/>
      <c r="U99" s="331"/>
      <c r="V99" s="316">
        <f t="shared" si="37"/>
        <v>0</v>
      </c>
    </row>
    <row r="100" spans="1:22" ht="43.2" hidden="1" x14ac:dyDescent="0.3">
      <c r="A100" s="153" t="s">
        <v>291</v>
      </c>
      <c r="B100" s="885"/>
      <c r="C100" s="886"/>
      <c r="D100" s="886"/>
      <c r="E100" s="886"/>
      <c r="F100" s="886"/>
      <c r="G100" s="886"/>
      <c r="H100" s="886"/>
      <c r="I100" s="886"/>
      <c r="J100" s="886"/>
      <c r="K100" s="811"/>
      <c r="L100" s="811"/>
      <c r="M100" s="312">
        <f>SUM(B100:L100)</f>
        <v>0</v>
      </c>
      <c r="N100" s="794"/>
      <c r="O100" s="794"/>
      <c r="P100" s="794"/>
      <c r="Q100" s="326"/>
      <c r="R100" s="190"/>
      <c r="S100" s="835"/>
      <c r="T100" s="854"/>
      <c r="U100" s="331"/>
      <c r="V100" s="316">
        <f t="shared" si="37"/>
        <v>0</v>
      </c>
    </row>
    <row r="101" spans="1:22" ht="28.8" hidden="1" x14ac:dyDescent="0.3">
      <c r="A101" s="169" t="s">
        <v>292</v>
      </c>
      <c r="B101" s="894">
        <f t="shared" ref="B101:U101" si="38">SUM(B98:B100)</f>
        <v>0</v>
      </c>
      <c r="C101" s="895">
        <f t="shared" si="38"/>
        <v>0</v>
      </c>
      <c r="D101" s="895">
        <f t="shared" si="38"/>
        <v>0</v>
      </c>
      <c r="E101" s="895">
        <f t="shared" si="38"/>
        <v>0</v>
      </c>
      <c r="F101" s="895">
        <f t="shared" si="38"/>
        <v>0</v>
      </c>
      <c r="G101" s="895">
        <f t="shared" si="38"/>
        <v>0</v>
      </c>
      <c r="H101" s="895">
        <f t="shared" si="38"/>
        <v>0</v>
      </c>
      <c r="I101" s="895">
        <f t="shared" si="38"/>
        <v>0</v>
      </c>
      <c r="J101" s="895">
        <f t="shared" si="38"/>
        <v>0</v>
      </c>
      <c r="K101" s="896"/>
      <c r="L101" s="896">
        <f t="shared" si="38"/>
        <v>0</v>
      </c>
      <c r="M101" s="328">
        <f t="shared" si="38"/>
        <v>0</v>
      </c>
      <c r="N101" s="797"/>
      <c r="O101" s="797"/>
      <c r="P101" s="797"/>
      <c r="Q101" s="329">
        <f t="shared" si="38"/>
        <v>0</v>
      </c>
      <c r="R101" s="181">
        <f t="shared" si="38"/>
        <v>0</v>
      </c>
      <c r="S101" s="836">
        <f t="shared" si="38"/>
        <v>0</v>
      </c>
      <c r="T101" s="855">
        <f t="shared" si="38"/>
        <v>0</v>
      </c>
      <c r="U101" s="330">
        <f t="shared" si="38"/>
        <v>0</v>
      </c>
      <c r="V101" s="316">
        <f t="shared" si="37"/>
        <v>0</v>
      </c>
    </row>
    <row r="102" spans="1:22" ht="43.2" hidden="1" x14ac:dyDescent="0.3">
      <c r="A102" s="169" t="s">
        <v>293</v>
      </c>
      <c r="B102" s="894"/>
      <c r="C102" s="895"/>
      <c r="D102" s="895"/>
      <c r="E102" s="895"/>
      <c r="F102" s="895"/>
      <c r="G102" s="895"/>
      <c r="H102" s="895"/>
      <c r="I102" s="895"/>
      <c r="J102" s="895"/>
      <c r="K102" s="896"/>
      <c r="L102" s="896"/>
      <c r="M102" s="312">
        <f>SUM(B102:L102)</f>
        <v>0</v>
      </c>
      <c r="N102" s="794"/>
      <c r="O102" s="794"/>
      <c r="P102" s="794"/>
      <c r="Q102" s="329"/>
      <c r="R102" s="84"/>
      <c r="S102" s="829"/>
      <c r="T102" s="846"/>
      <c r="U102" s="323"/>
      <c r="V102" s="316">
        <f t="shared" si="37"/>
        <v>0</v>
      </c>
    </row>
    <row r="103" spans="1:22" ht="28.8" hidden="1" x14ac:dyDescent="0.3">
      <c r="A103" s="169" t="s">
        <v>294</v>
      </c>
      <c r="B103" s="894"/>
      <c r="C103" s="895"/>
      <c r="D103" s="895"/>
      <c r="E103" s="895"/>
      <c r="F103" s="895"/>
      <c r="G103" s="895"/>
      <c r="H103" s="895"/>
      <c r="I103" s="895"/>
      <c r="J103" s="895"/>
      <c r="K103" s="896"/>
      <c r="L103" s="896"/>
      <c r="M103" s="312">
        <f>SUM(B103:L103)</f>
        <v>0</v>
      </c>
      <c r="N103" s="794"/>
      <c r="O103" s="794"/>
      <c r="P103" s="794"/>
      <c r="Q103" s="329"/>
      <c r="R103" s="84"/>
      <c r="S103" s="829"/>
      <c r="T103" s="846"/>
      <c r="U103" s="323"/>
      <c r="V103" s="316">
        <f t="shared" si="37"/>
        <v>0</v>
      </c>
    </row>
    <row r="104" spans="1:22" hidden="1" x14ac:dyDescent="0.3">
      <c r="A104" s="212" t="s">
        <v>295</v>
      </c>
      <c r="B104" s="1038"/>
      <c r="C104" s="1039"/>
      <c r="D104" s="1039"/>
      <c r="E104" s="1039"/>
      <c r="F104" s="1039"/>
      <c r="G104" s="1039"/>
      <c r="H104" s="1039"/>
      <c r="I104" s="1039"/>
      <c r="J104" s="1039"/>
      <c r="K104" s="1040"/>
      <c r="L104" s="1040"/>
      <c r="M104" s="915">
        <f>SUM(B104:L104)</f>
        <v>0</v>
      </c>
      <c r="N104" s="795"/>
      <c r="O104" s="795"/>
      <c r="P104" s="795"/>
      <c r="Q104" s="976"/>
      <c r="R104" s="107"/>
      <c r="S104" s="920"/>
      <c r="T104" s="848"/>
      <c r="U104" s="807"/>
      <c r="V104" s="318">
        <f t="shared" si="37"/>
        <v>0</v>
      </c>
    </row>
    <row r="105" spans="1:22" ht="16.2" thickBot="1" x14ac:dyDescent="0.35">
      <c r="A105" s="225" t="s">
        <v>296</v>
      </c>
      <c r="B105" s="1045">
        <f t="shared" ref="B105:U105" si="39">B101+B102+B103+B104</f>
        <v>0</v>
      </c>
      <c r="C105" s="1045">
        <f t="shared" si="39"/>
        <v>0</v>
      </c>
      <c r="D105" s="1045">
        <f t="shared" si="39"/>
        <v>0</v>
      </c>
      <c r="E105" s="1045">
        <f t="shared" si="39"/>
        <v>0</v>
      </c>
      <c r="F105" s="1045">
        <f t="shared" si="39"/>
        <v>0</v>
      </c>
      <c r="G105" s="1045">
        <f t="shared" si="39"/>
        <v>0</v>
      </c>
      <c r="H105" s="1045">
        <f t="shared" si="39"/>
        <v>0</v>
      </c>
      <c r="I105" s="1045">
        <f t="shared" si="39"/>
        <v>0</v>
      </c>
      <c r="J105" s="1045">
        <f t="shared" si="39"/>
        <v>0</v>
      </c>
      <c r="K105" s="1045"/>
      <c r="L105" s="1045">
        <f t="shared" si="39"/>
        <v>0</v>
      </c>
      <c r="M105" s="1045">
        <f t="shared" si="39"/>
        <v>0</v>
      </c>
      <c r="N105" s="1021"/>
      <c r="O105" s="1021"/>
      <c r="P105" s="1021"/>
      <c r="Q105" s="1021">
        <f t="shared" si="39"/>
        <v>0</v>
      </c>
      <c r="R105" s="237">
        <f t="shared" si="39"/>
        <v>0</v>
      </c>
      <c r="S105" s="1022">
        <f t="shared" si="39"/>
        <v>0</v>
      </c>
      <c r="T105" s="1023">
        <f t="shared" si="39"/>
        <v>0</v>
      </c>
      <c r="U105" s="1024">
        <f t="shared" si="39"/>
        <v>0</v>
      </c>
      <c r="V105" s="842">
        <f t="shared" si="37"/>
        <v>0</v>
      </c>
    </row>
    <row r="106" spans="1:22" x14ac:dyDescent="0.3">
      <c r="A106" s="1041" t="s">
        <v>297</v>
      </c>
      <c r="B106" s="1042"/>
      <c r="C106" s="1043"/>
      <c r="D106" s="1043"/>
      <c r="E106" s="1043"/>
      <c r="F106" s="1043"/>
      <c r="G106" s="1043"/>
      <c r="H106" s="1043"/>
      <c r="I106" s="1043"/>
      <c r="J106" s="1043"/>
      <c r="K106" s="1044"/>
      <c r="L106" s="1044"/>
      <c r="M106" s="314">
        <f>SUM(B106:L106)</f>
        <v>0</v>
      </c>
      <c r="N106" s="793"/>
      <c r="O106" s="793"/>
      <c r="P106" s="793"/>
      <c r="Q106" s="975"/>
      <c r="R106" s="77"/>
      <c r="S106" s="833"/>
      <c r="T106" s="845"/>
      <c r="U106" s="819"/>
      <c r="V106" s="311">
        <f t="shared" si="37"/>
        <v>0</v>
      </c>
    </row>
    <row r="107" spans="1:22" x14ac:dyDescent="0.3">
      <c r="A107" s="169" t="s">
        <v>397</v>
      </c>
      <c r="B107" s="894"/>
      <c r="C107" s="895"/>
      <c r="D107" s="895"/>
      <c r="E107" s="895"/>
      <c r="F107" s="895"/>
      <c r="G107" s="895"/>
      <c r="H107" s="895"/>
      <c r="I107" s="895"/>
      <c r="J107" s="895"/>
      <c r="K107" s="896"/>
      <c r="L107" s="896"/>
      <c r="M107" s="312">
        <f>SUM(B107:L107)</f>
        <v>0</v>
      </c>
      <c r="N107" s="794"/>
      <c r="O107" s="794"/>
      <c r="P107" s="794"/>
      <c r="Q107" s="329"/>
      <c r="R107" s="84"/>
      <c r="S107" s="829"/>
      <c r="T107" s="846"/>
      <c r="U107" s="323"/>
      <c r="V107" s="316">
        <f t="shared" si="37"/>
        <v>0</v>
      </c>
    </row>
    <row r="108" spans="1:22" ht="43.2" x14ac:dyDescent="0.3">
      <c r="A108" s="169" t="s">
        <v>983</v>
      </c>
      <c r="B108" s="894"/>
      <c r="C108" s="895"/>
      <c r="D108" s="895"/>
      <c r="E108" s="895"/>
      <c r="F108" s="895"/>
      <c r="G108" s="895"/>
      <c r="H108" s="895"/>
      <c r="I108" s="895"/>
      <c r="J108" s="895"/>
      <c r="K108" s="896"/>
      <c r="L108" s="896">
        <v>938000</v>
      </c>
      <c r="M108" s="312">
        <f>SUM(B108:L108)</f>
        <v>938000</v>
      </c>
      <c r="N108" s="794"/>
      <c r="O108" s="794"/>
      <c r="P108" s="794"/>
      <c r="Q108" s="329"/>
      <c r="R108" s="84"/>
      <c r="S108" s="829"/>
      <c r="T108" s="846"/>
      <c r="U108" s="323"/>
      <c r="V108" s="316">
        <f t="shared" si="37"/>
        <v>938000</v>
      </c>
    </row>
    <row r="109" spans="1:22" ht="15" thickBot="1" x14ac:dyDescent="0.35">
      <c r="A109" s="212" t="s">
        <v>298</v>
      </c>
      <c r="B109" s="1038"/>
      <c r="C109" s="1039"/>
      <c r="D109" s="1039"/>
      <c r="E109" s="1039"/>
      <c r="F109" s="1039"/>
      <c r="G109" s="1039"/>
      <c r="H109" s="1039"/>
      <c r="I109" s="1039"/>
      <c r="J109" s="1039"/>
      <c r="K109" s="1040"/>
      <c r="L109" s="1040">
        <v>253000</v>
      </c>
      <c r="M109" s="915">
        <f>SUM(B109:L109)</f>
        <v>253000</v>
      </c>
      <c r="N109" s="795"/>
      <c r="O109" s="795"/>
      <c r="P109" s="795"/>
      <c r="Q109" s="976"/>
      <c r="R109" s="107"/>
      <c r="S109" s="920"/>
      <c r="T109" s="848"/>
      <c r="U109" s="807"/>
      <c r="V109" s="318">
        <f t="shared" si="37"/>
        <v>253000</v>
      </c>
    </row>
    <row r="110" spans="1:22" ht="16.2" thickBot="1" x14ac:dyDescent="0.35">
      <c r="A110" s="225" t="s">
        <v>299</v>
      </c>
      <c r="B110" s="1045">
        <f t="shared" ref="B110:U110" si="40">SUM(B106:B109)</f>
        <v>0</v>
      </c>
      <c r="C110" s="1045">
        <f t="shared" si="40"/>
        <v>0</v>
      </c>
      <c r="D110" s="1045">
        <f t="shared" si="40"/>
        <v>0</v>
      </c>
      <c r="E110" s="1045">
        <f t="shared" si="40"/>
        <v>0</v>
      </c>
      <c r="F110" s="1045">
        <f t="shared" si="40"/>
        <v>0</v>
      </c>
      <c r="G110" s="1045">
        <f t="shared" si="40"/>
        <v>0</v>
      </c>
      <c r="H110" s="1045">
        <f t="shared" si="40"/>
        <v>0</v>
      </c>
      <c r="I110" s="1045">
        <f t="shared" si="40"/>
        <v>0</v>
      </c>
      <c r="J110" s="1045">
        <f t="shared" si="40"/>
        <v>0</v>
      </c>
      <c r="K110" s="1045"/>
      <c r="L110" s="1045">
        <f t="shared" si="40"/>
        <v>1191000</v>
      </c>
      <c r="M110" s="1045">
        <f t="shared" si="40"/>
        <v>1191000</v>
      </c>
      <c r="N110" s="1021"/>
      <c r="O110" s="1021"/>
      <c r="P110" s="1021"/>
      <c r="Q110" s="1021">
        <f t="shared" si="40"/>
        <v>0</v>
      </c>
      <c r="R110" s="237">
        <f t="shared" si="40"/>
        <v>0</v>
      </c>
      <c r="S110" s="1022">
        <f t="shared" si="40"/>
        <v>0</v>
      </c>
      <c r="T110" s="1023">
        <f t="shared" si="40"/>
        <v>0</v>
      </c>
      <c r="U110" s="1024">
        <f t="shared" si="40"/>
        <v>0</v>
      </c>
      <c r="V110" s="842">
        <f t="shared" si="37"/>
        <v>1191000</v>
      </c>
    </row>
    <row r="111" spans="1:22" hidden="1" x14ac:dyDescent="0.3">
      <c r="A111" s="1041" t="s">
        <v>300</v>
      </c>
      <c r="B111" s="1042"/>
      <c r="C111" s="1043"/>
      <c r="D111" s="1043"/>
      <c r="E111" s="1043"/>
      <c r="F111" s="1043"/>
      <c r="G111" s="1043"/>
      <c r="H111" s="1043"/>
      <c r="I111" s="1043"/>
      <c r="J111" s="1043"/>
      <c r="K111" s="1044"/>
      <c r="L111" s="1044"/>
      <c r="M111" s="314">
        <f>SUM(B111:L111)</f>
        <v>0</v>
      </c>
      <c r="N111" s="793"/>
      <c r="O111" s="793"/>
      <c r="P111" s="793"/>
      <c r="Q111" s="975"/>
      <c r="R111" s="77"/>
      <c r="S111" s="833"/>
      <c r="T111" s="845"/>
      <c r="U111" s="819"/>
      <c r="V111" s="311">
        <f t="shared" si="37"/>
        <v>0</v>
      </c>
    </row>
    <row r="112" spans="1:22" hidden="1" x14ac:dyDescent="0.3">
      <c r="A112" s="169" t="s">
        <v>301</v>
      </c>
      <c r="B112" s="894"/>
      <c r="C112" s="895"/>
      <c r="D112" s="895"/>
      <c r="E112" s="895"/>
      <c r="F112" s="895"/>
      <c r="G112" s="895"/>
      <c r="H112" s="895"/>
      <c r="I112" s="895"/>
      <c r="J112" s="895"/>
      <c r="K112" s="896"/>
      <c r="L112" s="896"/>
      <c r="M112" s="312">
        <f>SUM(B112:L112)</f>
        <v>0</v>
      </c>
      <c r="N112" s="794"/>
      <c r="O112" s="794"/>
      <c r="P112" s="794"/>
      <c r="Q112" s="329"/>
      <c r="R112" s="84"/>
      <c r="S112" s="829"/>
      <c r="T112" s="846"/>
      <c r="U112" s="323"/>
      <c r="V112" s="316">
        <f t="shared" si="37"/>
        <v>0</v>
      </c>
    </row>
    <row r="113" spans="1:22" hidden="1" x14ac:dyDescent="0.3">
      <c r="A113" s="169" t="s">
        <v>302</v>
      </c>
      <c r="B113" s="894"/>
      <c r="C113" s="895"/>
      <c r="D113" s="895"/>
      <c r="E113" s="895"/>
      <c r="F113" s="895"/>
      <c r="G113" s="895"/>
      <c r="H113" s="895"/>
      <c r="I113" s="895"/>
      <c r="J113" s="895"/>
      <c r="K113" s="896"/>
      <c r="L113" s="896"/>
      <c r="M113" s="312">
        <f>SUM(B113:L113)</f>
        <v>0</v>
      </c>
      <c r="N113" s="794"/>
      <c r="O113" s="794"/>
      <c r="P113" s="794"/>
      <c r="Q113" s="329"/>
      <c r="R113" s="84"/>
      <c r="S113" s="829"/>
      <c r="T113" s="846"/>
      <c r="U113" s="323"/>
      <c r="V113" s="316">
        <f t="shared" si="37"/>
        <v>0</v>
      </c>
    </row>
    <row r="114" spans="1:22" hidden="1" x14ac:dyDescent="0.3">
      <c r="A114" s="212" t="s">
        <v>303</v>
      </c>
      <c r="B114" s="1038"/>
      <c r="C114" s="1039"/>
      <c r="D114" s="1039"/>
      <c r="E114" s="1039"/>
      <c r="F114" s="1039"/>
      <c r="G114" s="1039"/>
      <c r="H114" s="1039"/>
      <c r="I114" s="1039"/>
      <c r="J114" s="1039"/>
      <c r="K114" s="1040"/>
      <c r="L114" s="1040"/>
      <c r="M114" s="915">
        <f>SUM(B114:L114)</f>
        <v>0</v>
      </c>
      <c r="N114" s="795"/>
      <c r="O114" s="795"/>
      <c r="P114" s="795"/>
      <c r="Q114" s="976"/>
      <c r="R114" s="107"/>
      <c r="S114" s="920"/>
      <c r="T114" s="848"/>
      <c r="U114" s="807"/>
      <c r="V114" s="318">
        <f t="shared" si="37"/>
        <v>0</v>
      </c>
    </row>
    <row r="115" spans="1:22" ht="16.2" thickBot="1" x14ac:dyDescent="0.35">
      <c r="A115" s="225" t="s">
        <v>304</v>
      </c>
      <c r="B115" s="1045">
        <f t="shared" ref="B115:U115" si="41">SUM(B111:B114)</f>
        <v>0</v>
      </c>
      <c r="C115" s="1045">
        <f t="shared" si="41"/>
        <v>0</v>
      </c>
      <c r="D115" s="1045">
        <f t="shared" si="41"/>
        <v>0</v>
      </c>
      <c r="E115" s="1045">
        <f t="shared" si="41"/>
        <v>0</v>
      </c>
      <c r="F115" s="1045">
        <f t="shared" si="41"/>
        <v>0</v>
      </c>
      <c r="G115" s="1045">
        <f t="shared" si="41"/>
        <v>0</v>
      </c>
      <c r="H115" s="1045">
        <f t="shared" si="41"/>
        <v>0</v>
      </c>
      <c r="I115" s="1045">
        <f t="shared" si="41"/>
        <v>0</v>
      </c>
      <c r="J115" s="1045">
        <f t="shared" si="41"/>
        <v>0</v>
      </c>
      <c r="K115" s="1045"/>
      <c r="L115" s="1045">
        <f t="shared" si="41"/>
        <v>0</v>
      </c>
      <c r="M115" s="1045">
        <f t="shared" si="41"/>
        <v>0</v>
      </c>
      <c r="N115" s="1021"/>
      <c r="O115" s="1021"/>
      <c r="P115" s="1021"/>
      <c r="Q115" s="1021">
        <f t="shared" si="41"/>
        <v>0</v>
      </c>
      <c r="R115" s="237">
        <f t="shared" si="41"/>
        <v>0</v>
      </c>
      <c r="S115" s="1022">
        <f t="shared" si="41"/>
        <v>0</v>
      </c>
      <c r="T115" s="1023">
        <f t="shared" si="41"/>
        <v>0</v>
      </c>
      <c r="U115" s="1024">
        <f t="shared" si="41"/>
        <v>0</v>
      </c>
      <c r="V115" s="842">
        <f t="shared" si="37"/>
        <v>0</v>
      </c>
    </row>
    <row r="116" spans="1:22" ht="29.4" hidden="1" thickBot="1" x14ac:dyDescent="0.35">
      <c r="A116" s="820" t="s">
        <v>305</v>
      </c>
      <c r="B116" s="1010"/>
      <c r="C116" s="1010"/>
      <c r="D116" s="1010"/>
      <c r="E116" s="1010"/>
      <c r="F116" s="1010"/>
      <c r="G116" s="1010"/>
      <c r="H116" s="1010"/>
      <c r="I116" s="1010"/>
      <c r="J116" s="1010"/>
      <c r="K116" s="1010"/>
      <c r="L116" s="1010"/>
      <c r="M116" s="1046">
        <f>SUM(B116:L116)</f>
        <v>0</v>
      </c>
      <c r="N116" s="932"/>
      <c r="O116" s="932"/>
      <c r="P116" s="932"/>
      <c r="Q116" s="823"/>
      <c r="R116" s="929"/>
      <c r="S116" s="930"/>
      <c r="T116" s="931"/>
      <c r="U116" s="1047"/>
      <c r="V116" s="933">
        <f t="shared" si="37"/>
        <v>0</v>
      </c>
    </row>
    <row r="117" spans="1:22" ht="29.4" hidden="1" thickBot="1" x14ac:dyDescent="0.35">
      <c r="A117" s="820" t="s">
        <v>306</v>
      </c>
      <c r="B117" s="1010"/>
      <c r="C117" s="1010"/>
      <c r="D117" s="1010"/>
      <c r="E117" s="1010"/>
      <c r="F117" s="1010"/>
      <c r="G117" s="1010"/>
      <c r="H117" s="1010"/>
      <c r="I117" s="1010"/>
      <c r="J117" s="1010"/>
      <c r="K117" s="1010"/>
      <c r="L117" s="1010"/>
      <c r="M117" s="1046">
        <f>SUM(B117:L117)</f>
        <v>0</v>
      </c>
      <c r="N117" s="932"/>
      <c r="O117" s="932"/>
      <c r="P117" s="932"/>
      <c r="Q117" s="823"/>
      <c r="R117" s="929"/>
      <c r="S117" s="930"/>
      <c r="T117" s="931"/>
      <c r="U117" s="1047"/>
      <c r="V117" s="933">
        <f t="shared" si="37"/>
        <v>0</v>
      </c>
    </row>
    <row r="118" spans="1:22" ht="16.2" thickBot="1" x14ac:dyDescent="0.35">
      <c r="A118" s="225" t="s">
        <v>307</v>
      </c>
      <c r="B118" s="1045">
        <f t="shared" ref="B118:U118" si="42">SUM(B116:B117)</f>
        <v>0</v>
      </c>
      <c r="C118" s="1045">
        <f t="shared" si="42"/>
        <v>0</v>
      </c>
      <c r="D118" s="1045">
        <f t="shared" si="42"/>
        <v>0</v>
      </c>
      <c r="E118" s="1045">
        <f t="shared" si="42"/>
        <v>0</v>
      </c>
      <c r="F118" s="1045">
        <f t="shared" si="42"/>
        <v>0</v>
      </c>
      <c r="G118" s="1045">
        <f t="shared" si="42"/>
        <v>0</v>
      </c>
      <c r="H118" s="1045">
        <f t="shared" si="42"/>
        <v>0</v>
      </c>
      <c r="I118" s="1045">
        <f t="shared" si="42"/>
        <v>0</v>
      </c>
      <c r="J118" s="1045">
        <f t="shared" si="42"/>
        <v>0</v>
      </c>
      <c r="K118" s="1045"/>
      <c r="L118" s="1045">
        <f t="shared" si="42"/>
        <v>0</v>
      </c>
      <c r="M118" s="1045">
        <f t="shared" si="42"/>
        <v>0</v>
      </c>
      <c r="N118" s="1021"/>
      <c r="O118" s="1021"/>
      <c r="P118" s="1021"/>
      <c r="Q118" s="1021">
        <f t="shared" si="42"/>
        <v>0</v>
      </c>
      <c r="R118" s="237">
        <f t="shared" si="42"/>
        <v>0</v>
      </c>
      <c r="S118" s="1022">
        <f t="shared" si="42"/>
        <v>0</v>
      </c>
      <c r="T118" s="1023">
        <f t="shared" si="42"/>
        <v>0</v>
      </c>
      <c r="U118" s="1024">
        <f t="shared" si="42"/>
        <v>0</v>
      </c>
      <c r="V118" s="842">
        <f t="shared" si="37"/>
        <v>0</v>
      </c>
    </row>
    <row r="119" spans="1:22" ht="29.4" hidden="1" thickBot="1" x14ac:dyDescent="0.35">
      <c r="A119" s="1048" t="s">
        <v>308</v>
      </c>
      <c r="B119" s="1049"/>
      <c r="C119" s="1049"/>
      <c r="D119" s="1049"/>
      <c r="E119" s="1049"/>
      <c r="F119" s="1049"/>
      <c r="G119" s="1049"/>
      <c r="H119" s="1049"/>
      <c r="I119" s="1049"/>
      <c r="J119" s="1049"/>
      <c r="K119" s="1049"/>
      <c r="L119" s="1049"/>
      <c r="M119" s="1046">
        <f>SUM(B119:L119)</f>
        <v>0</v>
      </c>
      <c r="N119" s="932"/>
      <c r="O119" s="932"/>
      <c r="P119" s="932"/>
      <c r="Q119" s="957"/>
      <c r="R119" s="929"/>
      <c r="S119" s="930"/>
      <c r="T119" s="931"/>
      <c r="U119" s="1047"/>
      <c r="V119" s="933">
        <f t="shared" si="37"/>
        <v>0</v>
      </c>
    </row>
    <row r="120" spans="1:22" ht="15" hidden="1" thickBot="1" x14ac:dyDescent="0.35">
      <c r="A120" s="1050" t="s">
        <v>309</v>
      </c>
      <c r="B120" s="1051">
        <f t="shared" ref="B120:U120" si="43">B119</f>
        <v>0</v>
      </c>
      <c r="C120" s="1051">
        <f t="shared" si="43"/>
        <v>0</v>
      </c>
      <c r="D120" s="1051">
        <f t="shared" si="43"/>
        <v>0</v>
      </c>
      <c r="E120" s="1051">
        <f t="shared" si="43"/>
        <v>0</v>
      </c>
      <c r="F120" s="1051">
        <f t="shared" si="43"/>
        <v>0</v>
      </c>
      <c r="G120" s="1051">
        <f t="shared" si="43"/>
        <v>0</v>
      </c>
      <c r="H120" s="1051">
        <f t="shared" si="43"/>
        <v>0</v>
      </c>
      <c r="I120" s="1051">
        <f t="shared" si="43"/>
        <v>0</v>
      </c>
      <c r="J120" s="1051">
        <f t="shared" si="43"/>
        <v>0</v>
      </c>
      <c r="K120" s="1051"/>
      <c r="L120" s="1051">
        <f t="shared" si="43"/>
        <v>0</v>
      </c>
      <c r="M120" s="1051">
        <f t="shared" si="43"/>
        <v>0</v>
      </c>
      <c r="N120" s="1052"/>
      <c r="O120" s="1052"/>
      <c r="P120" s="1052"/>
      <c r="Q120" s="1052">
        <f t="shared" si="43"/>
        <v>0</v>
      </c>
      <c r="R120" s="1053">
        <f t="shared" si="43"/>
        <v>0</v>
      </c>
      <c r="S120" s="1054">
        <f t="shared" si="43"/>
        <v>0</v>
      </c>
      <c r="T120" s="1055">
        <f t="shared" si="43"/>
        <v>0</v>
      </c>
      <c r="U120" s="1056">
        <f t="shared" si="43"/>
        <v>0</v>
      </c>
      <c r="V120" s="933">
        <f t="shared" si="37"/>
        <v>0</v>
      </c>
    </row>
    <row r="121" spans="1:22" ht="29.4" hidden="1" thickBot="1" x14ac:dyDescent="0.35">
      <c r="A121" s="1050" t="s">
        <v>310</v>
      </c>
      <c r="B121" s="1051"/>
      <c r="C121" s="1051"/>
      <c r="D121" s="1051"/>
      <c r="E121" s="1051"/>
      <c r="F121" s="1051"/>
      <c r="G121" s="1051"/>
      <c r="H121" s="1051"/>
      <c r="I121" s="1051"/>
      <c r="J121" s="1051"/>
      <c r="K121" s="1051"/>
      <c r="L121" s="1051"/>
      <c r="M121" s="1046">
        <f>SUM(B121:L121)</f>
        <v>0</v>
      </c>
      <c r="N121" s="932"/>
      <c r="O121" s="932"/>
      <c r="P121" s="932"/>
      <c r="Q121" s="1052"/>
      <c r="R121" s="1057"/>
      <c r="S121" s="1058"/>
      <c r="T121" s="1059"/>
      <c r="U121" s="1060"/>
      <c r="V121" s="933">
        <f t="shared" si="37"/>
        <v>0</v>
      </c>
    </row>
    <row r="122" spans="1:22" ht="15" hidden="1" thickBot="1" x14ac:dyDescent="0.35">
      <c r="A122" s="1050" t="s">
        <v>311</v>
      </c>
      <c r="B122" s="1051"/>
      <c r="C122" s="1051"/>
      <c r="D122" s="1051"/>
      <c r="E122" s="1051"/>
      <c r="F122" s="1051"/>
      <c r="G122" s="1051"/>
      <c r="H122" s="1051"/>
      <c r="I122" s="1051"/>
      <c r="J122" s="1051"/>
      <c r="K122" s="1051"/>
      <c r="L122" s="1051"/>
      <c r="M122" s="1046">
        <f>SUM(B122:L122)</f>
        <v>0</v>
      </c>
      <c r="N122" s="932"/>
      <c r="O122" s="932"/>
      <c r="P122" s="932"/>
      <c r="Q122" s="1052"/>
      <c r="R122" s="1061"/>
      <c r="S122" s="1062"/>
      <c r="T122" s="1063"/>
      <c r="U122" s="1064"/>
      <c r="V122" s="933">
        <f t="shared" si="37"/>
        <v>0</v>
      </c>
    </row>
    <row r="123" spans="1:22" ht="15" hidden="1" thickBot="1" x14ac:dyDescent="0.35">
      <c r="A123" s="820" t="s">
        <v>312</v>
      </c>
      <c r="B123" s="1010">
        <f t="shared" ref="B123:U123" si="44">B120+B121+B122</f>
        <v>0</v>
      </c>
      <c r="C123" s="1010">
        <f t="shared" si="44"/>
        <v>0</v>
      </c>
      <c r="D123" s="1010">
        <f t="shared" si="44"/>
        <v>0</v>
      </c>
      <c r="E123" s="1010">
        <f t="shared" si="44"/>
        <v>0</v>
      </c>
      <c r="F123" s="1010">
        <f t="shared" si="44"/>
        <v>0</v>
      </c>
      <c r="G123" s="1010">
        <f t="shared" si="44"/>
        <v>0</v>
      </c>
      <c r="H123" s="1010">
        <f t="shared" si="44"/>
        <v>0</v>
      </c>
      <c r="I123" s="1010">
        <f t="shared" si="44"/>
        <v>0</v>
      </c>
      <c r="J123" s="1010">
        <f t="shared" si="44"/>
        <v>0</v>
      </c>
      <c r="K123" s="1010"/>
      <c r="L123" s="1010">
        <f t="shared" si="44"/>
        <v>0</v>
      </c>
      <c r="M123" s="1010">
        <f t="shared" si="44"/>
        <v>0</v>
      </c>
      <c r="N123" s="823"/>
      <c r="O123" s="823"/>
      <c r="P123" s="823"/>
      <c r="Q123" s="823">
        <f t="shared" si="44"/>
        <v>0</v>
      </c>
      <c r="R123" s="824">
        <f t="shared" si="44"/>
        <v>0</v>
      </c>
      <c r="S123" s="832">
        <f t="shared" si="44"/>
        <v>0</v>
      </c>
      <c r="T123" s="852">
        <f t="shared" si="44"/>
        <v>0</v>
      </c>
      <c r="U123" s="825">
        <f t="shared" si="44"/>
        <v>0</v>
      </c>
      <c r="V123" s="933">
        <f t="shared" si="37"/>
        <v>0</v>
      </c>
    </row>
    <row r="124" spans="1:22" ht="16.2" thickBot="1" x14ac:dyDescent="0.35">
      <c r="A124" s="225" t="s">
        <v>313</v>
      </c>
      <c r="B124" s="1045">
        <f t="shared" ref="B124:U124" si="45">B123</f>
        <v>0</v>
      </c>
      <c r="C124" s="1045">
        <f t="shared" si="45"/>
        <v>0</v>
      </c>
      <c r="D124" s="1045">
        <f t="shared" si="45"/>
        <v>0</v>
      </c>
      <c r="E124" s="1045">
        <f t="shared" si="45"/>
        <v>0</v>
      </c>
      <c r="F124" s="1045">
        <f t="shared" si="45"/>
        <v>0</v>
      </c>
      <c r="G124" s="1045">
        <f t="shared" si="45"/>
        <v>0</v>
      </c>
      <c r="H124" s="1045">
        <f t="shared" si="45"/>
        <v>0</v>
      </c>
      <c r="I124" s="1045">
        <f t="shared" si="45"/>
        <v>0</v>
      </c>
      <c r="J124" s="1045">
        <f t="shared" si="45"/>
        <v>0</v>
      </c>
      <c r="K124" s="1045"/>
      <c r="L124" s="1045">
        <f t="shared" si="45"/>
        <v>0</v>
      </c>
      <c r="M124" s="1045">
        <f t="shared" si="45"/>
        <v>0</v>
      </c>
      <c r="N124" s="1021"/>
      <c r="O124" s="1021"/>
      <c r="P124" s="1021"/>
      <c r="Q124" s="1021">
        <f t="shared" si="45"/>
        <v>0</v>
      </c>
      <c r="R124" s="237">
        <f t="shared" si="45"/>
        <v>0</v>
      </c>
      <c r="S124" s="1022">
        <f t="shared" si="45"/>
        <v>0</v>
      </c>
      <c r="T124" s="1023">
        <f t="shared" si="45"/>
        <v>0</v>
      </c>
      <c r="U124" s="1024">
        <f t="shared" si="45"/>
        <v>0</v>
      </c>
      <c r="V124" s="842">
        <f t="shared" si="37"/>
        <v>0</v>
      </c>
    </row>
    <row r="125" spans="1:22" ht="18.600000000000001" thickBot="1" x14ac:dyDescent="0.35">
      <c r="A125" s="284" t="s">
        <v>314</v>
      </c>
      <c r="B125" s="285">
        <f t="shared" ref="B125:U125" si="46">B20+B28+B82+B97+B105+B110+B115+B118+B124</f>
        <v>3034015</v>
      </c>
      <c r="C125" s="287">
        <f t="shared" si="46"/>
        <v>1845403</v>
      </c>
      <c r="D125" s="287">
        <f t="shared" si="46"/>
        <v>6824516</v>
      </c>
      <c r="E125" s="287">
        <f t="shared" si="46"/>
        <v>1087667</v>
      </c>
      <c r="F125" s="287">
        <f t="shared" si="46"/>
        <v>2442162</v>
      </c>
      <c r="G125" s="287">
        <f t="shared" si="46"/>
        <v>3765666</v>
      </c>
      <c r="H125" s="287">
        <f t="shared" si="46"/>
        <v>3435587</v>
      </c>
      <c r="I125" s="287">
        <f t="shared" si="46"/>
        <v>4094245</v>
      </c>
      <c r="J125" s="287">
        <f t="shared" si="46"/>
        <v>484170</v>
      </c>
      <c r="K125" s="287">
        <f t="shared" si="46"/>
        <v>2980204</v>
      </c>
      <c r="L125" s="288">
        <f t="shared" si="46"/>
        <v>11229705</v>
      </c>
      <c r="M125" s="289">
        <f t="shared" si="46"/>
        <v>41223340</v>
      </c>
      <c r="N125" s="292">
        <f t="shared" si="46"/>
        <v>2531480</v>
      </c>
      <c r="O125" s="289">
        <f t="shared" si="46"/>
        <v>972707</v>
      </c>
      <c r="P125" s="289">
        <f t="shared" si="46"/>
        <v>940753</v>
      </c>
      <c r="Q125" s="290">
        <f t="shared" si="46"/>
        <v>4834940</v>
      </c>
      <c r="R125" s="290">
        <f t="shared" si="46"/>
        <v>0</v>
      </c>
      <c r="S125" s="290">
        <f t="shared" si="46"/>
        <v>232000</v>
      </c>
      <c r="T125" s="290">
        <f t="shared" si="46"/>
        <v>63720</v>
      </c>
      <c r="U125" s="291">
        <f t="shared" si="46"/>
        <v>0</v>
      </c>
      <c r="V125" s="865">
        <f>M125+Q125+R125+S125+T125+U125</f>
        <v>46354000</v>
      </c>
    </row>
    <row r="126" spans="1:22" ht="28.8" hidden="1" x14ac:dyDescent="0.3">
      <c r="A126" s="238" t="s">
        <v>315</v>
      </c>
      <c r="B126" s="239"/>
      <c r="C126" s="241"/>
      <c r="D126" s="241"/>
      <c r="E126" s="241"/>
      <c r="F126" s="241"/>
      <c r="G126" s="241"/>
      <c r="H126" s="241"/>
      <c r="I126" s="241"/>
      <c r="J126" s="241"/>
      <c r="K126" s="242"/>
      <c r="L126" s="242"/>
      <c r="M126" s="314">
        <f t="shared" ref="M126:M131" si="47">SUM(B126:L126)</f>
        <v>0</v>
      </c>
      <c r="N126" s="793"/>
      <c r="O126" s="793"/>
      <c r="P126" s="793"/>
      <c r="Q126" s="861"/>
      <c r="R126" s="253"/>
      <c r="S126" s="862"/>
      <c r="T126" s="863"/>
      <c r="U126" s="864"/>
      <c r="V126" s="311">
        <f t="shared" si="37"/>
        <v>0</v>
      </c>
    </row>
    <row r="127" spans="1:22" ht="28.8" hidden="1" x14ac:dyDescent="0.3">
      <c r="A127" s="153" t="s">
        <v>316</v>
      </c>
      <c r="B127" s="154"/>
      <c r="C127" s="156"/>
      <c r="D127" s="156"/>
      <c r="E127" s="156"/>
      <c r="F127" s="156"/>
      <c r="G127" s="156"/>
      <c r="H127" s="156"/>
      <c r="I127" s="156"/>
      <c r="J127" s="156"/>
      <c r="K127" s="157"/>
      <c r="L127" s="157"/>
      <c r="M127" s="312">
        <f t="shared" si="47"/>
        <v>0</v>
      </c>
      <c r="N127" s="794"/>
      <c r="O127" s="794"/>
      <c r="P127" s="794"/>
      <c r="Q127" s="326"/>
      <c r="R127" s="190"/>
      <c r="S127" s="835"/>
      <c r="T127" s="854"/>
      <c r="U127" s="331"/>
      <c r="V127" s="316">
        <f t="shared" si="37"/>
        <v>0</v>
      </c>
    </row>
    <row r="128" spans="1:22" ht="43.2" hidden="1" x14ac:dyDescent="0.3">
      <c r="A128" s="153" t="s">
        <v>317</v>
      </c>
      <c r="B128" s="154"/>
      <c r="C128" s="156"/>
      <c r="D128" s="156"/>
      <c r="E128" s="156"/>
      <c r="F128" s="156"/>
      <c r="G128" s="156"/>
      <c r="H128" s="156"/>
      <c r="I128" s="156"/>
      <c r="J128" s="156"/>
      <c r="K128" s="157"/>
      <c r="L128" s="157"/>
      <c r="M128" s="312">
        <f t="shared" si="47"/>
        <v>0</v>
      </c>
      <c r="N128" s="794"/>
      <c r="O128" s="794"/>
      <c r="P128" s="794"/>
      <c r="Q128" s="326"/>
      <c r="R128" s="190"/>
      <c r="S128" s="835"/>
      <c r="T128" s="854"/>
      <c r="U128" s="331"/>
      <c r="V128" s="316">
        <f t="shared" si="37"/>
        <v>0</v>
      </c>
    </row>
    <row r="129" spans="1:22" ht="28.8" hidden="1" x14ac:dyDescent="0.3">
      <c r="A129" s="153" t="s">
        <v>318</v>
      </c>
      <c r="B129" s="154"/>
      <c r="C129" s="156"/>
      <c r="D129" s="156"/>
      <c r="E129" s="156"/>
      <c r="F129" s="156"/>
      <c r="G129" s="156"/>
      <c r="H129" s="156"/>
      <c r="I129" s="156"/>
      <c r="J129" s="156"/>
      <c r="K129" s="157"/>
      <c r="L129" s="157"/>
      <c r="M129" s="312">
        <f t="shared" si="47"/>
        <v>0</v>
      </c>
      <c r="N129" s="794"/>
      <c r="O129" s="794"/>
      <c r="P129" s="794"/>
      <c r="Q129" s="326"/>
      <c r="R129" s="190"/>
      <c r="S129" s="835"/>
      <c r="T129" s="854"/>
      <c r="U129" s="331"/>
      <c r="V129" s="316">
        <f t="shared" si="37"/>
        <v>0</v>
      </c>
    </row>
    <row r="130" spans="1:22" ht="28.8" hidden="1" x14ac:dyDescent="0.3">
      <c r="A130" s="153" t="s">
        <v>319</v>
      </c>
      <c r="B130" s="154"/>
      <c r="C130" s="156"/>
      <c r="D130" s="156"/>
      <c r="E130" s="156"/>
      <c r="F130" s="156"/>
      <c r="G130" s="156"/>
      <c r="H130" s="156"/>
      <c r="I130" s="156"/>
      <c r="J130" s="156"/>
      <c r="K130" s="157"/>
      <c r="L130" s="157"/>
      <c r="M130" s="312">
        <f t="shared" si="47"/>
        <v>0</v>
      </c>
      <c r="N130" s="794"/>
      <c r="O130" s="794"/>
      <c r="P130" s="794"/>
      <c r="Q130" s="326"/>
      <c r="R130" s="190"/>
      <c r="S130" s="835"/>
      <c r="T130" s="854"/>
      <c r="U130" s="331"/>
      <c r="V130" s="316">
        <f t="shared" ref="V130:V161" si="48">M130+Q130+R130+S130+T130+U130</f>
        <v>0</v>
      </c>
    </row>
    <row r="131" spans="1:22" ht="28.8" hidden="1" x14ac:dyDescent="0.3">
      <c r="A131" s="153" t="s">
        <v>320</v>
      </c>
      <c r="B131" s="154"/>
      <c r="C131" s="156"/>
      <c r="D131" s="156"/>
      <c r="E131" s="156"/>
      <c r="F131" s="156"/>
      <c r="G131" s="156"/>
      <c r="H131" s="156"/>
      <c r="I131" s="156"/>
      <c r="J131" s="156"/>
      <c r="K131" s="157"/>
      <c r="L131" s="157"/>
      <c r="M131" s="312">
        <f t="shared" si="47"/>
        <v>0</v>
      </c>
      <c r="N131" s="794"/>
      <c r="O131" s="794"/>
      <c r="P131" s="794"/>
      <c r="Q131" s="326"/>
      <c r="R131" s="190"/>
      <c r="S131" s="835"/>
      <c r="T131" s="854"/>
      <c r="U131" s="331"/>
      <c r="V131" s="316">
        <f t="shared" si="48"/>
        <v>0</v>
      </c>
    </row>
    <row r="132" spans="1:22" ht="28.8" hidden="1" x14ac:dyDescent="0.3">
      <c r="A132" s="169" t="s">
        <v>321</v>
      </c>
      <c r="B132" s="170">
        <f t="shared" ref="B132:U132" si="49">SUM(B126:B131)</f>
        <v>0</v>
      </c>
      <c r="C132" s="172">
        <f t="shared" si="49"/>
        <v>0</v>
      </c>
      <c r="D132" s="172">
        <f t="shared" si="49"/>
        <v>0</v>
      </c>
      <c r="E132" s="172">
        <f t="shared" si="49"/>
        <v>0</v>
      </c>
      <c r="F132" s="172">
        <f t="shared" si="49"/>
        <v>0</v>
      </c>
      <c r="G132" s="172">
        <f t="shared" si="49"/>
        <v>0</v>
      </c>
      <c r="H132" s="172">
        <f t="shared" si="49"/>
        <v>0</v>
      </c>
      <c r="I132" s="172">
        <f t="shared" si="49"/>
        <v>0</v>
      </c>
      <c r="J132" s="172">
        <f t="shared" si="49"/>
        <v>0</v>
      </c>
      <c r="K132" s="173"/>
      <c r="L132" s="173">
        <f t="shared" si="49"/>
        <v>0</v>
      </c>
      <c r="M132" s="328">
        <f t="shared" si="49"/>
        <v>0</v>
      </c>
      <c r="N132" s="797"/>
      <c r="O132" s="797"/>
      <c r="P132" s="797"/>
      <c r="Q132" s="329">
        <f t="shared" si="49"/>
        <v>0</v>
      </c>
      <c r="R132" s="181">
        <f t="shared" si="49"/>
        <v>0</v>
      </c>
      <c r="S132" s="836">
        <f t="shared" si="49"/>
        <v>0</v>
      </c>
      <c r="T132" s="855">
        <f t="shared" si="49"/>
        <v>0</v>
      </c>
      <c r="U132" s="330">
        <f t="shared" si="49"/>
        <v>0</v>
      </c>
      <c r="V132" s="316">
        <f t="shared" si="48"/>
        <v>0</v>
      </c>
    </row>
    <row r="133" spans="1:22" ht="43.2" hidden="1" x14ac:dyDescent="0.3">
      <c r="A133" s="153" t="s">
        <v>322</v>
      </c>
      <c r="B133" s="154"/>
      <c r="C133" s="156"/>
      <c r="D133" s="156"/>
      <c r="E133" s="156"/>
      <c r="F133" s="156"/>
      <c r="G133" s="156"/>
      <c r="H133" s="156"/>
      <c r="I133" s="156"/>
      <c r="J133" s="156"/>
      <c r="K133" s="157"/>
      <c r="L133" s="157"/>
      <c r="M133" s="312">
        <f>SUM(B133:L133)</f>
        <v>0</v>
      </c>
      <c r="N133" s="794"/>
      <c r="O133" s="794"/>
      <c r="P133" s="794"/>
      <c r="Q133" s="326"/>
      <c r="R133" s="190"/>
      <c r="S133" s="835"/>
      <c r="T133" s="854"/>
      <c r="U133" s="331"/>
      <c r="V133" s="316">
        <f t="shared" si="48"/>
        <v>0</v>
      </c>
    </row>
    <row r="134" spans="1:22" hidden="1" x14ac:dyDescent="0.3">
      <c r="A134" s="169" t="s">
        <v>323</v>
      </c>
      <c r="B134" s="170">
        <f t="shared" ref="B134:U134" si="50">B133</f>
        <v>0</v>
      </c>
      <c r="C134" s="172">
        <f t="shared" si="50"/>
        <v>0</v>
      </c>
      <c r="D134" s="172">
        <f t="shared" si="50"/>
        <v>0</v>
      </c>
      <c r="E134" s="172">
        <f t="shared" si="50"/>
        <v>0</v>
      </c>
      <c r="F134" s="172">
        <f t="shared" si="50"/>
        <v>0</v>
      </c>
      <c r="G134" s="172">
        <f t="shared" si="50"/>
        <v>0</v>
      </c>
      <c r="H134" s="172">
        <f t="shared" si="50"/>
        <v>0</v>
      </c>
      <c r="I134" s="172">
        <f t="shared" si="50"/>
        <v>0</v>
      </c>
      <c r="J134" s="172">
        <f t="shared" si="50"/>
        <v>0</v>
      </c>
      <c r="K134" s="173"/>
      <c r="L134" s="173">
        <f t="shared" si="50"/>
        <v>0</v>
      </c>
      <c r="M134" s="328">
        <f t="shared" si="50"/>
        <v>0</v>
      </c>
      <c r="N134" s="797"/>
      <c r="O134" s="797"/>
      <c r="P134" s="797"/>
      <c r="Q134" s="329">
        <f t="shared" si="50"/>
        <v>0</v>
      </c>
      <c r="R134" s="181">
        <f t="shared" si="50"/>
        <v>0</v>
      </c>
      <c r="S134" s="836">
        <f t="shared" si="50"/>
        <v>0</v>
      </c>
      <c r="T134" s="855">
        <f t="shared" si="50"/>
        <v>0</v>
      </c>
      <c r="U134" s="330">
        <f t="shared" si="50"/>
        <v>0</v>
      </c>
      <c r="V134" s="316">
        <f t="shared" si="48"/>
        <v>0</v>
      </c>
    </row>
    <row r="135" spans="1:22" ht="28.8" hidden="1" x14ac:dyDescent="0.3">
      <c r="A135" s="212" t="s">
        <v>324</v>
      </c>
      <c r="B135" s="213"/>
      <c r="C135" s="215"/>
      <c r="D135" s="215"/>
      <c r="E135" s="215"/>
      <c r="F135" s="215"/>
      <c r="G135" s="215"/>
      <c r="H135" s="215"/>
      <c r="I135" s="215"/>
      <c r="J135" s="215"/>
      <c r="K135" s="216"/>
      <c r="L135" s="216"/>
      <c r="M135" s="915">
        <f>SUM(B135:L135)</f>
        <v>0</v>
      </c>
      <c r="N135" s="795"/>
      <c r="O135" s="795"/>
      <c r="P135" s="795"/>
      <c r="Q135" s="976"/>
      <c r="R135" s="107"/>
      <c r="S135" s="920"/>
      <c r="T135" s="848"/>
      <c r="U135" s="807"/>
      <c r="V135" s="318">
        <f t="shared" si="48"/>
        <v>0</v>
      </c>
    </row>
    <row r="136" spans="1:22" ht="31.8" thickBot="1" x14ac:dyDescent="0.35">
      <c r="A136" s="225" t="s">
        <v>325</v>
      </c>
      <c r="B136" s="1024">
        <f t="shared" ref="B136:U136" si="51">B132+B134+B135</f>
        <v>0</v>
      </c>
      <c r="C136" s="1024">
        <f t="shared" si="51"/>
        <v>0</v>
      </c>
      <c r="D136" s="1024">
        <f t="shared" si="51"/>
        <v>0</v>
      </c>
      <c r="E136" s="1024">
        <f t="shared" si="51"/>
        <v>0</v>
      </c>
      <c r="F136" s="1024">
        <f t="shared" si="51"/>
        <v>0</v>
      </c>
      <c r="G136" s="1024">
        <f t="shared" si="51"/>
        <v>0</v>
      </c>
      <c r="H136" s="1024">
        <f t="shared" si="51"/>
        <v>0</v>
      </c>
      <c r="I136" s="1024">
        <f t="shared" si="51"/>
        <v>0</v>
      </c>
      <c r="J136" s="1024">
        <f t="shared" si="51"/>
        <v>0</v>
      </c>
      <c r="K136" s="1024"/>
      <c r="L136" s="1024">
        <f t="shared" si="51"/>
        <v>0</v>
      </c>
      <c r="M136" s="1045">
        <f t="shared" si="51"/>
        <v>0</v>
      </c>
      <c r="N136" s="1021"/>
      <c r="O136" s="1021"/>
      <c r="P136" s="1021"/>
      <c r="Q136" s="1021">
        <f t="shared" si="51"/>
        <v>0</v>
      </c>
      <c r="R136" s="237">
        <f t="shared" si="51"/>
        <v>0</v>
      </c>
      <c r="S136" s="1022">
        <f t="shared" si="51"/>
        <v>0</v>
      </c>
      <c r="T136" s="1023">
        <f t="shared" si="51"/>
        <v>0</v>
      </c>
      <c r="U136" s="1024">
        <f t="shared" si="51"/>
        <v>0</v>
      </c>
      <c r="V136" s="842">
        <f t="shared" si="48"/>
        <v>0</v>
      </c>
    </row>
    <row r="137" spans="1:22" ht="29.4" hidden="1" thickBot="1" x14ac:dyDescent="0.35">
      <c r="A137" s="1050" t="s">
        <v>326</v>
      </c>
      <c r="B137" s="1056"/>
      <c r="C137" s="1056"/>
      <c r="D137" s="1056"/>
      <c r="E137" s="1056"/>
      <c r="F137" s="1056"/>
      <c r="G137" s="1056"/>
      <c r="H137" s="1056"/>
      <c r="I137" s="1056"/>
      <c r="J137" s="1056"/>
      <c r="K137" s="1056"/>
      <c r="L137" s="1056"/>
      <c r="M137" s="1046">
        <f>SUM(B137:L137)</f>
        <v>0</v>
      </c>
      <c r="N137" s="932"/>
      <c r="O137" s="932"/>
      <c r="P137" s="932"/>
      <c r="Q137" s="1052"/>
      <c r="R137" s="1057"/>
      <c r="S137" s="1058"/>
      <c r="T137" s="1059"/>
      <c r="U137" s="1060"/>
      <c r="V137" s="933">
        <f t="shared" si="48"/>
        <v>0</v>
      </c>
    </row>
    <row r="138" spans="1:22" ht="15" hidden="1" thickBot="1" x14ac:dyDescent="0.35">
      <c r="A138" s="1050" t="s">
        <v>327</v>
      </c>
      <c r="B138" s="1056"/>
      <c r="C138" s="1056"/>
      <c r="D138" s="1056"/>
      <c r="E138" s="1056"/>
      <c r="F138" s="1056"/>
      <c r="G138" s="1056"/>
      <c r="H138" s="1056"/>
      <c r="I138" s="1056"/>
      <c r="J138" s="1056"/>
      <c r="K138" s="1056"/>
      <c r="L138" s="1056"/>
      <c r="M138" s="1046">
        <f>SUM(B138:L138)</f>
        <v>0</v>
      </c>
      <c r="N138" s="932"/>
      <c r="O138" s="932"/>
      <c r="P138" s="932"/>
      <c r="Q138" s="1052"/>
      <c r="R138" s="1057"/>
      <c r="S138" s="1058"/>
      <c r="T138" s="1059"/>
      <c r="U138" s="1060"/>
      <c r="V138" s="933">
        <f t="shared" si="48"/>
        <v>0</v>
      </c>
    </row>
    <row r="139" spans="1:22" ht="15" hidden="1" thickBot="1" x14ac:dyDescent="0.35">
      <c r="A139" s="1050" t="s">
        <v>328</v>
      </c>
      <c r="B139" s="1056"/>
      <c r="C139" s="1056"/>
      <c r="D139" s="1056"/>
      <c r="E139" s="1056"/>
      <c r="F139" s="1056"/>
      <c r="G139" s="1056"/>
      <c r="H139" s="1056"/>
      <c r="I139" s="1056"/>
      <c r="J139" s="1056"/>
      <c r="K139" s="1056"/>
      <c r="L139" s="1056"/>
      <c r="M139" s="1046">
        <f>SUM(B139:L139)</f>
        <v>0</v>
      </c>
      <c r="N139" s="932"/>
      <c r="O139" s="932"/>
      <c r="P139" s="932"/>
      <c r="Q139" s="1052"/>
      <c r="R139" s="1057"/>
      <c r="S139" s="1058"/>
      <c r="T139" s="1059"/>
      <c r="U139" s="1060"/>
      <c r="V139" s="933">
        <f t="shared" si="48"/>
        <v>0</v>
      </c>
    </row>
    <row r="140" spans="1:22" ht="29.4" hidden="1" thickBot="1" x14ac:dyDescent="0.35">
      <c r="A140" s="820" t="s">
        <v>329</v>
      </c>
      <c r="B140" s="825">
        <f t="shared" ref="B140:U140" si="52">SUM(B137:B139)</f>
        <v>0</v>
      </c>
      <c r="C140" s="825">
        <f t="shared" si="52"/>
        <v>0</v>
      </c>
      <c r="D140" s="825">
        <f t="shared" si="52"/>
        <v>0</v>
      </c>
      <c r="E140" s="825">
        <f t="shared" si="52"/>
        <v>0</v>
      </c>
      <c r="F140" s="825">
        <f t="shared" si="52"/>
        <v>0</v>
      </c>
      <c r="G140" s="825">
        <f t="shared" si="52"/>
        <v>0</v>
      </c>
      <c r="H140" s="825">
        <f t="shared" si="52"/>
        <v>0</v>
      </c>
      <c r="I140" s="825">
        <f t="shared" si="52"/>
        <v>0</v>
      </c>
      <c r="J140" s="825">
        <f t="shared" si="52"/>
        <v>0</v>
      </c>
      <c r="K140" s="825"/>
      <c r="L140" s="825">
        <f t="shared" si="52"/>
        <v>0</v>
      </c>
      <c r="M140" s="1010">
        <f t="shared" si="52"/>
        <v>0</v>
      </c>
      <c r="N140" s="823"/>
      <c r="O140" s="823"/>
      <c r="P140" s="823"/>
      <c r="Q140" s="823">
        <f t="shared" si="52"/>
        <v>0</v>
      </c>
      <c r="R140" s="824">
        <f t="shared" si="52"/>
        <v>0</v>
      </c>
      <c r="S140" s="832">
        <f t="shared" si="52"/>
        <v>0</v>
      </c>
      <c r="T140" s="852">
        <f t="shared" si="52"/>
        <v>0</v>
      </c>
      <c r="U140" s="825">
        <f t="shared" si="52"/>
        <v>0</v>
      </c>
      <c r="V140" s="933">
        <f t="shared" si="48"/>
        <v>0</v>
      </c>
    </row>
    <row r="141" spans="1:22" ht="29.4" hidden="1" thickBot="1" x14ac:dyDescent="0.35">
      <c r="A141" s="820" t="s">
        <v>330</v>
      </c>
      <c r="B141" s="825"/>
      <c r="C141" s="825"/>
      <c r="D141" s="825"/>
      <c r="E141" s="825"/>
      <c r="F141" s="825"/>
      <c r="G141" s="825"/>
      <c r="H141" s="825"/>
      <c r="I141" s="825"/>
      <c r="J141" s="825"/>
      <c r="K141" s="825"/>
      <c r="L141" s="825"/>
      <c r="M141" s="1046">
        <f>SUM(B141:L141)</f>
        <v>0</v>
      </c>
      <c r="N141" s="932"/>
      <c r="O141" s="932"/>
      <c r="P141" s="932"/>
      <c r="Q141" s="823"/>
      <c r="R141" s="929"/>
      <c r="S141" s="930"/>
      <c r="T141" s="931"/>
      <c r="U141" s="1047"/>
      <c r="V141" s="933">
        <f t="shared" si="48"/>
        <v>0</v>
      </c>
    </row>
    <row r="142" spans="1:22" ht="31.8" thickBot="1" x14ac:dyDescent="0.35">
      <c r="A142" s="225" t="s">
        <v>331</v>
      </c>
      <c r="B142" s="1024">
        <f t="shared" ref="B142:U142" si="53">B140+B141</f>
        <v>0</v>
      </c>
      <c r="C142" s="1024">
        <f t="shared" si="53"/>
        <v>0</v>
      </c>
      <c r="D142" s="1024">
        <f t="shared" si="53"/>
        <v>0</v>
      </c>
      <c r="E142" s="1024">
        <f t="shared" si="53"/>
        <v>0</v>
      </c>
      <c r="F142" s="1024">
        <f t="shared" si="53"/>
        <v>0</v>
      </c>
      <c r="G142" s="1024">
        <f t="shared" si="53"/>
        <v>0</v>
      </c>
      <c r="H142" s="1024">
        <f t="shared" si="53"/>
        <v>0</v>
      </c>
      <c r="I142" s="1024">
        <f t="shared" si="53"/>
        <v>0</v>
      </c>
      <c r="J142" s="1024">
        <f t="shared" si="53"/>
        <v>0</v>
      </c>
      <c r="K142" s="1024"/>
      <c r="L142" s="1024">
        <f t="shared" si="53"/>
        <v>0</v>
      </c>
      <c r="M142" s="1045">
        <f t="shared" si="53"/>
        <v>0</v>
      </c>
      <c r="N142" s="1021"/>
      <c r="O142" s="1021"/>
      <c r="P142" s="1021"/>
      <c r="Q142" s="1021">
        <f t="shared" si="53"/>
        <v>0</v>
      </c>
      <c r="R142" s="237">
        <f t="shared" si="53"/>
        <v>0</v>
      </c>
      <c r="S142" s="1022">
        <f t="shared" si="53"/>
        <v>0</v>
      </c>
      <c r="T142" s="1023">
        <f t="shared" si="53"/>
        <v>0</v>
      </c>
      <c r="U142" s="1024">
        <f t="shared" si="53"/>
        <v>0</v>
      </c>
      <c r="V142" s="842">
        <f t="shared" si="48"/>
        <v>0</v>
      </c>
    </row>
    <row r="143" spans="1:22" ht="15" hidden="1" thickBot="1" x14ac:dyDescent="0.35">
      <c r="A143" s="1076" t="s">
        <v>332</v>
      </c>
      <c r="B143" s="1077"/>
      <c r="C143" s="1077"/>
      <c r="D143" s="1077"/>
      <c r="E143" s="1077"/>
      <c r="F143" s="1077"/>
      <c r="G143" s="1077"/>
      <c r="H143" s="1077"/>
      <c r="I143" s="1077"/>
      <c r="J143" s="1077"/>
      <c r="K143" s="1077"/>
      <c r="L143" s="1077"/>
      <c r="M143" s="1046">
        <f>SUM(B143:L143)</f>
        <v>0</v>
      </c>
      <c r="N143" s="932"/>
      <c r="O143" s="932"/>
      <c r="P143" s="932"/>
      <c r="Q143" s="1078"/>
      <c r="R143" s="1079"/>
      <c r="S143" s="1080"/>
      <c r="T143" s="1081"/>
      <c r="U143" s="1082"/>
      <c r="V143" s="933">
        <f t="shared" si="48"/>
        <v>0</v>
      </c>
    </row>
    <row r="144" spans="1:22" ht="15" hidden="1" thickBot="1" x14ac:dyDescent="0.35">
      <c r="A144" s="1050" t="s">
        <v>333</v>
      </c>
      <c r="B144" s="1056"/>
      <c r="C144" s="1056"/>
      <c r="D144" s="1056"/>
      <c r="E144" s="1056"/>
      <c r="F144" s="1056"/>
      <c r="G144" s="1056"/>
      <c r="H144" s="1056"/>
      <c r="I144" s="1056"/>
      <c r="J144" s="1056"/>
      <c r="K144" s="1056"/>
      <c r="L144" s="1056"/>
      <c r="M144" s="1046">
        <f>SUM(B144:L144)</f>
        <v>0</v>
      </c>
      <c r="N144" s="932"/>
      <c r="O144" s="932"/>
      <c r="P144" s="932"/>
      <c r="Q144" s="1052"/>
      <c r="R144" s="1057"/>
      <c r="S144" s="1058"/>
      <c r="T144" s="1059"/>
      <c r="U144" s="1060"/>
      <c r="V144" s="933">
        <f t="shared" si="48"/>
        <v>0</v>
      </c>
    </row>
    <row r="145" spans="1:22" ht="15" hidden="1" thickBot="1" x14ac:dyDescent="0.35">
      <c r="A145" s="820" t="s">
        <v>334</v>
      </c>
      <c r="B145" s="825">
        <f t="shared" ref="B145:U145" si="54">SUM(B143:B144)</f>
        <v>0</v>
      </c>
      <c r="C145" s="825">
        <f t="shared" si="54"/>
        <v>0</v>
      </c>
      <c r="D145" s="825">
        <f t="shared" si="54"/>
        <v>0</v>
      </c>
      <c r="E145" s="825">
        <f t="shared" si="54"/>
        <v>0</v>
      </c>
      <c r="F145" s="825">
        <f t="shared" si="54"/>
        <v>0</v>
      </c>
      <c r="G145" s="825">
        <f t="shared" si="54"/>
        <v>0</v>
      </c>
      <c r="H145" s="825">
        <f t="shared" si="54"/>
        <v>0</v>
      </c>
      <c r="I145" s="825">
        <f t="shared" si="54"/>
        <v>0</v>
      </c>
      <c r="J145" s="825">
        <f t="shared" si="54"/>
        <v>0</v>
      </c>
      <c r="K145" s="825"/>
      <c r="L145" s="825">
        <f t="shared" si="54"/>
        <v>0</v>
      </c>
      <c r="M145" s="1010">
        <f t="shared" si="54"/>
        <v>0</v>
      </c>
      <c r="N145" s="823"/>
      <c r="O145" s="823"/>
      <c r="P145" s="823"/>
      <c r="Q145" s="823">
        <f t="shared" si="54"/>
        <v>0</v>
      </c>
      <c r="R145" s="824">
        <f t="shared" si="54"/>
        <v>0</v>
      </c>
      <c r="S145" s="832">
        <f t="shared" si="54"/>
        <v>0</v>
      </c>
      <c r="T145" s="852">
        <f t="shared" si="54"/>
        <v>0</v>
      </c>
      <c r="U145" s="825">
        <f t="shared" si="54"/>
        <v>0</v>
      </c>
      <c r="V145" s="933">
        <f t="shared" si="48"/>
        <v>0</v>
      </c>
    </row>
    <row r="146" spans="1:22" ht="15" hidden="1" thickBot="1" x14ac:dyDescent="0.35">
      <c r="A146" s="1048" t="s">
        <v>335</v>
      </c>
      <c r="B146" s="1083"/>
      <c r="C146" s="1083"/>
      <c r="D146" s="1083"/>
      <c r="E146" s="1083"/>
      <c r="F146" s="1083"/>
      <c r="G146" s="1083"/>
      <c r="H146" s="1083"/>
      <c r="I146" s="1083"/>
      <c r="J146" s="1083"/>
      <c r="K146" s="1083"/>
      <c r="L146" s="1083"/>
      <c r="M146" s="1046">
        <f>SUM(B146:L146)</f>
        <v>0</v>
      </c>
      <c r="N146" s="932"/>
      <c r="O146" s="932"/>
      <c r="P146" s="932"/>
      <c r="Q146" s="957"/>
      <c r="R146" s="958"/>
      <c r="S146" s="959"/>
      <c r="T146" s="960"/>
      <c r="U146" s="1084"/>
      <c r="V146" s="933">
        <f t="shared" si="48"/>
        <v>0</v>
      </c>
    </row>
    <row r="147" spans="1:22" ht="29.4" hidden="1" thickBot="1" x14ac:dyDescent="0.35">
      <c r="A147" s="1085" t="s">
        <v>336</v>
      </c>
      <c r="B147" s="1083"/>
      <c r="C147" s="1083"/>
      <c r="D147" s="1083"/>
      <c r="E147" s="1083"/>
      <c r="F147" s="1083"/>
      <c r="G147" s="1083"/>
      <c r="H147" s="1083"/>
      <c r="I147" s="1083"/>
      <c r="J147" s="1083"/>
      <c r="K147" s="1083"/>
      <c r="L147" s="1083"/>
      <c r="M147" s="1046">
        <f>SUM(B147:L147)</f>
        <v>0</v>
      </c>
      <c r="N147" s="932"/>
      <c r="O147" s="932"/>
      <c r="P147" s="932"/>
      <c r="Q147" s="957"/>
      <c r="R147" s="958"/>
      <c r="S147" s="959"/>
      <c r="T147" s="960"/>
      <c r="U147" s="1084"/>
      <c r="V147" s="933">
        <f t="shared" si="48"/>
        <v>0</v>
      </c>
    </row>
    <row r="148" spans="1:22" ht="15" hidden="1" thickBot="1" x14ac:dyDescent="0.35">
      <c r="A148" s="1050" t="s">
        <v>337</v>
      </c>
      <c r="B148" s="1056">
        <f t="shared" ref="B148:U148" si="55">SUM(B146:B147)</f>
        <v>0</v>
      </c>
      <c r="C148" s="1056">
        <f t="shared" si="55"/>
        <v>0</v>
      </c>
      <c r="D148" s="1056">
        <f t="shared" si="55"/>
        <v>0</v>
      </c>
      <c r="E148" s="1056">
        <f t="shared" si="55"/>
        <v>0</v>
      </c>
      <c r="F148" s="1056">
        <f t="shared" si="55"/>
        <v>0</v>
      </c>
      <c r="G148" s="1056">
        <f t="shared" si="55"/>
        <v>0</v>
      </c>
      <c r="H148" s="1056">
        <f t="shared" si="55"/>
        <v>0</v>
      </c>
      <c r="I148" s="1056">
        <f t="shared" si="55"/>
        <v>0</v>
      </c>
      <c r="J148" s="1056">
        <f t="shared" si="55"/>
        <v>0</v>
      </c>
      <c r="K148" s="1056"/>
      <c r="L148" s="1056">
        <f t="shared" si="55"/>
        <v>0</v>
      </c>
      <c r="M148" s="1051">
        <f t="shared" si="55"/>
        <v>0</v>
      </c>
      <c r="N148" s="1052"/>
      <c r="O148" s="1052"/>
      <c r="P148" s="1052"/>
      <c r="Q148" s="1052">
        <f t="shared" si="55"/>
        <v>0</v>
      </c>
      <c r="R148" s="1053">
        <f t="shared" si="55"/>
        <v>0</v>
      </c>
      <c r="S148" s="1054">
        <f t="shared" si="55"/>
        <v>0</v>
      </c>
      <c r="T148" s="1055">
        <f t="shared" si="55"/>
        <v>0</v>
      </c>
      <c r="U148" s="1056">
        <f t="shared" si="55"/>
        <v>0</v>
      </c>
      <c r="V148" s="933">
        <f t="shared" si="48"/>
        <v>0</v>
      </c>
    </row>
    <row r="149" spans="1:22" ht="29.4" hidden="1" thickBot="1" x14ac:dyDescent="0.35">
      <c r="A149" s="1085" t="s">
        <v>338</v>
      </c>
      <c r="B149" s="1086"/>
      <c r="C149" s="1086"/>
      <c r="D149" s="1086"/>
      <c r="E149" s="1086"/>
      <c r="F149" s="1086"/>
      <c r="G149" s="1086"/>
      <c r="H149" s="1086"/>
      <c r="I149" s="1086"/>
      <c r="J149" s="1086"/>
      <c r="K149" s="1086"/>
      <c r="L149" s="1086"/>
      <c r="M149" s="1046">
        <f>SUM(B149:L149)</f>
        <v>0</v>
      </c>
      <c r="N149" s="932"/>
      <c r="O149" s="932"/>
      <c r="P149" s="932"/>
      <c r="Q149" s="928"/>
      <c r="R149" s="929"/>
      <c r="S149" s="930"/>
      <c r="T149" s="931"/>
      <c r="U149" s="1047"/>
      <c r="V149" s="933">
        <f t="shared" si="48"/>
        <v>0</v>
      </c>
    </row>
    <row r="150" spans="1:22" ht="29.4" hidden="1" thickBot="1" x14ac:dyDescent="0.35">
      <c r="A150" s="1085" t="s">
        <v>339</v>
      </c>
      <c r="B150" s="1086"/>
      <c r="C150" s="1086"/>
      <c r="D150" s="1086"/>
      <c r="E150" s="1086"/>
      <c r="F150" s="1086"/>
      <c r="G150" s="1086"/>
      <c r="H150" s="1086"/>
      <c r="I150" s="1086"/>
      <c r="J150" s="1086"/>
      <c r="K150" s="1086"/>
      <c r="L150" s="1086"/>
      <c r="M150" s="1046">
        <f>SUM(B150:L150)</f>
        <v>0</v>
      </c>
      <c r="N150" s="932"/>
      <c r="O150" s="932"/>
      <c r="P150" s="932"/>
      <c r="Q150" s="928"/>
      <c r="R150" s="929"/>
      <c r="S150" s="930"/>
      <c r="T150" s="931"/>
      <c r="U150" s="1047"/>
      <c r="V150" s="933">
        <f t="shared" si="48"/>
        <v>0</v>
      </c>
    </row>
    <row r="151" spans="1:22" ht="15" hidden="1" thickBot="1" x14ac:dyDescent="0.35">
      <c r="A151" s="1050" t="s">
        <v>340</v>
      </c>
      <c r="B151" s="1056">
        <f t="shared" ref="B151:U151" si="56">SUM(B149:B150)</f>
        <v>0</v>
      </c>
      <c r="C151" s="1056">
        <f t="shared" si="56"/>
        <v>0</v>
      </c>
      <c r="D151" s="1056">
        <f t="shared" si="56"/>
        <v>0</v>
      </c>
      <c r="E151" s="1056">
        <f t="shared" si="56"/>
        <v>0</v>
      </c>
      <c r="F151" s="1056">
        <f t="shared" si="56"/>
        <v>0</v>
      </c>
      <c r="G151" s="1056">
        <f t="shared" si="56"/>
        <v>0</v>
      </c>
      <c r="H151" s="1056">
        <f t="shared" si="56"/>
        <v>0</v>
      </c>
      <c r="I151" s="1056">
        <f t="shared" si="56"/>
        <v>0</v>
      </c>
      <c r="J151" s="1056">
        <f t="shared" si="56"/>
        <v>0</v>
      </c>
      <c r="K151" s="1056"/>
      <c r="L151" s="1056">
        <f t="shared" si="56"/>
        <v>0</v>
      </c>
      <c r="M151" s="1051">
        <f t="shared" si="56"/>
        <v>0</v>
      </c>
      <c r="N151" s="1052"/>
      <c r="O151" s="1052"/>
      <c r="P151" s="1052"/>
      <c r="Q151" s="1052">
        <f t="shared" si="56"/>
        <v>0</v>
      </c>
      <c r="R151" s="1053">
        <f t="shared" si="56"/>
        <v>0</v>
      </c>
      <c r="S151" s="1054">
        <f t="shared" si="56"/>
        <v>0</v>
      </c>
      <c r="T151" s="1055">
        <f t="shared" si="56"/>
        <v>0</v>
      </c>
      <c r="U151" s="1056">
        <f t="shared" si="56"/>
        <v>0</v>
      </c>
      <c r="V151" s="933">
        <f t="shared" si="48"/>
        <v>0</v>
      </c>
    </row>
    <row r="152" spans="1:22" ht="15" hidden="1" thickBot="1" x14ac:dyDescent="0.35">
      <c r="A152" s="1085" t="s">
        <v>341</v>
      </c>
      <c r="B152" s="1086"/>
      <c r="C152" s="1086"/>
      <c r="D152" s="1086"/>
      <c r="E152" s="1086"/>
      <c r="F152" s="1086"/>
      <c r="G152" s="1086"/>
      <c r="H152" s="1086"/>
      <c r="I152" s="1086"/>
      <c r="J152" s="1086"/>
      <c r="K152" s="1086"/>
      <c r="L152" s="1086"/>
      <c r="M152" s="1046">
        <f>SUM(B152:L152)</f>
        <v>0</v>
      </c>
      <c r="N152" s="932"/>
      <c r="O152" s="932"/>
      <c r="P152" s="932"/>
      <c r="Q152" s="928"/>
      <c r="R152" s="929"/>
      <c r="S152" s="930"/>
      <c r="T152" s="931"/>
      <c r="U152" s="1047"/>
      <c r="V152" s="933">
        <f t="shared" si="48"/>
        <v>0</v>
      </c>
    </row>
    <row r="153" spans="1:22" ht="29.4" hidden="1" thickBot="1" x14ac:dyDescent="0.35">
      <c r="A153" s="1050" t="s">
        <v>342</v>
      </c>
      <c r="B153" s="1056">
        <f t="shared" ref="B153:U153" si="57">B152</f>
        <v>0</v>
      </c>
      <c r="C153" s="1056">
        <f t="shared" si="57"/>
        <v>0</v>
      </c>
      <c r="D153" s="1056">
        <f t="shared" si="57"/>
        <v>0</v>
      </c>
      <c r="E153" s="1056">
        <f t="shared" si="57"/>
        <v>0</v>
      </c>
      <c r="F153" s="1056">
        <f t="shared" si="57"/>
        <v>0</v>
      </c>
      <c r="G153" s="1056">
        <f t="shared" si="57"/>
        <v>0</v>
      </c>
      <c r="H153" s="1056">
        <f t="shared" si="57"/>
        <v>0</v>
      </c>
      <c r="I153" s="1056">
        <f t="shared" si="57"/>
        <v>0</v>
      </c>
      <c r="J153" s="1056">
        <f t="shared" si="57"/>
        <v>0</v>
      </c>
      <c r="K153" s="1056"/>
      <c r="L153" s="1056">
        <f t="shared" si="57"/>
        <v>0</v>
      </c>
      <c r="M153" s="1051">
        <f t="shared" si="57"/>
        <v>0</v>
      </c>
      <c r="N153" s="1052"/>
      <c r="O153" s="1052"/>
      <c r="P153" s="1052"/>
      <c r="Q153" s="1052">
        <f t="shared" si="57"/>
        <v>0</v>
      </c>
      <c r="R153" s="1053">
        <f t="shared" si="57"/>
        <v>0</v>
      </c>
      <c r="S153" s="1054">
        <f t="shared" si="57"/>
        <v>0</v>
      </c>
      <c r="T153" s="1055">
        <f t="shared" si="57"/>
        <v>0</v>
      </c>
      <c r="U153" s="1056">
        <f t="shared" si="57"/>
        <v>0</v>
      </c>
      <c r="V153" s="933">
        <f t="shared" si="48"/>
        <v>0</v>
      </c>
    </row>
    <row r="154" spans="1:22" ht="15" hidden="1" thickBot="1" x14ac:dyDescent="0.35">
      <c r="A154" s="820" t="s">
        <v>343</v>
      </c>
      <c r="B154" s="825">
        <f t="shared" ref="B154:U154" si="58">B148+B151+B153</f>
        <v>0</v>
      </c>
      <c r="C154" s="825">
        <f t="shared" si="58"/>
        <v>0</v>
      </c>
      <c r="D154" s="825">
        <f t="shared" si="58"/>
        <v>0</v>
      </c>
      <c r="E154" s="825">
        <f t="shared" si="58"/>
        <v>0</v>
      </c>
      <c r="F154" s="825">
        <f t="shared" si="58"/>
        <v>0</v>
      </c>
      <c r="G154" s="825">
        <f t="shared" si="58"/>
        <v>0</v>
      </c>
      <c r="H154" s="825">
        <f t="shared" si="58"/>
        <v>0</v>
      </c>
      <c r="I154" s="825">
        <f t="shared" si="58"/>
        <v>0</v>
      </c>
      <c r="J154" s="825">
        <f t="shared" si="58"/>
        <v>0</v>
      </c>
      <c r="K154" s="825"/>
      <c r="L154" s="825">
        <f t="shared" si="58"/>
        <v>0</v>
      </c>
      <c r="M154" s="1010">
        <f t="shared" si="58"/>
        <v>0</v>
      </c>
      <c r="N154" s="823"/>
      <c r="O154" s="823"/>
      <c r="P154" s="823"/>
      <c r="Q154" s="823">
        <f t="shared" si="58"/>
        <v>0</v>
      </c>
      <c r="R154" s="824">
        <f t="shared" si="58"/>
        <v>0</v>
      </c>
      <c r="S154" s="832">
        <f t="shared" si="58"/>
        <v>0</v>
      </c>
      <c r="T154" s="852">
        <f t="shared" si="58"/>
        <v>0</v>
      </c>
      <c r="U154" s="825">
        <f t="shared" si="58"/>
        <v>0</v>
      </c>
      <c r="V154" s="933">
        <f t="shared" si="48"/>
        <v>0</v>
      </c>
    </row>
    <row r="155" spans="1:22" ht="15" hidden="1" thickBot="1" x14ac:dyDescent="0.35">
      <c r="A155" s="1050" t="s">
        <v>344</v>
      </c>
      <c r="B155" s="1056"/>
      <c r="C155" s="1056"/>
      <c r="D155" s="1056"/>
      <c r="E155" s="1056"/>
      <c r="F155" s="1056"/>
      <c r="G155" s="1056"/>
      <c r="H155" s="1056"/>
      <c r="I155" s="1056"/>
      <c r="J155" s="1056"/>
      <c r="K155" s="1056"/>
      <c r="L155" s="1056"/>
      <c r="M155" s="1046">
        <f>SUM(B155:L155)</f>
        <v>0</v>
      </c>
      <c r="N155" s="932"/>
      <c r="O155" s="932"/>
      <c r="P155" s="932"/>
      <c r="Q155" s="1052"/>
      <c r="R155" s="1057"/>
      <c r="S155" s="1058"/>
      <c r="T155" s="1059"/>
      <c r="U155" s="1060"/>
      <c r="V155" s="933">
        <f t="shared" si="48"/>
        <v>0</v>
      </c>
    </row>
    <row r="156" spans="1:22" ht="15" hidden="1" thickBot="1" x14ac:dyDescent="0.35">
      <c r="A156" s="1050" t="s">
        <v>345</v>
      </c>
      <c r="B156" s="1056"/>
      <c r="C156" s="1056"/>
      <c r="D156" s="1056"/>
      <c r="E156" s="1056"/>
      <c r="F156" s="1056"/>
      <c r="G156" s="1056"/>
      <c r="H156" s="1056"/>
      <c r="I156" s="1056"/>
      <c r="J156" s="1056"/>
      <c r="K156" s="1056"/>
      <c r="L156" s="1056"/>
      <c r="M156" s="1046">
        <f>SUM(B156:L156)</f>
        <v>0</v>
      </c>
      <c r="N156" s="932"/>
      <c r="O156" s="932"/>
      <c r="P156" s="932"/>
      <c r="Q156" s="1052"/>
      <c r="R156" s="1057"/>
      <c r="S156" s="1058"/>
      <c r="T156" s="1059"/>
      <c r="U156" s="1060"/>
      <c r="V156" s="933">
        <f t="shared" si="48"/>
        <v>0</v>
      </c>
    </row>
    <row r="157" spans="1:22" ht="15" hidden="1" thickBot="1" x14ac:dyDescent="0.35">
      <c r="A157" s="1050" t="s">
        <v>346</v>
      </c>
      <c r="B157" s="1056"/>
      <c r="C157" s="1056"/>
      <c r="D157" s="1056"/>
      <c r="E157" s="1056"/>
      <c r="F157" s="1056"/>
      <c r="G157" s="1056"/>
      <c r="H157" s="1056"/>
      <c r="I157" s="1056"/>
      <c r="J157" s="1056"/>
      <c r="K157" s="1056"/>
      <c r="L157" s="1056"/>
      <c r="M157" s="1046">
        <f>SUM(B157:L157)</f>
        <v>0</v>
      </c>
      <c r="N157" s="932"/>
      <c r="O157" s="932"/>
      <c r="P157" s="932"/>
      <c r="Q157" s="1052"/>
      <c r="R157" s="1057"/>
      <c r="S157" s="1058"/>
      <c r="T157" s="1059"/>
      <c r="U157" s="1060"/>
      <c r="V157" s="933">
        <f t="shared" si="48"/>
        <v>0</v>
      </c>
    </row>
    <row r="158" spans="1:22" ht="29.4" hidden="1" thickBot="1" x14ac:dyDescent="0.35">
      <c r="A158" s="1050" t="s">
        <v>347</v>
      </c>
      <c r="B158" s="1056"/>
      <c r="C158" s="1056"/>
      <c r="D158" s="1056"/>
      <c r="E158" s="1056"/>
      <c r="F158" s="1056"/>
      <c r="G158" s="1056"/>
      <c r="H158" s="1056"/>
      <c r="I158" s="1056"/>
      <c r="J158" s="1056"/>
      <c r="K158" s="1056"/>
      <c r="L158" s="1056"/>
      <c r="M158" s="1046">
        <f>SUM(B158:L158)</f>
        <v>0</v>
      </c>
      <c r="N158" s="932"/>
      <c r="O158" s="932"/>
      <c r="P158" s="932"/>
      <c r="Q158" s="1052"/>
      <c r="R158" s="1057"/>
      <c r="S158" s="1058"/>
      <c r="T158" s="1059"/>
      <c r="U158" s="1060"/>
      <c r="V158" s="933">
        <f t="shared" si="48"/>
        <v>0</v>
      </c>
    </row>
    <row r="159" spans="1:22" ht="15" hidden="1" thickBot="1" x14ac:dyDescent="0.35">
      <c r="A159" s="1050" t="s">
        <v>348</v>
      </c>
      <c r="B159" s="1056"/>
      <c r="C159" s="1056"/>
      <c r="D159" s="1056"/>
      <c r="E159" s="1056"/>
      <c r="F159" s="1056"/>
      <c r="G159" s="1056"/>
      <c r="H159" s="1056"/>
      <c r="I159" s="1056"/>
      <c r="J159" s="1056"/>
      <c r="K159" s="1056"/>
      <c r="L159" s="1056"/>
      <c r="M159" s="1046">
        <f>SUM(B159:L159)</f>
        <v>0</v>
      </c>
      <c r="N159" s="932"/>
      <c r="O159" s="932"/>
      <c r="P159" s="932"/>
      <c r="Q159" s="1052"/>
      <c r="R159" s="1057"/>
      <c r="S159" s="1058"/>
      <c r="T159" s="1059"/>
      <c r="U159" s="1060"/>
      <c r="V159" s="933">
        <f t="shared" si="48"/>
        <v>0</v>
      </c>
    </row>
    <row r="160" spans="1:22" ht="15" hidden="1" thickBot="1" x14ac:dyDescent="0.35">
      <c r="A160" s="820" t="s">
        <v>349</v>
      </c>
      <c r="B160" s="825">
        <f t="shared" ref="B160:U160" si="59">SUM(B155:B159)</f>
        <v>0</v>
      </c>
      <c r="C160" s="825">
        <f t="shared" si="59"/>
        <v>0</v>
      </c>
      <c r="D160" s="825">
        <f t="shared" si="59"/>
        <v>0</v>
      </c>
      <c r="E160" s="825">
        <f t="shared" si="59"/>
        <v>0</v>
      </c>
      <c r="F160" s="825">
        <f t="shared" si="59"/>
        <v>0</v>
      </c>
      <c r="G160" s="825">
        <f t="shared" si="59"/>
        <v>0</v>
      </c>
      <c r="H160" s="825">
        <f t="shared" si="59"/>
        <v>0</v>
      </c>
      <c r="I160" s="825">
        <f t="shared" si="59"/>
        <v>0</v>
      </c>
      <c r="J160" s="825">
        <f t="shared" si="59"/>
        <v>0</v>
      </c>
      <c r="K160" s="825"/>
      <c r="L160" s="825">
        <f t="shared" si="59"/>
        <v>0</v>
      </c>
      <c r="M160" s="1010">
        <f t="shared" si="59"/>
        <v>0</v>
      </c>
      <c r="N160" s="823"/>
      <c r="O160" s="823"/>
      <c r="P160" s="823"/>
      <c r="Q160" s="823">
        <f t="shared" si="59"/>
        <v>0</v>
      </c>
      <c r="R160" s="824">
        <f t="shared" si="59"/>
        <v>0</v>
      </c>
      <c r="S160" s="832">
        <f t="shared" si="59"/>
        <v>0</v>
      </c>
      <c r="T160" s="852">
        <f t="shared" si="59"/>
        <v>0</v>
      </c>
      <c r="U160" s="825">
        <f t="shared" si="59"/>
        <v>0</v>
      </c>
      <c r="V160" s="933">
        <f t="shared" si="48"/>
        <v>0</v>
      </c>
    </row>
    <row r="161" spans="1:22" ht="16.2" thickBot="1" x14ac:dyDescent="0.35">
      <c r="A161" s="225" t="s">
        <v>350</v>
      </c>
      <c r="B161" s="1024">
        <f t="shared" ref="B161:U161" si="60">B145+B154+B160</f>
        <v>0</v>
      </c>
      <c r="C161" s="1024">
        <f t="shared" si="60"/>
        <v>0</v>
      </c>
      <c r="D161" s="1024">
        <f t="shared" si="60"/>
        <v>0</v>
      </c>
      <c r="E161" s="1024">
        <f t="shared" si="60"/>
        <v>0</v>
      </c>
      <c r="F161" s="1024">
        <f t="shared" si="60"/>
        <v>0</v>
      </c>
      <c r="G161" s="1024">
        <f t="shared" si="60"/>
        <v>0</v>
      </c>
      <c r="H161" s="1024">
        <f t="shared" si="60"/>
        <v>0</v>
      </c>
      <c r="I161" s="1024">
        <f t="shared" si="60"/>
        <v>0</v>
      </c>
      <c r="J161" s="1024">
        <f t="shared" si="60"/>
        <v>0</v>
      </c>
      <c r="K161" s="1024"/>
      <c r="L161" s="1024">
        <f t="shared" si="60"/>
        <v>0</v>
      </c>
      <c r="M161" s="1045">
        <f t="shared" si="60"/>
        <v>0</v>
      </c>
      <c r="N161" s="1021"/>
      <c r="O161" s="1021"/>
      <c r="P161" s="1021"/>
      <c r="Q161" s="1021">
        <f t="shared" si="60"/>
        <v>0</v>
      </c>
      <c r="R161" s="237">
        <f t="shared" si="60"/>
        <v>0</v>
      </c>
      <c r="S161" s="1022">
        <f t="shared" si="60"/>
        <v>0</v>
      </c>
      <c r="T161" s="1023">
        <f t="shared" si="60"/>
        <v>0</v>
      </c>
      <c r="U161" s="1024">
        <f t="shared" si="60"/>
        <v>0</v>
      </c>
      <c r="V161" s="842">
        <f t="shared" si="48"/>
        <v>0</v>
      </c>
    </row>
    <row r="162" spans="1:22" x14ac:dyDescent="0.3">
      <c r="A162" s="1065" t="s">
        <v>398</v>
      </c>
      <c r="B162" s="1066"/>
      <c r="C162" s="1067"/>
      <c r="D162" s="1067"/>
      <c r="E162" s="1067"/>
      <c r="F162" s="1067"/>
      <c r="G162" s="1067"/>
      <c r="H162" s="1067"/>
      <c r="I162" s="1067"/>
      <c r="J162" s="1067"/>
      <c r="K162" s="1068"/>
      <c r="L162" s="1068">
        <v>745000</v>
      </c>
      <c r="M162" s="1069">
        <f t="shared" ref="M162:M168" si="61">SUM(B162,L162)</f>
        <v>745000</v>
      </c>
      <c r="N162" s="1070"/>
      <c r="O162" s="1070"/>
      <c r="P162" s="1070"/>
      <c r="Q162" s="1071"/>
      <c r="R162" s="1072"/>
      <c r="S162" s="1073"/>
      <c r="T162" s="1074"/>
      <c r="U162" s="1075"/>
      <c r="V162" s="311">
        <f t="shared" ref="V162:V171" si="62">M162+Q162+R162+S162+T162+U162</f>
        <v>745000</v>
      </c>
    </row>
    <row r="163" spans="1:22" x14ac:dyDescent="0.3">
      <c r="A163" s="809" t="s">
        <v>399</v>
      </c>
      <c r="B163" s="808"/>
      <c r="C163" s="339"/>
      <c r="D163" s="339"/>
      <c r="E163" s="339"/>
      <c r="F163" s="339"/>
      <c r="G163" s="339"/>
      <c r="H163" s="339"/>
      <c r="I163" s="339"/>
      <c r="J163" s="339"/>
      <c r="K163" s="340"/>
      <c r="L163" s="340">
        <v>300000</v>
      </c>
      <c r="M163" s="341">
        <f t="shared" si="61"/>
        <v>300000</v>
      </c>
      <c r="N163" s="800"/>
      <c r="O163" s="800"/>
      <c r="P163" s="800"/>
      <c r="Q163" s="342"/>
      <c r="R163" s="343"/>
      <c r="S163" s="841"/>
      <c r="T163" s="860"/>
      <c r="U163" s="344"/>
      <c r="V163" s="316">
        <f t="shared" si="62"/>
        <v>300000</v>
      </c>
    </row>
    <row r="164" spans="1:22" ht="43.2" x14ac:dyDescent="0.3">
      <c r="A164" s="153" t="s">
        <v>351</v>
      </c>
      <c r="B164" s="154"/>
      <c r="C164" s="156"/>
      <c r="D164" s="156"/>
      <c r="E164" s="156"/>
      <c r="F164" s="156"/>
      <c r="G164" s="156"/>
      <c r="H164" s="156"/>
      <c r="I164" s="156"/>
      <c r="J164" s="156"/>
      <c r="K164" s="157"/>
      <c r="L164" s="157"/>
      <c r="M164" s="341">
        <f t="shared" si="61"/>
        <v>0</v>
      </c>
      <c r="N164" s="800"/>
      <c r="O164" s="800"/>
      <c r="P164" s="800"/>
      <c r="Q164" s="326"/>
      <c r="R164" s="190"/>
      <c r="S164" s="835"/>
      <c r="T164" s="854"/>
      <c r="U164" s="331"/>
      <c r="V164" s="316">
        <f t="shared" si="62"/>
        <v>0</v>
      </c>
    </row>
    <row r="165" spans="1:22" x14ac:dyDescent="0.3">
      <c r="A165" s="169" t="s">
        <v>352</v>
      </c>
      <c r="B165" s="170">
        <f t="shared" ref="B165:U165" si="63">B164</f>
        <v>0</v>
      </c>
      <c r="C165" s="172">
        <f t="shared" si="63"/>
        <v>0</v>
      </c>
      <c r="D165" s="172">
        <f t="shared" si="63"/>
        <v>0</v>
      </c>
      <c r="E165" s="172">
        <f t="shared" si="63"/>
        <v>0</v>
      </c>
      <c r="F165" s="172">
        <f t="shared" si="63"/>
        <v>0</v>
      </c>
      <c r="G165" s="172">
        <f t="shared" si="63"/>
        <v>0</v>
      </c>
      <c r="H165" s="172">
        <f t="shared" si="63"/>
        <v>0</v>
      </c>
      <c r="I165" s="172">
        <f t="shared" si="63"/>
        <v>0</v>
      </c>
      <c r="J165" s="172">
        <f t="shared" si="63"/>
        <v>0</v>
      </c>
      <c r="K165" s="173"/>
      <c r="L165" s="173">
        <f t="shared" si="63"/>
        <v>0</v>
      </c>
      <c r="M165" s="341">
        <f t="shared" si="61"/>
        <v>0</v>
      </c>
      <c r="N165" s="800"/>
      <c r="O165" s="800"/>
      <c r="P165" s="800"/>
      <c r="Q165" s="329">
        <f t="shared" si="63"/>
        <v>0</v>
      </c>
      <c r="R165" s="181">
        <f t="shared" si="63"/>
        <v>0</v>
      </c>
      <c r="S165" s="836">
        <f t="shared" si="63"/>
        <v>0</v>
      </c>
      <c r="T165" s="855">
        <f t="shared" si="63"/>
        <v>0</v>
      </c>
      <c r="U165" s="330">
        <f t="shared" si="63"/>
        <v>0</v>
      </c>
      <c r="V165" s="316">
        <f t="shared" si="62"/>
        <v>0</v>
      </c>
    </row>
    <row r="166" spans="1:22" x14ac:dyDescent="0.3">
      <c r="A166" s="169" t="s">
        <v>353</v>
      </c>
      <c r="B166" s="170"/>
      <c r="C166" s="172"/>
      <c r="D166" s="172"/>
      <c r="E166" s="172"/>
      <c r="F166" s="172"/>
      <c r="G166" s="172"/>
      <c r="H166" s="172"/>
      <c r="I166" s="172"/>
      <c r="J166" s="172"/>
      <c r="K166" s="173"/>
      <c r="L166" s="173"/>
      <c r="M166" s="341">
        <f t="shared" si="61"/>
        <v>0</v>
      </c>
      <c r="N166" s="800"/>
      <c r="O166" s="800"/>
      <c r="P166" s="800"/>
      <c r="Q166" s="329"/>
      <c r="R166" s="84"/>
      <c r="S166" s="829"/>
      <c r="T166" s="846"/>
      <c r="U166" s="323"/>
      <c r="V166" s="316">
        <f t="shared" si="62"/>
        <v>0</v>
      </c>
    </row>
    <row r="167" spans="1:22" x14ac:dyDescent="0.3">
      <c r="A167" s="169" t="s">
        <v>354</v>
      </c>
      <c r="B167" s="170"/>
      <c r="C167" s="172"/>
      <c r="D167" s="172"/>
      <c r="E167" s="172"/>
      <c r="F167" s="172"/>
      <c r="G167" s="172"/>
      <c r="H167" s="172"/>
      <c r="I167" s="172"/>
      <c r="J167" s="172"/>
      <c r="K167" s="173"/>
      <c r="L167" s="173">
        <v>81000</v>
      </c>
      <c r="M167" s="341">
        <f t="shared" si="61"/>
        <v>81000</v>
      </c>
      <c r="N167" s="800"/>
      <c r="O167" s="800"/>
      <c r="P167" s="800"/>
      <c r="Q167" s="329"/>
      <c r="R167" s="84"/>
      <c r="S167" s="829"/>
      <c r="T167" s="846"/>
      <c r="U167" s="323"/>
      <c r="V167" s="316">
        <f t="shared" si="62"/>
        <v>81000</v>
      </c>
    </row>
    <row r="168" spans="1:22" x14ac:dyDescent="0.3">
      <c r="A168" s="169" t="s">
        <v>355</v>
      </c>
      <c r="B168" s="170"/>
      <c r="C168" s="172"/>
      <c r="D168" s="172"/>
      <c r="E168" s="172"/>
      <c r="F168" s="172"/>
      <c r="G168" s="172"/>
      <c r="H168" s="172"/>
      <c r="I168" s="172"/>
      <c r="J168" s="172"/>
      <c r="K168" s="173"/>
      <c r="L168" s="173">
        <v>81000</v>
      </c>
      <c r="M168" s="341">
        <f t="shared" si="61"/>
        <v>81000</v>
      </c>
      <c r="N168" s="800"/>
      <c r="O168" s="800"/>
      <c r="P168" s="800"/>
      <c r="Q168" s="329"/>
      <c r="R168" s="84"/>
      <c r="S168" s="829"/>
      <c r="T168" s="846"/>
      <c r="U168" s="323"/>
      <c r="V168" s="316">
        <f t="shared" si="62"/>
        <v>81000</v>
      </c>
    </row>
    <row r="169" spans="1:22" x14ac:dyDescent="0.3">
      <c r="A169" s="169" t="s">
        <v>356</v>
      </c>
      <c r="B169" s="170"/>
      <c r="C169" s="172"/>
      <c r="D169" s="172"/>
      <c r="E169" s="172"/>
      <c r="F169" s="172"/>
      <c r="G169" s="172"/>
      <c r="H169" s="172"/>
      <c r="I169" s="172"/>
      <c r="J169" s="172"/>
      <c r="K169" s="173"/>
      <c r="L169" s="173"/>
      <c r="M169" s="312">
        <f>SUM(B169:L169)</f>
        <v>0</v>
      </c>
      <c r="N169" s="794"/>
      <c r="O169" s="794"/>
      <c r="P169" s="794"/>
      <c r="Q169" s="329"/>
      <c r="R169" s="84"/>
      <c r="S169" s="829"/>
      <c r="T169" s="846"/>
      <c r="U169" s="323"/>
      <c r="V169" s="316">
        <f t="shared" si="62"/>
        <v>0</v>
      </c>
    </row>
    <row r="170" spans="1:22" ht="28.8" x14ac:dyDescent="0.3">
      <c r="A170" s="153" t="s">
        <v>357</v>
      </c>
      <c r="B170" s="154"/>
      <c r="C170" s="156"/>
      <c r="D170" s="156"/>
      <c r="E170" s="156"/>
      <c r="F170" s="156"/>
      <c r="G170" s="156"/>
      <c r="H170" s="156"/>
      <c r="I170" s="156"/>
      <c r="J170" s="156"/>
      <c r="K170" s="157"/>
      <c r="L170" s="157"/>
      <c r="M170" s="312">
        <f>SUM(B170:L170)</f>
        <v>0</v>
      </c>
      <c r="N170" s="794"/>
      <c r="O170" s="794"/>
      <c r="P170" s="794"/>
      <c r="Q170" s="326"/>
      <c r="R170" s="190"/>
      <c r="S170" s="835"/>
      <c r="T170" s="854"/>
      <c r="U170" s="331"/>
      <c r="V170" s="316">
        <f t="shared" si="62"/>
        <v>0</v>
      </c>
    </row>
    <row r="171" spans="1:22" ht="15" thickBot="1" x14ac:dyDescent="0.35">
      <c r="A171" s="212" t="s">
        <v>358</v>
      </c>
      <c r="B171" s="213">
        <f t="shared" ref="B171:U171" si="64">B170</f>
        <v>0</v>
      </c>
      <c r="C171" s="215">
        <f t="shared" si="64"/>
        <v>0</v>
      </c>
      <c r="D171" s="215">
        <f t="shared" si="64"/>
        <v>0</v>
      </c>
      <c r="E171" s="215">
        <f t="shared" si="64"/>
        <v>0</v>
      </c>
      <c r="F171" s="215">
        <f t="shared" si="64"/>
        <v>0</v>
      </c>
      <c r="G171" s="215">
        <f t="shared" si="64"/>
        <v>0</v>
      </c>
      <c r="H171" s="215">
        <f t="shared" si="64"/>
        <v>0</v>
      </c>
      <c r="I171" s="215">
        <f t="shared" si="64"/>
        <v>0</v>
      </c>
      <c r="J171" s="215">
        <f t="shared" si="64"/>
        <v>0</v>
      </c>
      <c r="K171" s="216"/>
      <c r="L171" s="216">
        <f t="shared" si="64"/>
        <v>0</v>
      </c>
      <c r="M171" s="1087">
        <f t="shared" si="64"/>
        <v>0</v>
      </c>
      <c r="N171" s="1088"/>
      <c r="O171" s="1088"/>
      <c r="P171" s="1088"/>
      <c r="Q171" s="976">
        <f t="shared" si="64"/>
        <v>0</v>
      </c>
      <c r="R171" s="224">
        <f t="shared" si="64"/>
        <v>0</v>
      </c>
      <c r="S171" s="1089">
        <f t="shared" si="64"/>
        <v>0</v>
      </c>
      <c r="T171" s="1090">
        <f t="shared" si="64"/>
        <v>0</v>
      </c>
      <c r="U171" s="1091">
        <f t="shared" si="64"/>
        <v>0</v>
      </c>
      <c r="V171" s="318">
        <f t="shared" si="62"/>
        <v>0</v>
      </c>
    </row>
    <row r="172" spans="1:22" ht="16.2" thickBot="1" x14ac:dyDescent="0.35">
      <c r="A172" s="225" t="s">
        <v>359</v>
      </c>
      <c r="B172" s="1024">
        <f t="shared" ref="B172:J172" si="65">B165+B166+B167+B168+B169+B171</f>
        <v>0</v>
      </c>
      <c r="C172" s="1024">
        <f t="shared" si="65"/>
        <v>0</v>
      </c>
      <c r="D172" s="1024">
        <f t="shared" si="65"/>
        <v>0</v>
      </c>
      <c r="E172" s="1024">
        <f t="shared" si="65"/>
        <v>0</v>
      </c>
      <c r="F172" s="1024">
        <f t="shared" si="65"/>
        <v>0</v>
      </c>
      <c r="G172" s="1024">
        <f t="shared" si="65"/>
        <v>0</v>
      </c>
      <c r="H172" s="1024">
        <f t="shared" si="65"/>
        <v>0</v>
      </c>
      <c r="I172" s="1024">
        <f t="shared" si="65"/>
        <v>0</v>
      </c>
      <c r="J172" s="1024">
        <f t="shared" si="65"/>
        <v>0</v>
      </c>
      <c r="K172" s="1024"/>
      <c r="L172" s="1024">
        <f t="shared" ref="L172:V172" si="66">L165+L166+L167+L168+L169+L171+L162+L163</f>
        <v>1207000</v>
      </c>
      <c r="M172" s="1045">
        <f t="shared" si="66"/>
        <v>1207000</v>
      </c>
      <c r="N172" s="1021"/>
      <c r="O172" s="1021"/>
      <c r="P172" s="1021"/>
      <c r="Q172" s="1021">
        <f t="shared" si="66"/>
        <v>0</v>
      </c>
      <c r="R172" s="237">
        <f t="shared" si="66"/>
        <v>0</v>
      </c>
      <c r="S172" s="1022">
        <f t="shared" si="66"/>
        <v>0</v>
      </c>
      <c r="T172" s="1023">
        <f t="shared" si="66"/>
        <v>0</v>
      </c>
      <c r="U172" s="1024">
        <f t="shared" si="66"/>
        <v>0</v>
      </c>
      <c r="V172" s="1025">
        <f t="shared" si="66"/>
        <v>1207000</v>
      </c>
    </row>
    <row r="173" spans="1:22" hidden="1" x14ac:dyDescent="0.3">
      <c r="A173" s="1041" t="s">
        <v>360</v>
      </c>
      <c r="B173" s="1092"/>
      <c r="C173" s="1093"/>
      <c r="D173" s="1093"/>
      <c r="E173" s="1093"/>
      <c r="F173" s="1093"/>
      <c r="G173" s="1093"/>
      <c r="H173" s="1093"/>
      <c r="I173" s="1093"/>
      <c r="J173" s="1093"/>
      <c r="K173" s="1094"/>
      <c r="L173" s="1094"/>
      <c r="M173" s="314">
        <f>SUM(B173:L173)</f>
        <v>0</v>
      </c>
      <c r="N173" s="793"/>
      <c r="O173" s="793"/>
      <c r="P173" s="793"/>
      <c r="Q173" s="975"/>
      <c r="R173" s="77"/>
      <c r="S173" s="833"/>
      <c r="T173" s="845"/>
      <c r="U173" s="819"/>
      <c r="V173" s="311">
        <f t="shared" ref="V173:V188" si="67">M173+Q173+R173+S173+T173+U173</f>
        <v>0</v>
      </c>
    </row>
    <row r="174" spans="1:22" ht="15" hidden="1" thickBot="1" x14ac:dyDescent="0.35">
      <c r="A174" s="212" t="s">
        <v>361</v>
      </c>
      <c r="B174" s="213"/>
      <c r="C174" s="215"/>
      <c r="D174" s="215"/>
      <c r="E174" s="215"/>
      <c r="F174" s="215"/>
      <c r="G174" s="215"/>
      <c r="H174" s="215"/>
      <c r="I174" s="215"/>
      <c r="J174" s="215"/>
      <c r="K174" s="216"/>
      <c r="L174" s="216"/>
      <c r="M174" s="915">
        <f>SUM(B174:L174)</f>
        <v>0</v>
      </c>
      <c r="N174" s="795"/>
      <c r="O174" s="795"/>
      <c r="P174" s="795"/>
      <c r="Q174" s="976"/>
      <c r="R174" s="107"/>
      <c r="S174" s="920"/>
      <c r="T174" s="848"/>
      <c r="U174" s="807"/>
      <c r="V174" s="318">
        <f t="shared" si="67"/>
        <v>0</v>
      </c>
    </row>
    <row r="175" spans="1:22" ht="16.2" thickBot="1" x14ac:dyDescent="0.35">
      <c r="A175" s="225" t="s">
        <v>362</v>
      </c>
      <c r="B175" s="1024">
        <f t="shared" ref="B175:U175" si="68">SUM(B173:B174)</f>
        <v>0</v>
      </c>
      <c r="C175" s="1024">
        <f t="shared" si="68"/>
        <v>0</v>
      </c>
      <c r="D175" s="1024">
        <f t="shared" si="68"/>
        <v>0</v>
      </c>
      <c r="E175" s="1024">
        <f t="shared" si="68"/>
        <v>0</v>
      </c>
      <c r="F175" s="1024">
        <f t="shared" si="68"/>
        <v>0</v>
      </c>
      <c r="G175" s="1024">
        <f t="shared" si="68"/>
        <v>0</v>
      </c>
      <c r="H175" s="1024">
        <f t="shared" si="68"/>
        <v>0</v>
      </c>
      <c r="I175" s="1024">
        <f t="shared" si="68"/>
        <v>0</v>
      </c>
      <c r="J175" s="1024">
        <f t="shared" si="68"/>
        <v>0</v>
      </c>
      <c r="K175" s="1024"/>
      <c r="L175" s="1024">
        <f t="shared" si="68"/>
        <v>0</v>
      </c>
      <c r="M175" s="1045">
        <f t="shared" si="68"/>
        <v>0</v>
      </c>
      <c r="N175" s="1021"/>
      <c r="O175" s="1021"/>
      <c r="P175" s="1021"/>
      <c r="Q175" s="1021">
        <f t="shared" si="68"/>
        <v>0</v>
      </c>
      <c r="R175" s="237">
        <f t="shared" si="68"/>
        <v>0</v>
      </c>
      <c r="S175" s="1022">
        <f t="shared" si="68"/>
        <v>0</v>
      </c>
      <c r="T175" s="1023">
        <f t="shared" si="68"/>
        <v>0</v>
      </c>
      <c r="U175" s="1024">
        <f t="shared" si="68"/>
        <v>0</v>
      </c>
      <c r="V175" s="842">
        <f t="shared" si="67"/>
        <v>0</v>
      </c>
    </row>
    <row r="176" spans="1:22" ht="15" hidden="1" thickBot="1" x14ac:dyDescent="0.35">
      <c r="A176" s="1095" t="s">
        <v>363</v>
      </c>
      <c r="B176" s="1096"/>
      <c r="C176" s="1097"/>
      <c r="D176" s="1097"/>
      <c r="E176" s="1097"/>
      <c r="F176" s="1097"/>
      <c r="G176" s="1097"/>
      <c r="H176" s="1097"/>
      <c r="I176" s="1097"/>
      <c r="J176" s="1097"/>
      <c r="K176" s="1098"/>
      <c r="L176" s="1098"/>
      <c r="M176" s="934">
        <f>SUM(B176:L176)</f>
        <v>0</v>
      </c>
      <c r="N176" s="1099"/>
      <c r="O176" s="1099"/>
      <c r="P176" s="1099"/>
      <c r="Q176" s="1100"/>
      <c r="R176" s="1101"/>
      <c r="S176" s="1102"/>
      <c r="T176" s="847"/>
      <c r="U176" s="1103"/>
      <c r="V176" s="317">
        <f t="shared" si="67"/>
        <v>0</v>
      </c>
    </row>
    <row r="177" spans="1:22" ht="16.2" thickBot="1" x14ac:dyDescent="0.35">
      <c r="A177" s="225" t="s">
        <v>364</v>
      </c>
      <c r="B177" s="1024">
        <f t="shared" ref="B177:U177" si="69">B176</f>
        <v>0</v>
      </c>
      <c r="C177" s="1024">
        <f t="shared" si="69"/>
        <v>0</v>
      </c>
      <c r="D177" s="1024">
        <f t="shared" si="69"/>
        <v>0</v>
      </c>
      <c r="E177" s="1024">
        <f t="shared" si="69"/>
        <v>0</v>
      </c>
      <c r="F177" s="1024">
        <f t="shared" si="69"/>
        <v>0</v>
      </c>
      <c r="G177" s="1024">
        <f t="shared" si="69"/>
        <v>0</v>
      </c>
      <c r="H177" s="1024">
        <f t="shared" si="69"/>
        <v>0</v>
      </c>
      <c r="I177" s="1024">
        <f t="shared" si="69"/>
        <v>0</v>
      </c>
      <c r="J177" s="1024">
        <f t="shared" si="69"/>
        <v>0</v>
      </c>
      <c r="K177" s="1024"/>
      <c r="L177" s="1024">
        <f t="shared" si="69"/>
        <v>0</v>
      </c>
      <c r="M177" s="1045">
        <f t="shared" si="69"/>
        <v>0</v>
      </c>
      <c r="N177" s="1021"/>
      <c r="O177" s="1021"/>
      <c r="P177" s="1021"/>
      <c r="Q177" s="1021">
        <f t="shared" si="69"/>
        <v>0</v>
      </c>
      <c r="R177" s="237">
        <f t="shared" si="69"/>
        <v>0</v>
      </c>
      <c r="S177" s="1022">
        <f t="shared" si="69"/>
        <v>0</v>
      </c>
      <c r="T177" s="1023">
        <f t="shared" si="69"/>
        <v>0</v>
      </c>
      <c r="U177" s="1024">
        <f t="shared" si="69"/>
        <v>0</v>
      </c>
      <c r="V177" s="842">
        <f t="shared" si="67"/>
        <v>0</v>
      </c>
    </row>
    <row r="178" spans="1:22" ht="29.4" hidden="1" thickBot="1" x14ac:dyDescent="0.35">
      <c r="A178" s="1095" t="s">
        <v>400</v>
      </c>
      <c r="B178" s="1096"/>
      <c r="C178" s="1097"/>
      <c r="D178" s="1097"/>
      <c r="E178" s="1097"/>
      <c r="F178" s="1097"/>
      <c r="G178" s="1097"/>
      <c r="H178" s="1097"/>
      <c r="I178" s="1097"/>
      <c r="J178" s="1097"/>
      <c r="K178" s="1098"/>
      <c r="L178" s="1098"/>
      <c r="M178" s="934"/>
      <c r="N178" s="1099"/>
      <c r="O178" s="1099"/>
      <c r="P178" s="1099"/>
      <c r="Q178" s="1100"/>
      <c r="R178" s="1101"/>
      <c r="S178" s="1102"/>
      <c r="T178" s="847"/>
      <c r="U178" s="1103"/>
      <c r="V178" s="317">
        <f t="shared" si="67"/>
        <v>0</v>
      </c>
    </row>
    <row r="179" spans="1:22" ht="16.2" thickBot="1" x14ac:dyDescent="0.35">
      <c r="A179" s="225" t="s">
        <v>366</v>
      </c>
      <c r="B179" s="1024">
        <f t="shared" ref="B179:U179" si="70">B178</f>
        <v>0</v>
      </c>
      <c r="C179" s="1024">
        <f t="shared" si="70"/>
        <v>0</v>
      </c>
      <c r="D179" s="1024">
        <f t="shared" si="70"/>
        <v>0</v>
      </c>
      <c r="E179" s="1024">
        <f t="shared" si="70"/>
        <v>0</v>
      </c>
      <c r="F179" s="1024">
        <f t="shared" si="70"/>
        <v>0</v>
      </c>
      <c r="G179" s="1024">
        <f t="shared" si="70"/>
        <v>0</v>
      </c>
      <c r="H179" s="1024">
        <f t="shared" si="70"/>
        <v>0</v>
      </c>
      <c r="I179" s="1024">
        <f t="shared" si="70"/>
        <v>0</v>
      </c>
      <c r="J179" s="1024">
        <f t="shared" si="70"/>
        <v>0</v>
      </c>
      <c r="K179" s="1024"/>
      <c r="L179" s="1024">
        <f t="shared" si="70"/>
        <v>0</v>
      </c>
      <c r="M179" s="1045">
        <f t="shared" si="70"/>
        <v>0</v>
      </c>
      <c r="N179" s="1021"/>
      <c r="O179" s="1021"/>
      <c r="P179" s="1021"/>
      <c r="Q179" s="1021">
        <f t="shared" si="70"/>
        <v>0</v>
      </c>
      <c r="R179" s="237">
        <f t="shared" si="70"/>
        <v>0</v>
      </c>
      <c r="S179" s="1022">
        <f t="shared" si="70"/>
        <v>0</v>
      </c>
      <c r="T179" s="1023">
        <f t="shared" si="70"/>
        <v>0</v>
      </c>
      <c r="U179" s="1024">
        <f t="shared" si="70"/>
        <v>0</v>
      </c>
      <c r="V179" s="842">
        <f t="shared" si="67"/>
        <v>0</v>
      </c>
    </row>
    <row r="180" spans="1:22" ht="28.8" hidden="1" x14ac:dyDescent="0.3">
      <c r="A180" s="818" t="s">
        <v>367</v>
      </c>
      <c r="B180" s="66"/>
      <c r="C180" s="68"/>
      <c r="D180" s="68"/>
      <c r="E180" s="68"/>
      <c r="F180" s="68"/>
      <c r="G180" s="68"/>
      <c r="H180" s="68"/>
      <c r="I180" s="68"/>
      <c r="J180" s="68"/>
      <c r="K180" s="69"/>
      <c r="L180" s="69"/>
      <c r="M180" s="314">
        <f>SUM(B180:L180)</f>
        <v>0</v>
      </c>
      <c r="N180" s="793"/>
      <c r="O180" s="793"/>
      <c r="P180" s="793"/>
      <c r="Q180" s="313"/>
      <c r="R180" s="77"/>
      <c r="S180" s="833"/>
      <c r="T180" s="845"/>
      <c r="U180" s="819"/>
      <c r="V180" s="311">
        <f t="shared" si="67"/>
        <v>0</v>
      </c>
    </row>
    <row r="181" spans="1:22" hidden="1" x14ac:dyDescent="0.3">
      <c r="A181" s="153" t="s">
        <v>368</v>
      </c>
      <c r="B181" s="154">
        <f t="shared" ref="B181:U181" si="71">B180</f>
        <v>0</v>
      </c>
      <c r="C181" s="156">
        <f t="shared" si="71"/>
        <v>0</v>
      </c>
      <c r="D181" s="156">
        <f t="shared" si="71"/>
        <v>0</v>
      </c>
      <c r="E181" s="156">
        <f t="shared" si="71"/>
        <v>0</v>
      </c>
      <c r="F181" s="156">
        <f t="shared" si="71"/>
        <v>0</v>
      </c>
      <c r="G181" s="156">
        <f t="shared" si="71"/>
        <v>0</v>
      </c>
      <c r="H181" s="156">
        <f t="shared" si="71"/>
        <v>0</v>
      </c>
      <c r="I181" s="156">
        <f t="shared" si="71"/>
        <v>0</v>
      </c>
      <c r="J181" s="156">
        <f t="shared" si="71"/>
        <v>0</v>
      </c>
      <c r="K181" s="157"/>
      <c r="L181" s="157">
        <f t="shared" si="71"/>
        <v>0</v>
      </c>
      <c r="M181" s="324">
        <f t="shared" si="71"/>
        <v>0</v>
      </c>
      <c r="N181" s="796"/>
      <c r="O181" s="796"/>
      <c r="P181" s="796"/>
      <c r="Q181" s="326">
        <f t="shared" si="71"/>
        <v>0</v>
      </c>
      <c r="R181" s="168">
        <f t="shared" si="71"/>
        <v>0</v>
      </c>
      <c r="S181" s="834">
        <f t="shared" si="71"/>
        <v>0</v>
      </c>
      <c r="T181" s="853">
        <f t="shared" si="71"/>
        <v>0</v>
      </c>
      <c r="U181" s="327">
        <f t="shared" si="71"/>
        <v>0</v>
      </c>
      <c r="V181" s="316">
        <f t="shared" si="67"/>
        <v>0</v>
      </c>
    </row>
    <row r="182" spans="1:22" ht="28.8" x14ac:dyDescent="0.3">
      <c r="A182" s="85" t="s">
        <v>369</v>
      </c>
      <c r="B182" s="86"/>
      <c r="C182" s="88"/>
      <c r="D182" s="88"/>
      <c r="E182" s="88"/>
      <c r="F182" s="88"/>
      <c r="G182" s="88"/>
      <c r="H182" s="88"/>
      <c r="I182" s="88"/>
      <c r="J182" s="88"/>
      <c r="K182" s="89"/>
      <c r="L182" s="89"/>
      <c r="M182" s="312">
        <f>SUM(B182:L182)</f>
        <v>0</v>
      </c>
      <c r="N182" s="794"/>
      <c r="O182" s="794"/>
      <c r="P182" s="794"/>
      <c r="Q182" s="315"/>
      <c r="R182" s="84"/>
      <c r="S182" s="829"/>
      <c r="T182" s="846"/>
      <c r="U182" s="323"/>
      <c r="V182" s="316">
        <f t="shared" si="67"/>
        <v>0</v>
      </c>
    </row>
    <row r="183" spans="1:22" x14ac:dyDescent="0.3">
      <c r="A183" s="153" t="s">
        <v>370</v>
      </c>
      <c r="B183" s="154">
        <f t="shared" ref="B183:U183" si="72">B182</f>
        <v>0</v>
      </c>
      <c r="C183" s="156">
        <f t="shared" si="72"/>
        <v>0</v>
      </c>
      <c r="D183" s="156">
        <f t="shared" si="72"/>
        <v>0</v>
      </c>
      <c r="E183" s="156">
        <f t="shared" si="72"/>
        <v>0</v>
      </c>
      <c r="F183" s="156">
        <f t="shared" si="72"/>
        <v>0</v>
      </c>
      <c r="G183" s="156">
        <f t="shared" si="72"/>
        <v>0</v>
      </c>
      <c r="H183" s="156">
        <f t="shared" si="72"/>
        <v>0</v>
      </c>
      <c r="I183" s="156">
        <f t="shared" si="72"/>
        <v>0</v>
      </c>
      <c r="J183" s="156">
        <f t="shared" si="72"/>
        <v>0</v>
      </c>
      <c r="K183" s="157"/>
      <c r="L183" s="157">
        <f t="shared" si="72"/>
        <v>0</v>
      </c>
      <c r="M183" s="324">
        <f t="shared" si="72"/>
        <v>0</v>
      </c>
      <c r="N183" s="796"/>
      <c r="O183" s="796"/>
      <c r="P183" s="796"/>
      <c r="Q183" s="326">
        <f t="shared" si="72"/>
        <v>0</v>
      </c>
      <c r="R183" s="168">
        <f t="shared" si="72"/>
        <v>0</v>
      </c>
      <c r="S183" s="834">
        <f t="shared" si="72"/>
        <v>0</v>
      </c>
      <c r="T183" s="853">
        <f t="shared" si="72"/>
        <v>0</v>
      </c>
      <c r="U183" s="327">
        <f t="shared" si="72"/>
        <v>0</v>
      </c>
      <c r="V183" s="316">
        <f t="shared" si="67"/>
        <v>0</v>
      </c>
    </row>
    <row r="184" spans="1:22" x14ac:dyDescent="0.3">
      <c r="A184" s="153" t="s">
        <v>371</v>
      </c>
      <c r="B184" s="154"/>
      <c r="C184" s="156"/>
      <c r="D184" s="156"/>
      <c r="E184" s="156"/>
      <c r="F184" s="156"/>
      <c r="G184" s="156"/>
      <c r="H184" s="156"/>
      <c r="I184" s="156"/>
      <c r="J184" s="156"/>
      <c r="K184" s="157"/>
      <c r="L184" s="157"/>
      <c r="M184" s="312">
        <f>SUM(B184:L184)</f>
        <v>0</v>
      </c>
      <c r="N184" s="794"/>
      <c r="O184" s="794"/>
      <c r="P184" s="794"/>
      <c r="Q184" s="326"/>
      <c r="R184" s="190"/>
      <c r="S184" s="835"/>
      <c r="T184" s="854"/>
      <c r="U184" s="331"/>
      <c r="V184" s="316">
        <f t="shared" si="67"/>
        <v>0</v>
      </c>
    </row>
    <row r="185" spans="1:22" x14ac:dyDescent="0.3">
      <c r="A185" s="153" t="s">
        <v>372</v>
      </c>
      <c r="B185" s="154"/>
      <c r="C185" s="156"/>
      <c r="D185" s="156"/>
      <c r="E185" s="156"/>
      <c r="F185" s="156"/>
      <c r="G185" s="156"/>
      <c r="H185" s="156"/>
      <c r="I185" s="156"/>
      <c r="J185" s="156"/>
      <c r="K185" s="157"/>
      <c r="L185" s="157"/>
      <c r="M185" s="312">
        <f>SUM(B185:L185)</f>
        <v>0</v>
      </c>
      <c r="N185" s="794"/>
      <c r="O185" s="794"/>
      <c r="P185" s="794"/>
      <c r="Q185" s="326"/>
      <c r="R185" s="255">
        <v>45147000</v>
      </c>
      <c r="S185" s="837"/>
      <c r="T185" s="856"/>
      <c r="U185" s="333"/>
      <c r="V185" s="964">
        <f t="shared" si="67"/>
        <v>45147000</v>
      </c>
    </row>
    <row r="186" spans="1:22" ht="15" thickBot="1" x14ac:dyDescent="0.35">
      <c r="A186" s="212" t="s">
        <v>373</v>
      </c>
      <c r="B186" s="213">
        <f t="shared" ref="B186:U186" si="73">B181+B183+B184+B185</f>
        <v>0</v>
      </c>
      <c r="C186" s="215">
        <f t="shared" si="73"/>
        <v>0</v>
      </c>
      <c r="D186" s="215">
        <f t="shared" si="73"/>
        <v>0</v>
      </c>
      <c r="E186" s="215">
        <f t="shared" si="73"/>
        <v>0</v>
      </c>
      <c r="F186" s="215">
        <f t="shared" si="73"/>
        <v>0</v>
      </c>
      <c r="G186" s="215">
        <f t="shared" si="73"/>
        <v>0</v>
      </c>
      <c r="H186" s="215">
        <f t="shared" si="73"/>
        <v>0</v>
      </c>
      <c r="I186" s="215">
        <f t="shared" si="73"/>
        <v>0</v>
      </c>
      <c r="J186" s="215">
        <f t="shared" si="73"/>
        <v>0</v>
      </c>
      <c r="K186" s="216"/>
      <c r="L186" s="216">
        <f t="shared" si="73"/>
        <v>0</v>
      </c>
      <c r="M186" s="1087">
        <f t="shared" si="73"/>
        <v>0</v>
      </c>
      <c r="N186" s="1088"/>
      <c r="O186" s="1088"/>
      <c r="P186" s="1088"/>
      <c r="Q186" s="976">
        <f t="shared" si="73"/>
        <v>0</v>
      </c>
      <c r="R186" s="224">
        <v>45147000</v>
      </c>
      <c r="S186" s="1089">
        <f t="shared" si="73"/>
        <v>0</v>
      </c>
      <c r="T186" s="1090">
        <f t="shared" si="73"/>
        <v>0</v>
      </c>
      <c r="U186" s="1091">
        <f t="shared" si="73"/>
        <v>0</v>
      </c>
      <c r="V186" s="318">
        <f t="shared" si="67"/>
        <v>45147000</v>
      </c>
    </row>
    <row r="187" spans="1:22" ht="16.2" thickBot="1" x14ac:dyDescent="0.35">
      <c r="A187" s="225" t="s">
        <v>374</v>
      </c>
      <c r="B187" s="1024">
        <f t="shared" ref="B187:U187" si="74">B186</f>
        <v>0</v>
      </c>
      <c r="C187" s="1024">
        <f t="shared" si="74"/>
        <v>0</v>
      </c>
      <c r="D187" s="1024">
        <f t="shared" si="74"/>
        <v>0</v>
      </c>
      <c r="E187" s="1024">
        <f t="shared" si="74"/>
        <v>0</v>
      </c>
      <c r="F187" s="1024">
        <f t="shared" si="74"/>
        <v>0</v>
      </c>
      <c r="G187" s="1024">
        <f t="shared" si="74"/>
        <v>0</v>
      </c>
      <c r="H187" s="1024">
        <f t="shared" si="74"/>
        <v>0</v>
      </c>
      <c r="I187" s="1024">
        <f t="shared" si="74"/>
        <v>0</v>
      </c>
      <c r="J187" s="1024">
        <f t="shared" si="74"/>
        <v>0</v>
      </c>
      <c r="K187" s="1024"/>
      <c r="L187" s="1024">
        <f t="shared" si="74"/>
        <v>0</v>
      </c>
      <c r="M187" s="1045">
        <f t="shared" si="74"/>
        <v>0</v>
      </c>
      <c r="N187" s="1021"/>
      <c r="O187" s="1021"/>
      <c r="P187" s="1021"/>
      <c r="Q187" s="1021">
        <f t="shared" si="74"/>
        <v>0</v>
      </c>
      <c r="R187" s="237">
        <f t="shared" si="74"/>
        <v>45147000</v>
      </c>
      <c r="S187" s="1022">
        <f t="shared" si="74"/>
        <v>0</v>
      </c>
      <c r="T187" s="1023">
        <f t="shared" si="74"/>
        <v>0</v>
      </c>
      <c r="U187" s="1024">
        <f t="shared" si="74"/>
        <v>0</v>
      </c>
      <c r="V187" s="842">
        <f t="shared" si="67"/>
        <v>45147000</v>
      </c>
    </row>
    <row r="188" spans="1:22" ht="18.600000000000001" thickBot="1" x14ac:dyDescent="0.35">
      <c r="A188" s="284" t="s">
        <v>375</v>
      </c>
      <c r="B188" s="285">
        <f t="shared" ref="B188:U188" si="75">B136+B142+B161+B172+B175+B177+B179+B187</f>
        <v>0</v>
      </c>
      <c r="C188" s="287">
        <f t="shared" si="75"/>
        <v>0</v>
      </c>
      <c r="D188" s="287">
        <f t="shared" si="75"/>
        <v>0</v>
      </c>
      <c r="E188" s="287">
        <f t="shared" si="75"/>
        <v>0</v>
      </c>
      <c r="F188" s="287">
        <f t="shared" si="75"/>
        <v>0</v>
      </c>
      <c r="G188" s="287">
        <f t="shared" si="75"/>
        <v>0</v>
      </c>
      <c r="H188" s="287">
        <f t="shared" si="75"/>
        <v>0</v>
      </c>
      <c r="I188" s="287">
        <f t="shared" si="75"/>
        <v>0</v>
      </c>
      <c r="J188" s="287">
        <f t="shared" si="75"/>
        <v>0</v>
      </c>
      <c r="K188" s="288"/>
      <c r="L188" s="288">
        <f t="shared" si="75"/>
        <v>1207000</v>
      </c>
      <c r="M188" s="289">
        <f t="shared" si="75"/>
        <v>1207000</v>
      </c>
      <c r="N188" s="292"/>
      <c r="O188" s="292"/>
      <c r="P188" s="292"/>
      <c r="Q188" s="290">
        <f t="shared" si="75"/>
        <v>0</v>
      </c>
      <c r="R188" s="290">
        <f t="shared" si="75"/>
        <v>45147000</v>
      </c>
      <c r="S188" s="290">
        <f t="shared" si="75"/>
        <v>0</v>
      </c>
      <c r="T188" s="290">
        <f t="shared" si="75"/>
        <v>0</v>
      </c>
      <c r="U188" s="291">
        <f t="shared" si="75"/>
        <v>0</v>
      </c>
      <c r="V188" s="865">
        <f t="shared" si="67"/>
        <v>46354000</v>
      </c>
    </row>
  </sheetData>
  <mergeCells count="8">
    <mergeCell ref="A1:V1"/>
    <mergeCell ref="A2:A4"/>
    <mergeCell ref="B2:M2"/>
    <mergeCell ref="N2:Q2"/>
    <mergeCell ref="T2:T4"/>
    <mergeCell ref="V2:V4"/>
    <mergeCell ref="R2:R4"/>
    <mergeCell ref="S2:S4"/>
  </mergeCells>
  <pageMargins left="0.7" right="0.7" top="0.75" bottom="0.75" header="0.3" footer="0.3"/>
  <pageSetup paperSize="9" scale="44" orientation="portrait" r:id="rId1"/>
  <rowBreaks count="1" manualBreakCount="1">
    <brk id="12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90"/>
  <sheetViews>
    <sheetView view="pageBreakPreview" topLeftCell="A8" zoomScale="90" zoomScaleSheetLayoutView="90" workbookViewId="0">
      <selection activeCell="C500" sqref="C500"/>
    </sheetView>
  </sheetViews>
  <sheetFormatPr defaultRowHeight="14.4" x14ac:dyDescent="0.3"/>
  <cols>
    <col min="1" max="1" width="59.33203125" customWidth="1"/>
    <col min="2" max="21" width="12.44140625" hidden="1" customWidth="1"/>
    <col min="22" max="22" width="16.5546875" customWidth="1"/>
    <col min="23" max="23" width="16.44140625" customWidth="1"/>
    <col min="24" max="24" width="16.88671875" customWidth="1"/>
    <col min="25" max="28" width="12.44140625" hidden="1" customWidth="1"/>
    <col min="29" max="29" width="17.44140625" customWidth="1"/>
    <col min="30" max="30" width="18.44140625" customWidth="1"/>
    <col min="31" max="31" width="16.44140625" customWidth="1"/>
    <col min="32" max="33" width="15.44140625" hidden="1" customWidth="1"/>
    <col min="34" max="34" width="17.88671875" customWidth="1"/>
    <col min="35" max="35" width="15.44140625" customWidth="1"/>
  </cols>
  <sheetData>
    <row r="1" spans="1:35" ht="18.600000000000001" thickBot="1" x14ac:dyDescent="0.35">
      <c r="A1" s="1448" t="s">
        <v>984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  <c r="S1" s="1449"/>
      <c r="T1" s="1449"/>
      <c r="U1" s="1449"/>
      <c r="V1" s="1449"/>
      <c r="W1" s="1449"/>
      <c r="X1" s="1449"/>
      <c r="Y1" s="1449"/>
      <c r="Z1" s="1449"/>
      <c r="AA1" s="1449"/>
      <c r="AB1" s="1449"/>
      <c r="AC1" s="1449"/>
      <c r="AD1" s="1449"/>
      <c r="AE1" s="1449"/>
      <c r="AF1" s="1449"/>
      <c r="AG1" s="1449"/>
      <c r="AH1" s="1449"/>
      <c r="AI1" s="1450"/>
    </row>
    <row r="2" spans="1:35" ht="72.599999999999994" thickBot="1" x14ac:dyDescent="0.35">
      <c r="A2" s="1105" t="s">
        <v>985</v>
      </c>
      <c r="B2" s="1442" t="s">
        <v>202</v>
      </c>
      <c r="C2" s="1443"/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443"/>
      <c r="R2" s="1443"/>
      <c r="S2" s="1443"/>
      <c r="T2" s="1443"/>
      <c r="U2" s="1443"/>
      <c r="V2" s="1444"/>
      <c r="W2" s="1106" t="s">
        <v>203</v>
      </c>
      <c r="X2" s="59" t="s">
        <v>204</v>
      </c>
      <c r="Y2" s="1445" t="s">
        <v>205</v>
      </c>
      <c r="Z2" s="1446"/>
      <c r="AA2" s="1446"/>
      <c r="AB2" s="1446"/>
      <c r="AC2" s="1447"/>
      <c r="AD2" s="61" t="s">
        <v>206</v>
      </c>
      <c r="AE2" s="61" t="s">
        <v>207</v>
      </c>
      <c r="AF2" s="1107" t="s">
        <v>208</v>
      </c>
      <c r="AG2" s="62" t="s">
        <v>209</v>
      </c>
      <c r="AH2" s="63" t="s">
        <v>210</v>
      </c>
      <c r="AI2" s="1108" t="s">
        <v>201</v>
      </c>
    </row>
    <row r="3" spans="1:35" ht="15" hidden="1" thickBot="1" x14ac:dyDescent="0.35">
      <c r="A3" s="1104"/>
      <c r="B3" s="765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7"/>
      <c r="W3" s="768"/>
      <c r="X3" s="769"/>
      <c r="Y3" s="770"/>
      <c r="Z3" s="771"/>
      <c r="AA3" s="771"/>
      <c r="AB3" s="771"/>
      <c r="AC3" s="772"/>
      <c r="AD3" s="773"/>
      <c r="AE3" s="774"/>
      <c r="AF3" s="775"/>
      <c r="AG3" s="762"/>
      <c r="AH3" s="763"/>
      <c r="AI3" s="764"/>
    </row>
    <row r="4" spans="1:35" ht="43.8" hidden="1" thickBot="1" x14ac:dyDescent="0.35">
      <c r="A4" s="56"/>
      <c r="B4" s="57" t="s">
        <v>986</v>
      </c>
      <c r="C4" s="57" t="s">
        <v>987</v>
      </c>
      <c r="D4" s="57" t="s">
        <v>988</v>
      </c>
      <c r="E4" s="57" t="s">
        <v>989</v>
      </c>
      <c r="F4" s="57" t="s">
        <v>990</v>
      </c>
      <c r="G4" s="57" t="s">
        <v>991</v>
      </c>
      <c r="H4" s="57" t="s">
        <v>992</v>
      </c>
      <c r="I4" s="57" t="s">
        <v>993</v>
      </c>
      <c r="J4" s="57" t="s">
        <v>994</v>
      </c>
      <c r="K4" s="57" t="s">
        <v>995</v>
      </c>
      <c r="L4" s="57" t="s">
        <v>996</v>
      </c>
      <c r="M4" s="57" t="s">
        <v>997</v>
      </c>
      <c r="N4" s="57" t="s">
        <v>998</v>
      </c>
      <c r="O4" s="57" t="s">
        <v>999</v>
      </c>
      <c r="P4" s="57" t="s">
        <v>1000</v>
      </c>
      <c r="Q4" s="57" t="s">
        <v>1001</v>
      </c>
      <c r="R4" s="57" t="s">
        <v>1002</v>
      </c>
      <c r="S4" s="57" t="s">
        <v>1003</v>
      </c>
      <c r="T4" s="57" t="s">
        <v>1004</v>
      </c>
      <c r="U4" s="57" t="s">
        <v>1005</v>
      </c>
      <c r="V4" s="57"/>
      <c r="W4" s="58"/>
      <c r="X4" s="59"/>
      <c r="Y4" s="57" t="s">
        <v>1006</v>
      </c>
      <c r="Z4" s="57" t="s">
        <v>1007</v>
      </c>
      <c r="AA4" s="57" t="s">
        <v>1008</v>
      </c>
      <c r="AB4" s="60"/>
      <c r="AC4" s="60"/>
      <c r="AD4" s="61"/>
      <c r="AE4" s="61"/>
      <c r="AF4" s="61"/>
      <c r="AG4" s="62"/>
      <c r="AH4" s="63"/>
      <c r="AI4" s="64"/>
    </row>
    <row r="5" spans="1:35" ht="28.8" x14ac:dyDescent="0.3">
      <c r="A5" s="65" t="s">
        <v>211</v>
      </c>
      <c r="B5" s="66">
        <v>4348300</v>
      </c>
      <c r="C5" s="67">
        <v>2085430</v>
      </c>
      <c r="D5" s="68">
        <v>4741200</v>
      </c>
      <c r="E5" s="68">
        <v>2103140</v>
      </c>
      <c r="F5" s="68">
        <v>2514600</v>
      </c>
      <c r="G5" s="68">
        <v>2103140</v>
      </c>
      <c r="H5" s="68">
        <v>4011500</v>
      </c>
      <c r="I5" s="68">
        <v>3072800</v>
      </c>
      <c r="J5" s="68">
        <v>3923500</v>
      </c>
      <c r="K5" s="68">
        <v>2067720</v>
      </c>
      <c r="L5" s="68">
        <v>2120850</v>
      </c>
      <c r="M5" s="68">
        <v>1191780</v>
      </c>
      <c r="N5" s="68">
        <v>2125200</v>
      </c>
      <c r="O5" s="68">
        <v>1919534</v>
      </c>
      <c r="P5" s="68">
        <v>2869200</v>
      </c>
      <c r="Q5" s="68">
        <v>3188400</v>
      </c>
      <c r="R5" s="68">
        <v>2067906</v>
      </c>
      <c r="S5" s="68">
        <v>3400800</v>
      </c>
      <c r="T5" s="69">
        <v>1240000</v>
      </c>
      <c r="U5" s="69"/>
      <c r="V5" s="1109">
        <f t="shared" ref="V5:V28" si="0">SUM(B5:U5)</f>
        <v>51095000</v>
      </c>
      <c r="W5" s="1110"/>
      <c r="X5" s="1111"/>
      <c r="Y5" s="73">
        <v>1908000</v>
      </c>
      <c r="Z5" s="74">
        <v>1900000</v>
      </c>
      <c r="AA5" s="74">
        <v>3602000</v>
      </c>
      <c r="AB5" s="74"/>
      <c r="AC5" s="1112">
        <f t="shared" ref="AC5:AC14" si="1">SUM(Y5:AB5)</f>
        <v>7410000</v>
      </c>
      <c r="AD5" s="1113"/>
      <c r="AE5" s="1114"/>
      <c r="AF5" s="1115"/>
      <c r="AG5" s="1116"/>
      <c r="AH5" s="970"/>
      <c r="AI5" s="76">
        <f t="shared" ref="AI5:AI14" si="2">V5+X5+AC5+W5+AD5+AE5+AF5+AG5+AH5</f>
        <v>58505000</v>
      </c>
    </row>
    <row r="6" spans="1:35" x14ac:dyDescent="0.3">
      <c r="A6" s="65" t="s">
        <v>212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9">
        <v>2062000</v>
      </c>
      <c r="V6" s="198">
        <f t="shared" si="0"/>
        <v>2062000</v>
      </c>
      <c r="W6" s="1110"/>
      <c r="X6" s="152"/>
      <c r="Y6" s="80"/>
      <c r="Z6" s="81"/>
      <c r="AA6" s="81"/>
      <c r="AB6" s="81">
        <v>454000</v>
      </c>
      <c r="AC6" s="1112">
        <f t="shared" si="1"/>
        <v>454000</v>
      </c>
      <c r="AD6" s="1117"/>
      <c r="AE6" s="1118"/>
      <c r="AF6" s="1119"/>
      <c r="AG6" s="182"/>
      <c r="AH6" s="301"/>
      <c r="AI6" s="76">
        <f t="shared" si="2"/>
        <v>2516000</v>
      </c>
    </row>
    <row r="7" spans="1:35" x14ac:dyDescent="0.3">
      <c r="A7" s="65" t="s">
        <v>213</v>
      </c>
      <c r="B7" s="66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9"/>
      <c r="V7" s="198">
        <f t="shared" si="0"/>
        <v>0</v>
      </c>
      <c r="W7" s="1110"/>
      <c r="X7" s="152"/>
      <c r="Y7" s="80"/>
      <c r="Z7" s="81"/>
      <c r="AA7" s="81"/>
      <c r="AB7" s="81"/>
      <c r="AC7" s="1112">
        <f t="shared" si="1"/>
        <v>0</v>
      </c>
      <c r="AD7" s="1117"/>
      <c r="AE7" s="1118"/>
      <c r="AF7" s="1119"/>
      <c r="AG7" s="182"/>
      <c r="AH7" s="301"/>
      <c r="AI7" s="76">
        <f t="shared" si="2"/>
        <v>0</v>
      </c>
    </row>
    <row r="8" spans="1:35" x14ac:dyDescent="0.3">
      <c r="A8" s="85" t="s">
        <v>214</v>
      </c>
      <c r="B8" s="86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89"/>
      <c r="V8" s="198">
        <f t="shared" si="0"/>
        <v>0</v>
      </c>
      <c r="W8" s="283"/>
      <c r="X8" s="152"/>
      <c r="Y8" s="80"/>
      <c r="Z8" s="81"/>
      <c r="AA8" s="81"/>
      <c r="AB8" s="81"/>
      <c r="AC8" s="1112">
        <f t="shared" si="1"/>
        <v>0</v>
      </c>
      <c r="AD8" s="1117"/>
      <c r="AE8" s="1118"/>
      <c r="AF8" s="1119"/>
      <c r="AG8" s="182"/>
      <c r="AH8" s="301"/>
      <c r="AI8" s="76">
        <f t="shared" si="2"/>
        <v>0</v>
      </c>
    </row>
    <row r="9" spans="1:35" ht="28.8" x14ac:dyDescent="0.3">
      <c r="A9" s="85" t="s">
        <v>1009</v>
      </c>
      <c r="B9" s="86"/>
      <c r="C9" s="87"/>
      <c r="D9" s="88"/>
      <c r="E9" s="88"/>
      <c r="F9" s="88"/>
      <c r="G9" s="88"/>
      <c r="H9" s="88">
        <v>1010000</v>
      </c>
      <c r="I9" s="88"/>
      <c r="J9" s="88"/>
      <c r="K9" s="88"/>
      <c r="L9" s="88"/>
      <c r="M9" s="88"/>
      <c r="N9" s="88"/>
      <c r="O9" s="88"/>
      <c r="P9" s="88"/>
      <c r="Q9" s="88"/>
      <c r="R9" s="88" t="s">
        <v>1010</v>
      </c>
      <c r="S9" s="88">
        <v>567000</v>
      </c>
      <c r="T9" s="89"/>
      <c r="U9" s="89"/>
      <c r="V9" s="198">
        <f t="shared" si="0"/>
        <v>1577000</v>
      </c>
      <c r="W9" s="283"/>
      <c r="X9" s="152"/>
      <c r="Y9" s="80"/>
      <c r="Z9" s="81"/>
      <c r="AA9" s="81"/>
      <c r="AB9" s="81"/>
      <c r="AC9" s="202">
        <f t="shared" si="1"/>
        <v>0</v>
      </c>
      <c r="AD9" s="1117"/>
      <c r="AE9" s="1118"/>
      <c r="AF9" s="1119"/>
      <c r="AG9" s="182"/>
      <c r="AH9" s="301"/>
      <c r="AI9" s="76">
        <f t="shared" si="2"/>
        <v>1577000</v>
      </c>
    </row>
    <row r="10" spans="1:35" x14ac:dyDescent="0.3">
      <c r="A10" s="85" t="s">
        <v>1011</v>
      </c>
      <c r="B10" s="86">
        <v>149000</v>
      </c>
      <c r="C10" s="86">
        <v>149000</v>
      </c>
      <c r="D10" s="86">
        <v>149000</v>
      </c>
      <c r="E10" s="86">
        <v>149000</v>
      </c>
      <c r="F10" s="86">
        <v>149000</v>
      </c>
      <c r="G10" s="86">
        <v>149000</v>
      </c>
      <c r="H10" s="86">
        <v>149000</v>
      </c>
      <c r="I10" s="86">
        <v>149000</v>
      </c>
      <c r="J10" s="86">
        <v>149000</v>
      </c>
      <c r="K10" s="86">
        <v>149000</v>
      </c>
      <c r="L10" s="86">
        <v>149000</v>
      </c>
      <c r="M10" s="87">
        <v>74500</v>
      </c>
      <c r="N10" s="87">
        <v>149000</v>
      </c>
      <c r="O10" s="87">
        <v>149000</v>
      </c>
      <c r="P10" s="87">
        <v>149000</v>
      </c>
      <c r="Q10" s="87">
        <v>149000</v>
      </c>
      <c r="R10" s="87">
        <v>149000</v>
      </c>
      <c r="S10" s="87">
        <v>149000</v>
      </c>
      <c r="T10" s="87">
        <v>74500</v>
      </c>
      <c r="U10" s="87">
        <v>0</v>
      </c>
      <c r="V10" s="198">
        <f t="shared" si="0"/>
        <v>2682000</v>
      </c>
      <c r="W10" s="283"/>
      <c r="X10" s="152"/>
      <c r="Y10" s="80">
        <v>149000</v>
      </c>
      <c r="Z10" s="80">
        <v>149000</v>
      </c>
      <c r="AA10" s="80">
        <v>149000</v>
      </c>
      <c r="AB10" s="81"/>
      <c r="AC10" s="202">
        <f t="shared" si="1"/>
        <v>447000</v>
      </c>
      <c r="AD10" s="1117"/>
      <c r="AE10" s="1118"/>
      <c r="AF10" s="1119"/>
      <c r="AG10" s="182"/>
      <c r="AH10" s="301"/>
      <c r="AI10" s="76">
        <f t="shared" si="2"/>
        <v>3129000</v>
      </c>
    </row>
    <row r="11" spans="1:35" x14ac:dyDescent="0.3">
      <c r="A11" s="85" t="s">
        <v>215</v>
      </c>
      <c r="B11" s="86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9"/>
      <c r="V11" s="198">
        <f t="shared" si="0"/>
        <v>0</v>
      </c>
      <c r="W11" s="283"/>
      <c r="X11" s="152"/>
      <c r="Y11" s="80"/>
      <c r="Z11" s="81"/>
      <c r="AA11" s="81"/>
      <c r="AB11" s="81"/>
      <c r="AC11" s="202">
        <f t="shared" si="1"/>
        <v>0</v>
      </c>
      <c r="AD11" s="1117"/>
      <c r="AE11" s="1118"/>
      <c r="AF11" s="1119"/>
      <c r="AG11" s="182"/>
      <c r="AH11" s="301"/>
      <c r="AI11" s="83">
        <f t="shared" si="2"/>
        <v>0</v>
      </c>
    </row>
    <row r="12" spans="1:35" x14ac:dyDescent="0.3">
      <c r="A12" s="85" t="s">
        <v>216</v>
      </c>
      <c r="B12" s="86"/>
      <c r="C12" s="91"/>
      <c r="D12" s="88"/>
      <c r="E12" s="88"/>
      <c r="F12" s="88">
        <v>61320</v>
      </c>
      <c r="G12" s="88"/>
      <c r="H12" s="88">
        <v>45936</v>
      </c>
      <c r="I12" s="88"/>
      <c r="J12" s="88">
        <v>191400</v>
      </c>
      <c r="K12" s="88"/>
      <c r="L12" s="88">
        <v>45936</v>
      </c>
      <c r="M12" s="88"/>
      <c r="N12" s="88">
        <v>183720</v>
      </c>
      <c r="O12" s="88"/>
      <c r="P12" s="88"/>
      <c r="Q12" s="88"/>
      <c r="R12" s="88"/>
      <c r="S12" s="88">
        <v>133688</v>
      </c>
      <c r="T12" s="89"/>
      <c r="U12" s="89"/>
      <c r="V12" s="198">
        <f t="shared" si="0"/>
        <v>662000</v>
      </c>
      <c r="W12" s="92"/>
      <c r="X12" s="152"/>
      <c r="Y12" s="80"/>
      <c r="Z12" s="81"/>
      <c r="AA12" s="81"/>
      <c r="AB12" s="81"/>
      <c r="AC12" s="202">
        <f t="shared" si="1"/>
        <v>0</v>
      </c>
      <c r="AD12" s="1117"/>
      <c r="AE12" s="1118"/>
      <c r="AF12" s="1119"/>
      <c r="AG12" s="182"/>
      <c r="AH12" s="301"/>
      <c r="AI12" s="83">
        <f t="shared" si="2"/>
        <v>662000</v>
      </c>
    </row>
    <row r="13" spans="1:35" x14ac:dyDescent="0.3">
      <c r="A13" s="85" t="s">
        <v>1012</v>
      </c>
      <c r="B13" s="86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9"/>
      <c r="U13" s="89"/>
      <c r="V13" s="198">
        <f t="shared" si="0"/>
        <v>0</v>
      </c>
      <c r="W13" s="92"/>
      <c r="X13" s="152"/>
      <c r="Y13" s="80"/>
      <c r="Z13" s="81"/>
      <c r="AA13" s="81"/>
      <c r="AB13" s="81"/>
      <c r="AC13" s="202">
        <f t="shared" si="1"/>
        <v>0</v>
      </c>
      <c r="AD13" s="1117"/>
      <c r="AE13" s="1118"/>
      <c r="AF13" s="1119"/>
      <c r="AG13" s="182"/>
      <c r="AH13" s="301"/>
      <c r="AI13" s="83">
        <f t="shared" si="2"/>
        <v>0</v>
      </c>
    </row>
    <row r="14" spans="1:35" ht="29.4" thickBot="1" x14ac:dyDescent="0.35">
      <c r="A14" s="101" t="s">
        <v>217</v>
      </c>
      <c r="B14" s="1120"/>
      <c r="C14" s="1121"/>
      <c r="D14" s="1122"/>
      <c r="E14" s="1122"/>
      <c r="F14" s="1122"/>
      <c r="G14" s="1122"/>
      <c r="H14" s="1122"/>
      <c r="I14" s="1122"/>
      <c r="J14" s="1122"/>
      <c r="K14" s="1122"/>
      <c r="L14" s="1122"/>
      <c r="M14" s="1122"/>
      <c r="N14" s="1122"/>
      <c r="O14" s="1122"/>
      <c r="P14" s="1122"/>
      <c r="Q14" s="1122"/>
      <c r="R14" s="1122"/>
      <c r="S14" s="1122"/>
      <c r="T14" s="1123"/>
      <c r="U14" s="1123">
        <v>381000</v>
      </c>
      <c r="V14" s="1124">
        <f t="shared" si="0"/>
        <v>381000</v>
      </c>
      <c r="W14" s="1125"/>
      <c r="X14" s="1126"/>
      <c r="Y14" s="1127"/>
      <c r="Z14" s="134"/>
      <c r="AA14" s="134"/>
      <c r="AB14" s="134"/>
      <c r="AC14" s="1128">
        <f t="shared" si="1"/>
        <v>0</v>
      </c>
      <c r="AD14" s="1129"/>
      <c r="AE14" s="1130"/>
      <c r="AF14" s="1131"/>
      <c r="AG14" s="1132"/>
      <c r="AH14" s="948"/>
      <c r="AI14" s="108">
        <f t="shared" si="2"/>
        <v>381000</v>
      </c>
    </row>
    <row r="15" spans="1:35" ht="15" thickBot="1" x14ac:dyDescent="0.35">
      <c r="A15" s="921" t="s">
        <v>218</v>
      </c>
      <c r="B15" s="1133">
        <f t="shared" ref="B15:U15" si="3">SUM(B5:B14)</f>
        <v>4497300</v>
      </c>
      <c r="C15" s="1134">
        <f t="shared" si="3"/>
        <v>2234430</v>
      </c>
      <c r="D15" s="1135">
        <f t="shared" si="3"/>
        <v>4890200</v>
      </c>
      <c r="E15" s="1135">
        <f t="shared" si="3"/>
        <v>2252140</v>
      </c>
      <c r="F15" s="1135">
        <f t="shared" si="3"/>
        <v>2724920</v>
      </c>
      <c r="G15" s="1135">
        <f t="shared" si="3"/>
        <v>2252140</v>
      </c>
      <c r="H15" s="1135">
        <f t="shared" si="3"/>
        <v>5216436</v>
      </c>
      <c r="I15" s="1135">
        <f t="shared" si="3"/>
        <v>3221800</v>
      </c>
      <c r="J15" s="1135">
        <f t="shared" si="3"/>
        <v>4263900</v>
      </c>
      <c r="K15" s="1135">
        <f t="shared" si="3"/>
        <v>2216720</v>
      </c>
      <c r="L15" s="1135">
        <f t="shared" si="3"/>
        <v>2315786</v>
      </c>
      <c r="M15" s="1135">
        <f t="shared" si="3"/>
        <v>1266280</v>
      </c>
      <c r="N15" s="1135">
        <f t="shared" si="3"/>
        <v>2457920</v>
      </c>
      <c r="O15" s="1135">
        <f t="shared" si="3"/>
        <v>2068534</v>
      </c>
      <c r="P15" s="1135">
        <f t="shared" si="3"/>
        <v>3018200</v>
      </c>
      <c r="Q15" s="1135">
        <f t="shared" si="3"/>
        <v>3337400</v>
      </c>
      <c r="R15" s="1135">
        <f t="shared" si="3"/>
        <v>2216906</v>
      </c>
      <c r="S15" s="1135">
        <f t="shared" si="3"/>
        <v>4250488</v>
      </c>
      <c r="T15" s="1135">
        <f t="shared" si="3"/>
        <v>1314500</v>
      </c>
      <c r="U15" s="1136">
        <f t="shared" si="3"/>
        <v>2443000</v>
      </c>
      <c r="V15" s="138">
        <f t="shared" si="0"/>
        <v>58459000</v>
      </c>
      <c r="W15" s="1137">
        <f t="shared" ref="W15:AI15" si="4">SUM(W5:W14)</f>
        <v>0</v>
      </c>
      <c r="X15" s="1138">
        <f t="shared" si="4"/>
        <v>0</v>
      </c>
      <c r="Y15" s="1139">
        <f t="shared" si="4"/>
        <v>2057000</v>
      </c>
      <c r="Z15" s="1140">
        <f t="shared" si="4"/>
        <v>2049000</v>
      </c>
      <c r="AA15" s="1140">
        <f t="shared" si="4"/>
        <v>3751000</v>
      </c>
      <c r="AB15" s="1140">
        <f t="shared" si="4"/>
        <v>454000</v>
      </c>
      <c r="AC15" s="1141">
        <f t="shared" si="4"/>
        <v>8311000</v>
      </c>
      <c r="AD15" s="1142">
        <f t="shared" si="4"/>
        <v>0</v>
      </c>
      <c r="AE15" s="1143">
        <f t="shared" si="4"/>
        <v>0</v>
      </c>
      <c r="AF15" s="1144">
        <f t="shared" si="4"/>
        <v>0</v>
      </c>
      <c r="AG15" s="1145">
        <f t="shared" si="4"/>
        <v>0</v>
      </c>
      <c r="AH15" s="929">
        <f t="shared" si="4"/>
        <v>0</v>
      </c>
      <c r="AI15" s="1145">
        <f t="shared" si="4"/>
        <v>66770000</v>
      </c>
    </row>
    <row r="16" spans="1:35" x14ac:dyDescent="0.3">
      <c r="A16" s="93" t="s">
        <v>219</v>
      </c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103"/>
      <c r="U16" s="98"/>
      <c r="V16" s="203">
        <f t="shared" si="0"/>
        <v>0</v>
      </c>
      <c r="W16" s="104"/>
      <c r="X16" s="152"/>
      <c r="Y16" s="1154"/>
      <c r="Z16" s="74"/>
      <c r="AA16" s="1154"/>
      <c r="AB16" s="1155"/>
      <c r="AC16" s="1112">
        <f>SUM(Y16:AB16)</f>
        <v>0</v>
      </c>
      <c r="AD16" s="1156"/>
      <c r="AE16" s="1157"/>
      <c r="AF16" s="1158"/>
      <c r="AG16" s="1159"/>
      <c r="AH16" s="970"/>
      <c r="AI16" s="76">
        <f>V16+X16+AC16+W16+AD16+AE16+AF16+AG16+AH16</f>
        <v>0</v>
      </c>
    </row>
    <row r="17" spans="1:35" ht="115.2" x14ac:dyDescent="0.3">
      <c r="A17" s="101" t="s">
        <v>1013</v>
      </c>
      <c r="B17" s="94"/>
      <c r="C17" s="102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8"/>
      <c r="U17" s="103"/>
      <c r="V17" s="198">
        <f t="shared" si="0"/>
        <v>0</v>
      </c>
      <c r="W17" s="104">
        <v>1431000</v>
      </c>
      <c r="X17" s="152"/>
      <c r="Y17" s="130"/>
      <c r="Z17" s="81"/>
      <c r="AA17" s="130"/>
      <c r="AB17" s="105">
        <v>400000</v>
      </c>
      <c r="AC17" s="202">
        <f>SUM(Y17:AB17)</f>
        <v>400000</v>
      </c>
      <c r="AD17" s="1117"/>
      <c r="AE17" s="1118"/>
      <c r="AF17" s="1119"/>
      <c r="AG17" s="182"/>
      <c r="AH17" s="301"/>
      <c r="AI17" s="83">
        <f>V17+X17+AC17+W17+AD17+AE17+AF17+AG17+AH17</f>
        <v>1831000</v>
      </c>
    </row>
    <row r="18" spans="1:35" ht="15" thickBot="1" x14ac:dyDescent="0.35">
      <c r="A18" s="101" t="s">
        <v>1014</v>
      </c>
      <c r="B18" s="1120"/>
      <c r="C18" s="1121"/>
      <c r="D18" s="1122"/>
      <c r="E18" s="1122"/>
      <c r="F18" s="1122"/>
      <c r="G18" s="1122"/>
      <c r="H18" s="1122"/>
      <c r="I18" s="1122"/>
      <c r="J18" s="1122"/>
      <c r="K18" s="1122"/>
      <c r="L18" s="1122"/>
      <c r="M18" s="1122"/>
      <c r="N18" s="1122"/>
      <c r="O18" s="1122"/>
      <c r="P18" s="1122"/>
      <c r="Q18" s="1122"/>
      <c r="R18" s="1122"/>
      <c r="S18" s="1122"/>
      <c r="T18" s="1123"/>
      <c r="U18" s="1123"/>
      <c r="V18" s="1124">
        <f t="shared" si="0"/>
        <v>0</v>
      </c>
      <c r="W18" s="1125"/>
      <c r="X18" s="1126">
        <v>58000</v>
      </c>
      <c r="Y18" s="1160"/>
      <c r="Z18" s="1161"/>
      <c r="AA18" s="1160"/>
      <c r="AB18" s="1162">
        <v>12000</v>
      </c>
      <c r="AC18" s="1128">
        <f>SUM(Y18:AB18)</f>
        <v>12000</v>
      </c>
      <c r="AD18" s="1129"/>
      <c r="AE18" s="1130"/>
      <c r="AF18" s="1131"/>
      <c r="AG18" s="1132"/>
      <c r="AH18" s="948"/>
      <c r="AI18" s="108">
        <f>V18+X18+AC18+W18+AD18+AE18+AF18+AG18+AH18</f>
        <v>70000</v>
      </c>
    </row>
    <row r="19" spans="1:35" ht="15" thickBot="1" x14ac:dyDescent="0.35">
      <c r="A19" s="921" t="s">
        <v>220</v>
      </c>
      <c r="B19" s="1133">
        <f t="shared" ref="B19:U19" si="5">SUM(B16:B18)</f>
        <v>0</v>
      </c>
      <c r="C19" s="1150">
        <f t="shared" si="5"/>
        <v>0</v>
      </c>
      <c r="D19" s="1135">
        <f t="shared" si="5"/>
        <v>0</v>
      </c>
      <c r="E19" s="1135">
        <f t="shared" si="5"/>
        <v>0</v>
      </c>
      <c r="F19" s="1135">
        <f t="shared" si="5"/>
        <v>0</v>
      </c>
      <c r="G19" s="1135">
        <f t="shared" si="5"/>
        <v>0</v>
      </c>
      <c r="H19" s="1135">
        <f t="shared" si="5"/>
        <v>0</v>
      </c>
      <c r="I19" s="1135">
        <f t="shared" si="5"/>
        <v>0</v>
      </c>
      <c r="J19" s="1135">
        <f t="shared" si="5"/>
        <v>0</v>
      </c>
      <c r="K19" s="1135">
        <f t="shared" si="5"/>
        <v>0</v>
      </c>
      <c r="L19" s="1135">
        <f t="shared" si="5"/>
        <v>0</v>
      </c>
      <c r="M19" s="1135">
        <f t="shared" si="5"/>
        <v>0</v>
      </c>
      <c r="N19" s="1135">
        <f t="shared" si="5"/>
        <v>0</v>
      </c>
      <c r="O19" s="1135">
        <f t="shared" si="5"/>
        <v>0</v>
      </c>
      <c r="P19" s="1135">
        <f t="shared" si="5"/>
        <v>0</v>
      </c>
      <c r="Q19" s="1135">
        <f t="shared" si="5"/>
        <v>0</v>
      </c>
      <c r="R19" s="1135">
        <f t="shared" si="5"/>
        <v>0</v>
      </c>
      <c r="S19" s="1135">
        <f t="shared" si="5"/>
        <v>0</v>
      </c>
      <c r="T19" s="1135"/>
      <c r="U19" s="1135">
        <f t="shared" si="5"/>
        <v>0</v>
      </c>
      <c r="V19" s="138">
        <f t="shared" si="0"/>
        <v>0</v>
      </c>
      <c r="W19" s="1137">
        <f t="shared" ref="W19:AI19" si="6">SUM(W16:W18)</f>
        <v>1431000</v>
      </c>
      <c r="X19" s="1138">
        <f t="shared" si="6"/>
        <v>58000</v>
      </c>
      <c r="Y19" s="1151">
        <f t="shared" si="6"/>
        <v>0</v>
      </c>
      <c r="Z19" s="1140">
        <f t="shared" si="6"/>
        <v>0</v>
      </c>
      <c r="AA19" s="1140">
        <f t="shared" si="6"/>
        <v>0</v>
      </c>
      <c r="AB19" s="1140">
        <f t="shared" si="6"/>
        <v>412000</v>
      </c>
      <c r="AC19" s="1141">
        <f t="shared" si="6"/>
        <v>412000</v>
      </c>
      <c r="AD19" s="1152">
        <f t="shared" si="6"/>
        <v>0</v>
      </c>
      <c r="AE19" s="1153">
        <f t="shared" si="6"/>
        <v>0</v>
      </c>
      <c r="AF19" s="1153">
        <f t="shared" si="6"/>
        <v>0</v>
      </c>
      <c r="AG19" s="1145">
        <f t="shared" si="6"/>
        <v>0</v>
      </c>
      <c r="AH19" s="929">
        <f t="shared" si="6"/>
        <v>0</v>
      </c>
      <c r="AI19" s="1145">
        <f t="shared" si="6"/>
        <v>1901000</v>
      </c>
    </row>
    <row r="20" spans="1:35" ht="16.2" thickBot="1" x14ac:dyDescent="0.35">
      <c r="A20" s="109" t="s">
        <v>221</v>
      </c>
      <c r="B20" s="110">
        <f t="shared" ref="B20:U20" si="7">B15+B19</f>
        <v>4497300</v>
      </c>
      <c r="C20" s="111">
        <f t="shared" si="7"/>
        <v>2234430</v>
      </c>
      <c r="D20" s="112">
        <f t="shared" si="7"/>
        <v>4890200</v>
      </c>
      <c r="E20" s="112">
        <f t="shared" si="7"/>
        <v>2252140</v>
      </c>
      <c r="F20" s="112">
        <f t="shared" si="7"/>
        <v>2724920</v>
      </c>
      <c r="G20" s="112">
        <f t="shared" si="7"/>
        <v>2252140</v>
      </c>
      <c r="H20" s="112">
        <f t="shared" si="7"/>
        <v>5216436</v>
      </c>
      <c r="I20" s="112">
        <f t="shared" si="7"/>
        <v>3221800</v>
      </c>
      <c r="J20" s="112">
        <f t="shared" si="7"/>
        <v>4263900</v>
      </c>
      <c r="K20" s="112">
        <f t="shared" si="7"/>
        <v>2216720</v>
      </c>
      <c r="L20" s="112">
        <f t="shared" si="7"/>
        <v>2315786</v>
      </c>
      <c r="M20" s="112">
        <f t="shared" si="7"/>
        <v>1266280</v>
      </c>
      <c r="N20" s="112">
        <f t="shared" si="7"/>
        <v>2457920</v>
      </c>
      <c r="O20" s="112">
        <f t="shared" si="7"/>
        <v>2068534</v>
      </c>
      <c r="P20" s="112">
        <f t="shared" si="7"/>
        <v>3018200</v>
      </c>
      <c r="Q20" s="112">
        <f t="shared" si="7"/>
        <v>3337400</v>
      </c>
      <c r="R20" s="112">
        <f t="shared" si="7"/>
        <v>2216906</v>
      </c>
      <c r="S20" s="112">
        <f t="shared" si="7"/>
        <v>4250488</v>
      </c>
      <c r="T20" s="112">
        <f t="shared" si="7"/>
        <v>1314500</v>
      </c>
      <c r="U20" s="112">
        <f t="shared" si="7"/>
        <v>2443000</v>
      </c>
      <c r="V20" s="1163">
        <f t="shared" si="0"/>
        <v>58459000</v>
      </c>
      <c r="W20" s="113">
        <f t="shared" ref="W20:AI20" si="8">W15+W19</f>
        <v>1431000</v>
      </c>
      <c r="X20" s="114">
        <f t="shared" si="8"/>
        <v>58000</v>
      </c>
      <c r="Y20" s="115">
        <f t="shared" si="8"/>
        <v>2057000</v>
      </c>
      <c r="Z20" s="116">
        <f t="shared" si="8"/>
        <v>2049000</v>
      </c>
      <c r="AA20" s="116">
        <f t="shared" si="8"/>
        <v>3751000</v>
      </c>
      <c r="AB20" s="116">
        <f t="shared" si="8"/>
        <v>866000</v>
      </c>
      <c r="AC20" s="117">
        <f t="shared" si="8"/>
        <v>8723000</v>
      </c>
      <c r="AD20" s="118">
        <f t="shared" si="8"/>
        <v>0</v>
      </c>
      <c r="AE20" s="119">
        <f t="shared" si="8"/>
        <v>0</v>
      </c>
      <c r="AF20" s="119">
        <f t="shared" si="8"/>
        <v>0</v>
      </c>
      <c r="AG20" s="120">
        <f t="shared" si="8"/>
        <v>0</v>
      </c>
      <c r="AH20" s="121">
        <f t="shared" si="8"/>
        <v>0</v>
      </c>
      <c r="AI20" s="120">
        <f t="shared" si="8"/>
        <v>68671000</v>
      </c>
    </row>
    <row r="21" spans="1:35" x14ac:dyDescent="0.3">
      <c r="A21" s="122" t="s">
        <v>1015</v>
      </c>
      <c r="B21" s="123">
        <v>974336</v>
      </c>
      <c r="C21" s="124">
        <v>465645</v>
      </c>
      <c r="D21" s="125">
        <v>1062819</v>
      </c>
      <c r="E21" s="125">
        <v>469541</v>
      </c>
      <c r="F21" s="125">
        <v>562067</v>
      </c>
      <c r="G21" s="125">
        <v>469541</v>
      </c>
      <c r="H21" s="125">
        <v>1120120</v>
      </c>
      <c r="I21" s="125">
        <v>688416</v>
      </c>
      <c r="J21" s="125">
        <v>879110</v>
      </c>
      <c r="K21" s="125">
        <v>461748</v>
      </c>
      <c r="L21" s="125">
        <v>473437</v>
      </c>
      <c r="M21" s="125">
        <v>268642</v>
      </c>
      <c r="N21" s="125">
        <v>476399</v>
      </c>
      <c r="O21" s="125">
        <v>422624</v>
      </c>
      <c r="P21" s="125">
        <v>643179</v>
      </c>
      <c r="Q21" s="125">
        <v>714733</v>
      </c>
      <c r="R21" s="125">
        <v>461748</v>
      </c>
      <c r="S21" s="125">
        <v>887042</v>
      </c>
      <c r="T21" s="126">
        <v>272800</v>
      </c>
      <c r="U21" s="126">
        <v>875053</v>
      </c>
      <c r="V21" s="203">
        <f t="shared" si="0"/>
        <v>12649000</v>
      </c>
      <c r="W21" s="204">
        <v>315000</v>
      </c>
      <c r="X21" s="142"/>
      <c r="Y21" s="127">
        <v>426610</v>
      </c>
      <c r="Z21" s="128">
        <v>424450</v>
      </c>
      <c r="AA21" s="127">
        <v>807538</v>
      </c>
      <c r="AB21" s="129">
        <v>188402</v>
      </c>
      <c r="AC21" s="1112">
        <f t="shared" ref="AC21:AC27" si="9">SUM(Y21:AB21)</f>
        <v>1847000</v>
      </c>
      <c r="AD21" s="1156"/>
      <c r="AE21" s="1157"/>
      <c r="AF21" s="1158"/>
      <c r="AG21" s="1159"/>
      <c r="AH21" s="970"/>
      <c r="AI21" s="76">
        <f t="shared" ref="AI21:AI27" si="10">V21+X21+AC21+W21+AD21+AE21+AF21+AG21+AH21</f>
        <v>14811000</v>
      </c>
    </row>
    <row r="22" spans="1:35" x14ac:dyDescent="0.3">
      <c r="A22" s="65" t="s">
        <v>222</v>
      </c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9"/>
      <c r="U22" s="69"/>
      <c r="V22" s="198">
        <f t="shared" si="0"/>
        <v>0</v>
      </c>
      <c r="W22" s="1110"/>
      <c r="X22" s="152"/>
      <c r="Y22" s="130"/>
      <c r="Z22" s="81"/>
      <c r="AA22" s="130"/>
      <c r="AB22" s="105"/>
      <c r="AC22" s="202">
        <f t="shared" si="9"/>
        <v>0</v>
      </c>
      <c r="AD22" s="1117"/>
      <c r="AE22" s="1118"/>
      <c r="AF22" s="1119"/>
      <c r="AG22" s="182"/>
      <c r="AH22" s="301"/>
      <c r="AI22" s="83">
        <f t="shared" si="10"/>
        <v>0</v>
      </c>
    </row>
    <row r="23" spans="1:35" x14ac:dyDescent="0.3">
      <c r="A23" s="65" t="s">
        <v>223</v>
      </c>
      <c r="B23" s="66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69"/>
      <c r="V23" s="198">
        <f t="shared" si="0"/>
        <v>0</v>
      </c>
      <c r="W23" s="1110"/>
      <c r="X23" s="152"/>
      <c r="Y23" s="130"/>
      <c r="Z23" s="81"/>
      <c r="AA23" s="130"/>
      <c r="AB23" s="105"/>
      <c r="AC23" s="202">
        <f t="shared" si="9"/>
        <v>0</v>
      </c>
      <c r="AD23" s="1117"/>
      <c r="AE23" s="1118"/>
      <c r="AF23" s="1119"/>
      <c r="AG23" s="182"/>
      <c r="AH23" s="301"/>
      <c r="AI23" s="83">
        <f t="shared" si="10"/>
        <v>0</v>
      </c>
    </row>
    <row r="24" spans="1:35" x14ac:dyDescent="0.3">
      <c r="A24" s="85" t="s">
        <v>1016</v>
      </c>
      <c r="B24" s="86">
        <v>24615</v>
      </c>
      <c r="C24" s="86">
        <v>24615</v>
      </c>
      <c r="D24" s="86">
        <v>24615</v>
      </c>
      <c r="E24" s="86">
        <v>24615</v>
      </c>
      <c r="F24" s="86">
        <v>24615</v>
      </c>
      <c r="G24" s="86">
        <v>24615</v>
      </c>
      <c r="H24" s="86">
        <v>24615</v>
      </c>
      <c r="I24" s="86">
        <v>24615</v>
      </c>
      <c r="J24" s="86">
        <v>24615</v>
      </c>
      <c r="K24" s="86">
        <v>24615</v>
      </c>
      <c r="L24" s="86">
        <v>24615</v>
      </c>
      <c r="M24" s="86">
        <v>12307</v>
      </c>
      <c r="N24" s="86">
        <v>24615</v>
      </c>
      <c r="O24" s="86">
        <v>24615</v>
      </c>
      <c r="P24" s="86">
        <v>24615</v>
      </c>
      <c r="Q24" s="86">
        <v>24615</v>
      </c>
      <c r="R24" s="86">
        <v>24615</v>
      </c>
      <c r="S24" s="86">
        <v>24615</v>
      </c>
      <c r="T24" s="87">
        <v>12307</v>
      </c>
      <c r="U24" s="89">
        <v>7931</v>
      </c>
      <c r="V24" s="198">
        <f t="shared" si="0"/>
        <v>451000</v>
      </c>
      <c r="W24" s="283"/>
      <c r="X24" s="152">
        <v>15000</v>
      </c>
      <c r="Y24" s="130">
        <v>24615</v>
      </c>
      <c r="Z24" s="130">
        <v>24615</v>
      </c>
      <c r="AA24" s="130">
        <v>24615</v>
      </c>
      <c r="AB24" s="105">
        <v>3155</v>
      </c>
      <c r="AC24" s="202">
        <f t="shared" si="9"/>
        <v>77000</v>
      </c>
      <c r="AD24" s="1117"/>
      <c r="AE24" s="1118"/>
      <c r="AF24" s="1119"/>
      <c r="AG24" s="182"/>
      <c r="AH24" s="301"/>
      <c r="AI24" s="83">
        <f t="shared" si="10"/>
        <v>543000</v>
      </c>
    </row>
    <row r="25" spans="1:35" x14ac:dyDescent="0.3">
      <c r="A25" s="85" t="s">
        <v>224</v>
      </c>
      <c r="B25" s="86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/>
      <c r="U25" s="89">
        <v>135000</v>
      </c>
      <c r="V25" s="198">
        <f t="shared" si="0"/>
        <v>135000</v>
      </c>
      <c r="W25" s="283"/>
      <c r="X25" s="152"/>
      <c r="Y25" s="130"/>
      <c r="Z25" s="81"/>
      <c r="AA25" s="130"/>
      <c r="AB25" s="105">
        <v>21000</v>
      </c>
      <c r="AC25" s="202">
        <f t="shared" si="9"/>
        <v>21000</v>
      </c>
      <c r="AD25" s="1117"/>
      <c r="AE25" s="1118"/>
      <c r="AF25" s="1119"/>
      <c r="AG25" s="182"/>
      <c r="AH25" s="301"/>
      <c r="AI25" s="83">
        <f t="shared" si="10"/>
        <v>156000</v>
      </c>
    </row>
    <row r="26" spans="1:35" x14ac:dyDescent="0.3">
      <c r="A26" s="85" t="s">
        <v>225</v>
      </c>
      <c r="B26" s="86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9"/>
      <c r="V26" s="198">
        <f t="shared" si="0"/>
        <v>0</v>
      </c>
      <c r="W26" s="283"/>
      <c r="X26" s="152"/>
      <c r="Y26" s="130"/>
      <c r="Z26" s="81"/>
      <c r="AA26" s="130"/>
      <c r="AB26" s="105"/>
      <c r="AC26" s="202">
        <f t="shared" si="9"/>
        <v>0</v>
      </c>
      <c r="AD26" s="1117"/>
      <c r="AE26" s="1118"/>
      <c r="AF26" s="1119"/>
      <c r="AG26" s="182"/>
      <c r="AH26" s="301"/>
      <c r="AI26" s="83">
        <f t="shared" si="10"/>
        <v>0</v>
      </c>
    </row>
    <row r="27" spans="1:35" ht="15" thickBot="1" x14ac:dyDescent="0.35">
      <c r="A27" s="101" t="s">
        <v>1017</v>
      </c>
      <c r="B27" s="131">
        <v>26373</v>
      </c>
      <c r="C27" s="131">
        <v>26373</v>
      </c>
      <c r="D27" s="131">
        <v>26373</v>
      </c>
      <c r="E27" s="131">
        <v>26373</v>
      </c>
      <c r="F27" s="131">
        <v>26373</v>
      </c>
      <c r="G27" s="131">
        <v>26373</v>
      </c>
      <c r="H27" s="131">
        <v>26373</v>
      </c>
      <c r="I27" s="131">
        <v>26373</v>
      </c>
      <c r="J27" s="131">
        <v>26373</v>
      </c>
      <c r="K27" s="131">
        <v>26373</v>
      </c>
      <c r="L27" s="131">
        <v>26373</v>
      </c>
      <c r="M27" s="131">
        <v>13187</v>
      </c>
      <c r="N27" s="131">
        <v>26373</v>
      </c>
      <c r="O27" s="131">
        <v>26373</v>
      </c>
      <c r="P27" s="131">
        <v>26373</v>
      </c>
      <c r="Q27" s="131">
        <v>26373</v>
      </c>
      <c r="R27" s="131">
        <v>26373</v>
      </c>
      <c r="S27" s="131">
        <v>26373</v>
      </c>
      <c r="T27" s="131">
        <v>13187</v>
      </c>
      <c r="U27" s="132">
        <v>9285</v>
      </c>
      <c r="V27" s="1164">
        <f t="shared" si="0"/>
        <v>484000</v>
      </c>
      <c r="W27" s="1165"/>
      <c r="X27" s="1166">
        <v>10000</v>
      </c>
      <c r="Y27" s="133">
        <v>26373</v>
      </c>
      <c r="Z27" s="134">
        <v>26373</v>
      </c>
      <c r="AA27" s="133">
        <v>26373</v>
      </c>
      <c r="AB27" s="1167">
        <v>1881</v>
      </c>
      <c r="AC27" s="1128">
        <f t="shared" si="9"/>
        <v>81000</v>
      </c>
      <c r="AD27" s="1117"/>
      <c r="AE27" s="1118"/>
      <c r="AF27" s="1119"/>
      <c r="AG27" s="182"/>
      <c r="AH27" s="948"/>
      <c r="AI27" s="108">
        <f t="shared" si="10"/>
        <v>575000</v>
      </c>
    </row>
    <row r="28" spans="1:35" ht="31.8" thickBot="1" x14ac:dyDescent="0.35">
      <c r="A28" s="135" t="s">
        <v>226</v>
      </c>
      <c r="B28" s="110">
        <f t="shared" ref="B28:U28" si="11">SUM(B21:B27)</f>
        <v>1025324</v>
      </c>
      <c r="C28" s="136">
        <f t="shared" si="11"/>
        <v>516633</v>
      </c>
      <c r="D28" s="112">
        <f t="shared" si="11"/>
        <v>1113807</v>
      </c>
      <c r="E28" s="112">
        <f t="shared" si="11"/>
        <v>520529</v>
      </c>
      <c r="F28" s="112">
        <f t="shared" si="11"/>
        <v>613055</v>
      </c>
      <c r="G28" s="112">
        <f t="shared" si="11"/>
        <v>520529</v>
      </c>
      <c r="H28" s="112">
        <f t="shared" si="11"/>
        <v>1171108</v>
      </c>
      <c r="I28" s="112">
        <f t="shared" si="11"/>
        <v>739404</v>
      </c>
      <c r="J28" s="112">
        <f t="shared" si="11"/>
        <v>930098</v>
      </c>
      <c r="K28" s="112">
        <f t="shared" si="11"/>
        <v>512736</v>
      </c>
      <c r="L28" s="112">
        <f t="shared" si="11"/>
        <v>524425</v>
      </c>
      <c r="M28" s="112">
        <f t="shared" si="11"/>
        <v>294136</v>
      </c>
      <c r="N28" s="112">
        <f t="shared" si="11"/>
        <v>527387</v>
      </c>
      <c r="O28" s="112">
        <f t="shared" si="11"/>
        <v>473612</v>
      </c>
      <c r="P28" s="112">
        <f t="shared" si="11"/>
        <v>694167</v>
      </c>
      <c r="Q28" s="112">
        <f t="shared" si="11"/>
        <v>765721</v>
      </c>
      <c r="R28" s="112">
        <f t="shared" si="11"/>
        <v>512736</v>
      </c>
      <c r="S28" s="112">
        <f t="shared" si="11"/>
        <v>938030</v>
      </c>
      <c r="T28" s="112">
        <f t="shared" si="11"/>
        <v>298294</v>
      </c>
      <c r="U28" s="137">
        <f t="shared" si="11"/>
        <v>1027269</v>
      </c>
      <c r="V28" s="911">
        <f t="shared" si="0"/>
        <v>13719000</v>
      </c>
      <c r="W28" s="113">
        <f t="shared" ref="W28:AI28" si="12">SUM(W21:W27)</f>
        <v>315000</v>
      </c>
      <c r="X28" s="114">
        <f t="shared" si="12"/>
        <v>25000</v>
      </c>
      <c r="Y28" s="115">
        <f t="shared" si="12"/>
        <v>477598</v>
      </c>
      <c r="Z28" s="116">
        <f t="shared" si="12"/>
        <v>475438</v>
      </c>
      <c r="AA28" s="116">
        <f t="shared" si="12"/>
        <v>858526</v>
      </c>
      <c r="AB28" s="139">
        <f t="shared" si="12"/>
        <v>214438</v>
      </c>
      <c r="AC28" s="117">
        <f t="shared" si="12"/>
        <v>2026000</v>
      </c>
      <c r="AD28" s="1168">
        <f t="shared" si="12"/>
        <v>0</v>
      </c>
      <c r="AE28" s="1168">
        <f t="shared" si="12"/>
        <v>0</v>
      </c>
      <c r="AF28" s="1168">
        <f t="shared" si="12"/>
        <v>0</v>
      </c>
      <c r="AG28" s="1169">
        <f t="shared" si="12"/>
        <v>0</v>
      </c>
      <c r="AH28" s="121">
        <f t="shared" si="12"/>
        <v>0</v>
      </c>
      <c r="AI28" s="842">
        <f t="shared" si="12"/>
        <v>16085000</v>
      </c>
    </row>
    <row r="29" spans="1:35" x14ac:dyDescent="0.3">
      <c r="A29" s="140" t="s">
        <v>227</v>
      </c>
      <c r="B29" s="123"/>
      <c r="C29" s="14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6"/>
      <c r="U29" s="126"/>
      <c r="V29" s="203">
        <f>SUM(B29:U29)</f>
        <v>0</v>
      </c>
      <c r="W29" s="204"/>
      <c r="X29" s="142">
        <v>4000</v>
      </c>
      <c r="Y29" s="143"/>
      <c r="Z29" s="128"/>
      <c r="AA29" s="128"/>
      <c r="AB29" s="129">
        <v>1000</v>
      </c>
      <c r="AC29" s="208">
        <f>SUM(Y29:AB29)</f>
        <v>1000</v>
      </c>
      <c r="AD29" s="1201"/>
      <c r="AE29" s="1202"/>
      <c r="AF29" s="1201"/>
      <c r="AG29" s="1159"/>
      <c r="AH29" s="938"/>
      <c r="AI29" s="100">
        <f>V29+X29+AC29+W29+AD29+AE29+AF29+AG29+AH29</f>
        <v>5000</v>
      </c>
    </row>
    <row r="30" spans="1:35" x14ac:dyDescent="0.3">
      <c r="A30" s="85" t="s">
        <v>228</v>
      </c>
      <c r="B30" s="86"/>
      <c r="C30" s="14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9"/>
      <c r="V30" s="198">
        <f>SUM(B30:U30)</f>
        <v>0</v>
      </c>
      <c r="W30" s="283"/>
      <c r="X30" s="152"/>
      <c r="Y30" s="80"/>
      <c r="Z30" s="81"/>
      <c r="AA30" s="81"/>
      <c r="AB30" s="105"/>
      <c r="AC30" s="202">
        <f>SUM(Y30:AB30)</f>
        <v>0</v>
      </c>
      <c r="AD30" s="299"/>
      <c r="AE30" s="300"/>
      <c r="AF30" s="299"/>
      <c r="AG30" s="182"/>
      <c r="AH30" s="301"/>
      <c r="AI30" s="83">
        <f>V30+X30+AC30+W30+AD30+AE30+AF30+AG30+AH30</f>
        <v>0</v>
      </c>
    </row>
    <row r="31" spans="1:35" ht="43.2" x14ac:dyDescent="0.3">
      <c r="A31" s="85" t="s">
        <v>229</v>
      </c>
      <c r="B31" s="86"/>
      <c r="C31" s="14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9">
        <v>170000</v>
      </c>
      <c r="V31" s="198">
        <f>SUM(B31:U31)</f>
        <v>170000</v>
      </c>
      <c r="W31" s="283"/>
      <c r="X31" s="152"/>
      <c r="Y31" s="80"/>
      <c r="Z31" s="81"/>
      <c r="AA31" s="81"/>
      <c r="AB31" s="105">
        <v>34000</v>
      </c>
      <c r="AC31" s="202">
        <f>SUM(Y31:AB31)</f>
        <v>34000</v>
      </c>
      <c r="AD31" s="299"/>
      <c r="AE31" s="300"/>
      <c r="AF31" s="299"/>
      <c r="AG31" s="182"/>
      <c r="AH31" s="301"/>
      <c r="AI31" s="83">
        <f>V31+X31+AC31+W31+AD31+AE31+AF31+AG31+AH31</f>
        <v>204000</v>
      </c>
    </row>
    <row r="32" spans="1:35" x14ac:dyDescent="0.3">
      <c r="A32" s="151" t="s">
        <v>230</v>
      </c>
      <c r="B32" s="86"/>
      <c r="C32" s="14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9">
        <v>8000</v>
      </c>
      <c r="V32" s="198">
        <f>SUM(B32:U32)</f>
        <v>8000</v>
      </c>
      <c r="W32" s="283"/>
      <c r="X32" s="152"/>
      <c r="Y32" s="80"/>
      <c r="Z32" s="81"/>
      <c r="AA32" s="81"/>
      <c r="AB32" s="105">
        <v>2000</v>
      </c>
      <c r="AC32" s="202">
        <f>SUM(Y32:AB32)</f>
        <v>2000</v>
      </c>
      <c r="AD32" s="299"/>
      <c r="AE32" s="300"/>
      <c r="AF32" s="299"/>
      <c r="AG32" s="182"/>
      <c r="AH32" s="301"/>
      <c r="AI32" s="83">
        <f>V32+X32+AC32+W32+AD32+AE32+AF32+AG32+AH32</f>
        <v>10000</v>
      </c>
    </row>
    <row r="33" spans="1:35" ht="28.8" x14ac:dyDescent="0.3">
      <c r="A33" s="151" t="s">
        <v>231</v>
      </c>
      <c r="B33" s="86"/>
      <c r="C33" s="14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9">
        <v>500000</v>
      </c>
      <c r="V33" s="198">
        <f>SUM(B33:U33)</f>
        <v>500000</v>
      </c>
      <c r="W33" s="283">
        <v>100000</v>
      </c>
      <c r="X33" s="152"/>
      <c r="Y33" s="80"/>
      <c r="Z33" s="81"/>
      <c r="AA33" s="81"/>
      <c r="AB33" s="105">
        <v>100000</v>
      </c>
      <c r="AC33" s="202">
        <f>SUM(Y33:AB33)</f>
        <v>100000</v>
      </c>
      <c r="AD33" s="299"/>
      <c r="AE33" s="300"/>
      <c r="AF33" s="299"/>
      <c r="AG33" s="182"/>
      <c r="AH33" s="301"/>
      <c r="AI33" s="83">
        <f>V33+X33+AC33+W33+AD33+AE33+AF33+AG33+AH33</f>
        <v>700000</v>
      </c>
    </row>
    <row r="34" spans="1:35" x14ac:dyDescent="0.3">
      <c r="A34" s="153" t="s">
        <v>232</v>
      </c>
      <c r="B34" s="154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  <c r="U34" s="157">
        <f>U29+U30+U31+U32+U33</f>
        <v>678000</v>
      </c>
      <c r="V34" s="158">
        <f>V29+V30+V31+V32+V33</f>
        <v>678000</v>
      </c>
      <c r="W34" s="159">
        <f>W29+W31+W32+W33</f>
        <v>100000</v>
      </c>
      <c r="X34" s="160">
        <f>SUM(X29:X33)</f>
        <v>4000</v>
      </c>
      <c r="Y34" s="161">
        <f>SUM(Y29:Y32)</f>
        <v>0</v>
      </c>
      <c r="Z34" s="162">
        <f>SUM(Z29:Z32)</f>
        <v>0</v>
      </c>
      <c r="AA34" s="162">
        <f>SUM(AA29:AA32)</f>
        <v>0</v>
      </c>
      <c r="AB34" s="163">
        <f>SUM(AB29:AB33)</f>
        <v>137000</v>
      </c>
      <c r="AC34" s="164">
        <f>SUM(AC29:AC33)</f>
        <v>137000</v>
      </c>
      <c r="AD34" s="165">
        <f>SUM(AD29:AD32)</f>
        <v>0</v>
      </c>
      <c r="AE34" s="166">
        <f>SUM(AE29:AE32)</f>
        <v>0</v>
      </c>
      <c r="AF34" s="165">
        <f>SUM(AF29:AF32)</f>
        <v>0</v>
      </c>
      <c r="AG34" s="167">
        <f>SUM(AG29:AG32)</f>
        <v>0</v>
      </c>
      <c r="AH34" s="168">
        <f>SUM(AH29:AH32)</f>
        <v>0</v>
      </c>
      <c r="AI34" s="1203">
        <f>SUM(AI29:AI33)</f>
        <v>919000</v>
      </c>
    </row>
    <row r="35" spans="1:35" x14ac:dyDescent="0.3">
      <c r="A35" s="85" t="s">
        <v>233</v>
      </c>
      <c r="B35" s="86"/>
      <c r="C35" s="14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9"/>
      <c r="V35" s="198">
        <f t="shared" ref="V35:V40" si="13">SUM(B35:U35)</f>
        <v>0</v>
      </c>
      <c r="W35" s="283"/>
      <c r="X35" s="152"/>
      <c r="Y35" s="80"/>
      <c r="Z35" s="81"/>
      <c r="AA35" s="81"/>
      <c r="AB35" s="105"/>
      <c r="AC35" s="202">
        <f t="shared" ref="AC35:AC40" si="14">SUM(Y35:AB35)</f>
        <v>0</v>
      </c>
      <c r="AD35" s="299"/>
      <c r="AE35" s="300"/>
      <c r="AF35" s="299"/>
      <c r="AG35" s="182"/>
      <c r="AH35" s="301"/>
      <c r="AI35" s="83">
        <f t="shared" ref="AI35:AI40" si="15">V35+X35+AC35+W35+AD35+AE35+AF35+AG35+AH35</f>
        <v>0</v>
      </c>
    </row>
    <row r="36" spans="1:35" x14ac:dyDescent="0.3">
      <c r="A36" s="85" t="s">
        <v>234</v>
      </c>
      <c r="B36" s="86"/>
      <c r="C36" s="14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9"/>
      <c r="V36" s="198">
        <f t="shared" si="13"/>
        <v>0</v>
      </c>
      <c r="W36" s="283"/>
      <c r="X36" s="152">
        <v>137000</v>
      </c>
      <c r="Y36" s="80"/>
      <c r="Z36" s="81"/>
      <c r="AA36" s="81"/>
      <c r="AB36" s="105">
        <v>28000</v>
      </c>
      <c r="AC36" s="202">
        <f t="shared" si="14"/>
        <v>28000</v>
      </c>
      <c r="AD36" s="299"/>
      <c r="AE36" s="300"/>
      <c r="AF36" s="299"/>
      <c r="AG36" s="182"/>
      <c r="AH36" s="301"/>
      <c r="AI36" s="83">
        <f t="shared" si="15"/>
        <v>165000</v>
      </c>
    </row>
    <row r="37" spans="1:35" x14ac:dyDescent="0.3">
      <c r="A37" s="85" t="s">
        <v>235</v>
      </c>
      <c r="B37" s="86"/>
      <c r="C37" s="14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9"/>
      <c r="V37" s="198">
        <f t="shared" si="13"/>
        <v>0</v>
      </c>
      <c r="W37" s="283"/>
      <c r="X37" s="152">
        <v>27000</v>
      </c>
      <c r="Y37" s="80"/>
      <c r="Z37" s="81"/>
      <c r="AA37" s="81"/>
      <c r="AB37" s="105">
        <v>5000</v>
      </c>
      <c r="AC37" s="202">
        <f t="shared" si="14"/>
        <v>5000</v>
      </c>
      <c r="AD37" s="299"/>
      <c r="AE37" s="300"/>
      <c r="AF37" s="299"/>
      <c r="AG37" s="182"/>
      <c r="AH37" s="301"/>
      <c r="AI37" s="83">
        <f t="shared" si="15"/>
        <v>32000</v>
      </c>
    </row>
    <row r="38" spans="1:35" x14ac:dyDescent="0.3">
      <c r="A38" s="85" t="s">
        <v>236</v>
      </c>
      <c r="B38" s="86"/>
      <c r="C38" s="14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9"/>
      <c r="V38" s="198">
        <f t="shared" si="13"/>
        <v>0</v>
      </c>
      <c r="W38" s="283"/>
      <c r="X38" s="152"/>
      <c r="Y38" s="80"/>
      <c r="Z38" s="81"/>
      <c r="AA38" s="81"/>
      <c r="AB38" s="105"/>
      <c r="AC38" s="202">
        <f t="shared" si="14"/>
        <v>0</v>
      </c>
      <c r="AD38" s="299"/>
      <c r="AE38" s="300"/>
      <c r="AF38" s="299"/>
      <c r="AG38" s="182"/>
      <c r="AH38" s="301"/>
      <c r="AI38" s="83">
        <f t="shared" si="15"/>
        <v>0</v>
      </c>
    </row>
    <row r="39" spans="1:35" x14ac:dyDescent="0.3">
      <c r="A39" s="85" t="s">
        <v>237</v>
      </c>
      <c r="B39" s="86"/>
      <c r="C39" s="14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9">
        <v>180000</v>
      </c>
      <c r="V39" s="198">
        <f t="shared" si="13"/>
        <v>180000</v>
      </c>
      <c r="W39" s="283"/>
      <c r="X39" s="152"/>
      <c r="Y39" s="80"/>
      <c r="Z39" s="81"/>
      <c r="AA39" s="81"/>
      <c r="AB39" s="105">
        <v>30000</v>
      </c>
      <c r="AC39" s="202">
        <f t="shared" si="14"/>
        <v>30000</v>
      </c>
      <c r="AD39" s="299"/>
      <c r="AE39" s="300"/>
      <c r="AF39" s="299"/>
      <c r="AG39" s="182"/>
      <c r="AH39" s="301"/>
      <c r="AI39" s="83">
        <f t="shared" si="15"/>
        <v>210000</v>
      </c>
    </row>
    <row r="40" spans="1:35" ht="43.2" x14ac:dyDescent="0.3">
      <c r="A40" s="85" t="s">
        <v>1030</v>
      </c>
      <c r="B40" s="86"/>
      <c r="C40" s="14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9"/>
      <c r="V40" s="198">
        <f t="shared" si="13"/>
        <v>0</v>
      </c>
      <c r="W40" s="283"/>
      <c r="X40" s="152">
        <v>536000</v>
      </c>
      <c r="Y40" s="80"/>
      <c r="Z40" s="81"/>
      <c r="AA40" s="81"/>
      <c r="AB40" s="105">
        <v>161000</v>
      </c>
      <c r="AC40" s="202">
        <f t="shared" si="14"/>
        <v>161000</v>
      </c>
      <c r="AD40" s="299"/>
      <c r="AE40" s="300"/>
      <c r="AF40" s="299"/>
      <c r="AG40" s="182"/>
      <c r="AH40" s="301"/>
      <c r="AI40" s="83">
        <f t="shared" si="15"/>
        <v>697000</v>
      </c>
    </row>
    <row r="41" spans="1:35" ht="15" thickBot="1" x14ac:dyDescent="0.35">
      <c r="A41" s="813" t="s">
        <v>238</v>
      </c>
      <c r="B41" s="1170"/>
      <c r="C41" s="1171"/>
      <c r="D41" s="1172"/>
      <c r="E41" s="1172"/>
      <c r="F41" s="1172"/>
      <c r="G41" s="1172"/>
      <c r="H41" s="1172"/>
      <c r="I41" s="1172"/>
      <c r="J41" s="1172"/>
      <c r="K41" s="1172"/>
      <c r="L41" s="1172"/>
      <c r="M41" s="1172"/>
      <c r="N41" s="1172"/>
      <c r="O41" s="1172"/>
      <c r="P41" s="1172"/>
      <c r="Q41" s="1172"/>
      <c r="R41" s="1172"/>
      <c r="S41" s="1172"/>
      <c r="T41" s="1173"/>
      <c r="U41" s="1173">
        <f t="shared" ref="U41:AI41" si="16">SUM(U35:U40)</f>
        <v>180000</v>
      </c>
      <c r="V41" s="1174">
        <f t="shared" si="16"/>
        <v>180000</v>
      </c>
      <c r="W41" s="1175">
        <f t="shared" si="16"/>
        <v>0</v>
      </c>
      <c r="X41" s="1176">
        <f t="shared" si="16"/>
        <v>700000</v>
      </c>
      <c r="Y41" s="1177">
        <f t="shared" si="16"/>
        <v>0</v>
      </c>
      <c r="Z41" s="1178">
        <f t="shared" si="16"/>
        <v>0</v>
      </c>
      <c r="AA41" s="1178">
        <f t="shared" si="16"/>
        <v>0</v>
      </c>
      <c r="AB41" s="1179">
        <f t="shared" si="16"/>
        <v>224000</v>
      </c>
      <c r="AC41" s="1205">
        <f t="shared" si="16"/>
        <v>224000</v>
      </c>
      <c r="AD41" s="1181">
        <f t="shared" si="16"/>
        <v>0</v>
      </c>
      <c r="AE41" s="1182">
        <f t="shared" si="16"/>
        <v>0</v>
      </c>
      <c r="AF41" s="1181">
        <f t="shared" si="16"/>
        <v>0</v>
      </c>
      <c r="AG41" s="1183">
        <f t="shared" si="16"/>
        <v>0</v>
      </c>
      <c r="AH41" s="816">
        <f t="shared" si="16"/>
        <v>0</v>
      </c>
      <c r="AI41" s="1204">
        <f t="shared" si="16"/>
        <v>1104000</v>
      </c>
    </row>
    <row r="42" spans="1:35" ht="15" thickBot="1" x14ac:dyDescent="0.35">
      <c r="A42" s="820" t="s">
        <v>239</v>
      </c>
      <c r="B42" s="1187"/>
      <c r="C42" s="1188"/>
      <c r="D42" s="1189"/>
      <c r="E42" s="1189"/>
      <c r="F42" s="1189"/>
      <c r="G42" s="1189"/>
      <c r="H42" s="1189"/>
      <c r="I42" s="1189"/>
      <c r="J42" s="1189"/>
      <c r="K42" s="1189"/>
      <c r="L42" s="1189"/>
      <c r="M42" s="1189"/>
      <c r="N42" s="1189"/>
      <c r="O42" s="1189"/>
      <c r="P42" s="1189"/>
      <c r="Q42" s="1189"/>
      <c r="R42" s="1189"/>
      <c r="S42" s="1189"/>
      <c r="T42" s="1190"/>
      <c r="U42" s="1190">
        <f t="shared" ref="U42:AI42" si="17">U34+U41</f>
        <v>858000</v>
      </c>
      <c r="V42" s="1191">
        <f t="shared" si="17"/>
        <v>858000</v>
      </c>
      <c r="W42" s="1192">
        <f t="shared" si="17"/>
        <v>100000</v>
      </c>
      <c r="X42" s="1193">
        <f t="shared" si="17"/>
        <v>704000</v>
      </c>
      <c r="Y42" s="1194">
        <f t="shared" si="17"/>
        <v>0</v>
      </c>
      <c r="Z42" s="1195">
        <f t="shared" si="17"/>
        <v>0</v>
      </c>
      <c r="AA42" s="1195">
        <f t="shared" si="17"/>
        <v>0</v>
      </c>
      <c r="AB42" s="1196">
        <f t="shared" si="17"/>
        <v>361000</v>
      </c>
      <c r="AC42" s="1197">
        <f t="shared" si="17"/>
        <v>361000</v>
      </c>
      <c r="AD42" s="1198">
        <f t="shared" si="17"/>
        <v>0</v>
      </c>
      <c r="AE42" s="1199">
        <f t="shared" si="17"/>
        <v>0</v>
      </c>
      <c r="AF42" s="1198">
        <f t="shared" si="17"/>
        <v>0</v>
      </c>
      <c r="AG42" s="1200">
        <f t="shared" si="17"/>
        <v>0</v>
      </c>
      <c r="AH42" s="824">
        <f t="shared" si="17"/>
        <v>0</v>
      </c>
      <c r="AI42" s="1200">
        <f t="shared" si="17"/>
        <v>2023000</v>
      </c>
    </row>
    <row r="43" spans="1:35" x14ac:dyDescent="0.3">
      <c r="A43" s="818" t="s">
        <v>240</v>
      </c>
      <c r="B43" s="66"/>
      <c r="C43" s="118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1109">
        <f>SUM(B43:U43)</f>
        <v>0</v>
      </c>
      <c r="W43" s="1110"/>
      <c r="X43" s="1111"/>
      <c r="Y43" s="73"/>
      <c r="Z43" s="74"/>
      <c r="AA43" s="74"/>
      <c r="AB43" s="1155"/>
      <c r="AC43" s="1112">
        <f>SUM(Y43:AB43)</f>
        <v>0</v>
      </c>
      <c r="AD43" s="1216"/>
      <c r="AE43" s="1217"/>
      <c r="AF43" s="1216"/>
      <c r="AG43" s="1116"/>
      <c r="AH43" s="970"/>
      <c r="AI43" s="76">
        <f>V43+X43+AC43+W43+AD43+AE43+AF43+AG43+AH43</f>
        <v>0</v>
      </c>
    </row>
    <row r="44" spans="1:35" ht="28.8" x14ac:dyDescent="0.3">
      <c r="A44" s="85" t="s">
        <v>241</v>
      </c>
      <c r="B44" s="86"/>
      <c r="C44" s="14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9"/>
      <c r="V44" s="198">
        <f>SUM(B44:U44)</f>
        <v>0</v>
      </c>
      <c r="W44" s="283"/>
      <c r="X44" s="152">
        <v>50000</v>
      </c>
      <c r="Y44" s="80"/>
      <c r="Z44" s="81"/>
      <c r="AA44" s="81"/>
      <c r="AB44" s="105">
        <v>10000</v>
      </c>
      <c r="AC44" s="202">
        <f>SUM(Y44:AB44)</f>
        <v>10000</v>
      </c>
      <c r="AD44" s="299"/>
      <c r="AE44" s="300"/>
      <c r="AF44" s="299"/>
      <c r="AG44" s="182"/>
      <c r="AH44" s="301"/>
      <c r="AI44" s="83">
        <f>V44+X44+AC44+W44+AD44+AE44+AF44+AG44+AH44</f>
        <v>60000</v>
      </c>
    </row>
    <row r="45" spans="1:35" x14ac:dyDescent="0.3">
      <c r="A45" s="85" t="s">
        <v>242</v>
      </c>
      <c r="B45" s="86"/>
      <c r="C45" s="14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9"/>
      <c r="V45" s="198">
        <f>SUM(B45:U45)</f>
        <v>0</v>
      </c>
      <c r="W45" s="283"/>
      <c r="X45" s="152"/>
      <c r="Y45" s="80"/>
      <c r="Z45" s="81"/>
      <c r="AA45" s="81"/>
      <c r="AB45" s="105"/>
      <c r="AC45" s="202">
        <f>SUM(Y45:AB45)</f>
        <v>0</v>
      </c>
      <c r="AD45" s="299"/>
      <c r="AE45" s="300"/>
      <c r="AF45" s="299"/>
      <c r="AG45" s="182"/>
      <c r="AH45" s="301"/>
      <c r="AI45" s="83">
        <f>V45+X45+AC45+W45+AD45+AE45+AF45+AG45+AH45</f>
        <v>0</v>
      </c>
    </row>
    <row r="46" spans="1:35" ht="28.8" x14ac:dyDescent="0.3">
      <c r="A46" s="85" t="s">
        <v>243</v>
      </c>
      <c r="B46" s="86"/>
      <c r="C46" s="14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9"/>
      <c r="V46" s="198">
        <f>SUM(B46:U46)</f>
        <v>0</v>
      </c>
      <c r="W46" s="283"/>
      <c r="X46" s="152">
        <v>113000</v>
      </c>
      <c r="Y46" s="80"/>
      <c r="Z46" s="81"/>
      <c r="AA46" s="81"/>
      <c r="AB46" s="105">
        <v>23000</v>
      </c>
      <c r="AC46" s="202">
        <f>SUM(Y46:AB46)</f>
        <v>23000</v>
      </c>
      <c r="AD46" s="299"/>
      <c r="AE46" s="300"/>
      <c r="AF46" s="299"/>
      <c r="AG46" s="182"/>
      <c r="AH46" s="301"/>
      <c r="AI46" s="83">
        <f>V46+X46+AC46+W46+AD46+AE46+AF46+AG46+AH46</f>
        <v>136000</v>
      </c>
    </row>
    <row r="47" spans="1:35" x14ac:dyDescent="0.3">
      <c r="A47" s="153" t="s">
        <v>244</v>
      </c>
      <c r="B47" s="154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  <c r="U47" s="157"/>
      <c r="V47" s="158">
        <f t="shared" ref="V47:AI47" si="18">SUM(V43:V46)</f>
        <v>0</v>
      </c>
      <c r="W47" s="159">
        <f t="shared" si="18"/>
        <v>0</v>
      </c>
      <c r="X47" s="160">
        <f t="shared" si="18"/>
        <v>163000</v>
      </c>
      <c r="Y47" s="1206"/>
      <c r="Z47" s="1206"/>
      <c r="AA47" s="1206"/>
      <c r="AB47" s="1206">
        <f t="shared" si="18"/>
        <v>33000</v>
      </c>
      <c r="AC47" s="1207">
        <f t="shared" si="18"/>
        <v>33000</v>
      </c>
      <c r="AD47" s="165">
        <f t="shared" si="18"/>
        <v>0</v>
      </c>
      <c r="AE47" s="166">
        <f t="shared" si="18"/>
        <v>0</v>
      </c>
      <c r="AF47" s="165">
        <f t="shared" si="18"/>
        <v>0</v>
      </c>
      <c r="AG47" s="167">
        <f t="shared" si="18"/>
        <v>0</v>
      </c>
      <c r="AH47" s="168">
        <f t="shared" si="18"/>
        <v>0</v>
      </c>
      <c r="AI47" s="1203">
        <f t="shared" si="18"/>
        <v>196000</v>
      </c>
    </row>
    <row r="48" spans="1:35" ht="29.4" thickBot="1" x14ac:dyDescent="0.35">
      <c r="A48" s="813" t="s">
        <v>1018</v>
      </c>
      <c r="B48" s="1170"/>
      <c r="C48" s="1171"/>
      <c r="D48" s="1172"/>
      <c r="E48" s="1172"/>
      <c r="F48" s="1172"/>
      <c r="G48" s="1172"/>
      <c r="H48" s="1172"/>
      <c r="I48" s="1172"/>
      <c r="J48" s="1172"/>
      <c r="K48" s="1172"/>
      <c r="L48" s="1172"/>
      <c r="M48" s="1172"/>
      <c r="N48" s="1172"/>
      <c r="O48" s="1172"/>
      <c r="P48" s="1172"/>
      <c r="Q48" s="1172"/>
      <c r="R48" s="1172"/>
      <c r="S48" s="1172"/>
      <c r="T48" s="1173"/>
      <c r="U48" s="1173"/>
      <c r="V48" s="1124">
        <f>SUM(B48:U48)</f>
        <v>0</v>
      </c>
      <c r="W48" s="1175"/>
      <c r="X48" s="1208">
        <v>116000</v>
      </c>
      <c r="Y48" s="1209"/>
      <c r="Z48" s="1210"/>
      <c r="AA48" s="1210"/>
      <c r="AB48" s="1211">
        <v>24000</v>
      </c>
      <c r="AC48" s="1128">
        <f>SUM(Y48:AB48)</f>
        <v>24000</v>
      </c>
      <c r="AD48" s="1218"/>
      <c r="AE48" s="1219"/>
      <c r="AF48" s="1218"/>
      <c r="AG48" s="1220"/>
      <c r="AH48" s="972"/>
      <c r="AI48" s="108">
        <f>V48+X48+AC48+W48+AD48+AE48+AF48+AG48+AH48</f>
        <v>140000</v>
      </c>
    </row>
    <row r="49" spans="1:35" ht="15" thickBot="1" x14ac:dyDescent="0.35">
      <c r="A49" s="820" t="s">
        <v>245</v>
      </c>
      <c r="B49" s="1187"/>
      <c r="C49" s="1188"/>
      <c r="D49" s="1189"/>
      <c r="E49" s="1189"/>
      <c r="F49" s="1189"/>
      <c r="G49" s="1189"/>
      <c r="H49" s="1189"/>
      <c r="I49" s="1189"/>
      <c r="J49" s="1189"/>
      <c r="K49" s="1189"/>
      <c r="L49" s="1189"/>
      <c r="M49" s="1189"/>
      <c r="N49" s="1189"/>
      <c r="O49" s="1189"/>
      <c r="P49" s="1189"/>
      <c r="Q49" s="1189"/>
      <c r="R49" s="1189"/>
      <c r="S49" s="1189"/>
      <c r="T49" s="1190"/>
      <c r="U49" s="1190">
        <f t="shared" ref="U49:AH49" si="19">U47+U48</f>
        <v>0</v>
      </c>
      <c r="V49" s="1191">
        <f t="shared" si="19"/>
        <v>0</v>
      </c>
      <c r="W49" s="1192">
        <f t="shared" si="19"/>
        <v>0</v>
      </c>
      <c r="X49" s="1193">
        <f t="shared" si="19"/>
        <v>279000</v>
      </c>
      <c r="Y49" s="1194">
        <f t="shared" si="19"/>
        <v>0</v>
      </c>
      <c r="Z49" s="1195">
        <f t="shared" si="19"/>
        <v>0</v>
      </c>
      <c r="AA49" s="1195">
        <f t="shared" si="19"/>
        <v>0</v>
      </c>
      <c r="AB49" s="1196">
        <f t="shared" si="19"/>
        <v>57000</v>
      </c>
      <c r="AC49" s="1197">
        <f t="shared" si="19"/>
        <v>57000</v>
      </c>
      <c r="AD49" s="1198">
        <f t="shared" si="19"/>
        <v>0</v>
      </c>
      <c r="AE49" s="1199">
        <f t="shared" si="19"/>
        <v>0</v>
      </c>
      <c r="AF49" s="1198">
        <f t="shared" si="19"/>
        <v>0</v>
      </c>
      <c r="AG49" s="1200">
        <f t="shared" si="19"/>
        <v>0</v>
      </c>
      <c r="AH49" s="824">
        <f t="shared" si="19"/>
        <v>0</v>
      </c>
      <c r="AI49" s="1200">
        <f>AI47+AI48</f>
        <v>336000</v>
      </c>
    </row>
    <row r="50" spans="1:35" x14ac:dyDescent="0.3">
      <c r="A50" s="818" t="s">
        <v>246</v>
      </c>
      <c r="B50" s="66"/>
      <c r="C50" s="1184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1109">
        <f>SUM(B50:U50)</f>
        <v>0</v>
      </c>
      <c r="W50" s="1110"/>
      <c r="X50" s="1111">
        <v>108000</v>
      </c>
      <c r="Y50" s="73"/>
      <c r="Z50" s="74"/>
      <c r="AA50" s="74"/>
      <c r="AB50" s="1155">
        <v>22000</v>
      </c>
      <c r="AC50" s="1112">
        <f>SUM(Y50:AB50)</f>
        <v>22000</v>
      </c>
      <c r="AD50" s="1216"/>
      <c r="AE50" s="1217"/>
      <c r="AF50" s="1216"/>
      <c r="AG50" s="1116"/>
      <c r="AH50" s="970"/>
      <c r="AI50" s="76">
        <f>V50+X50+AC50+W50+AD50+AE50+AF50+AG50+AH50</f>
        <v>130000</v>
      </c>
    </row>
    <row r="51" spans="1:35" x14ac:dyDescent="0.3">
      <c r="A51" s="85" t="s">
        <v>247</v>
      </c>
      <c r="B51" s="86"/>
      <c r="C51" s="14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9"/>
      <c r="V51" s="198">
        <f>SUM(B51:U51)</f>
        <v>0</v>
      </c>
      <c r="W51" s="283"/>
      <c r="X51" s="152">
        <v>1660000</v>
      </c>
      <c r="Y51" s="80"/>
      <c r="Z51" s="81"/>
      <c r="AA51" s="81"/>
      <c r="AB51" s="105">
        <v>340000</v>
      </c>
      <c r="AC51" s="202">
        <f>SUM(Y51:AB51)</f>
        <v>340000</v>
      </c>
      <c r="AD51" s="299"/>
      <c r="AE51" s="300"/>
      <c r="AF51" s="299"/>
      <c r="AG51" s="182"/>
      <c r="AH51" s="301"/>
      <c r="AI51" s="83">
        <f>V51+X51+AC51+W51+AD51+AE51+AF51+AG51+AH51</f>
        <v>2000000</v>
      </c>
    </row>
    <row r="52" spans="1:35" x14ac:dyDescent="0.3">
      <c r="A52" s="85" t="s">
        <v>248</v>
      </c>
      <c r="B52" s="86"/>
      <c r="C52" s="14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9"/>
      <c r="V52" s="198">
        <f>SUM(B52:U52)</f>
        <v>0</v>
      </c>
      <c r="W52" s="283"/>
      <c r="X52" s="152"/>
      <c r="Y52" s="80"/>
      <c r="Z52" s="81"/>
      <c r="AA52" s="81"/>
      <c r="AB52" s="105"/>
      <c r="AC52" s="202">
        <f>SUM(Y52:AB52)</f>
        <v>0</v>
      </c>
      <c r="AD52" s="299"/>
      <c r="AE52" s="300"/>
      <c r="AF52" s="299"/>
      <c r="AG52" s="182"/>
      <c r="AH52" s="301"/>
      <c r="AI52" s="83">
        <f>V52+X52+AC52+W52+AD52+AE52+AF52+AG52+AH52</f>
        <v>0</v>
      </c>
    </row>
    <row r="53" spans="1:35" x14ac:dyDescent="0.3">
      <c r="A53" s="85" t="s">
        <v>249</v>
      </c>
      <c r="B53" s="86"/>
      <c r="C53" s="14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9"/>
      <c r="V53" s="198">
        <f>SUM(B53:U53)</f>
        <v>0</v>
      </c>
      <c r="W53" s="283"/>
      <c r="X53" s="152">
        <v>374000</v>
      </c>
      <c r="Y53" s="80"/>
      <c r="Z53" s="81"/>
      <c r="AA53" s="81"/>
      <c r="AB53" s="105">
        <v>76000</v>
      </c>
      <c r="AC53" s="202">
        <f>SUM(Y53:AB53)</f>
        <v>76000</v>
      </c>
      <c r="AD53" s="299"/>
      <c r="AE53" s="300"/>
      <c r="AF53" s="299"/>
      <c r="AG53" s="182"/>
      <c r="AH53" s="301"/>
      <c r="AI53" s="83">
        <f>V53+X53+AC53+W53+AD53+AE53+AF53+AG53+AH53</f>
        <v>450000</v>
      </c>
    </row>
    <row r="54" spans="1:35" x14ac:dyDescent="0.3">
      <c r="A54" s="153" t="s">
        <v>250</v>
      </c>
      <c r="B54" s="154"/>
      <c r="C54" s="155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  <c r="U54" s="157">
        <f t="shared" ref="U54:AI54" si="20">SUM(U50:U53)</f>
        <v>0</v>
      </c>
      <c r="V54" s="158">
        <f t="shared" si="20"/>
        <v>0</v>
      </c>
      <c r="W54" s="159">
        <f t="shared" si="20"/>
        <v>0</v>
      </c>
      <c r="X54" s="160">
        <f t="shared" si="20"/>
        <v>2142000</v>
      </c>
      <c r="Y54" s="161">
        <f t="shared" si="20"/>
        <v>0</v>
      </c>
      <c r="Z54" s="162">
        <f t="shared" si="20"/>
        <v>0</v>
      </c>
      <c r="AA54" s="162">
        <f t="shared" si="20"/>
        <v>0</v>
      </c>
      <c r="AB54" s="163">
        <f t="shared" si="20"/>
        <v>438000</v>
      </c>
      <c r="AC54" s="164">
        <f t="shared" si="20"/>
        <v>438000</v>
      </c>
      <c r="AD54" s="165">
        <f t="shared" si="20"/>
        <v>0</v>
      </c>
      <c r="AE54" s="166">
        <f t="shared" si="20"/>
        <v>0</v>
      </c>
      <c r="AF54" s="165">
        <f t="shared" si="20"/>
        <v>0</v>
      </c>
      <c r="AG54" s="167">
        <f t="shared" si="20"/>
        <v>0</v>
      </c>
      <c r="AH54" s="168">
        <f t="shared" si="20"/>
        <v>0</v>
      </c>
      <c r="AI54" s="1203">
        <f t="shared" si="20"/>
        <v>2580000</v>
      </c>
    </row>
    <row r="55" spans="1:35" x14ac:dyDescent="0.3">
      <c r="A55" s="153" t="s">
        <v>251</v>
      </c>
      <c r="B55" s="154"/>
      <c r="C55" s="155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7"/>
      <c r="U55" s="157"/>
      <c r="V55" s="198">
        <f>SUM(B55:U55)</f>
        <v>0</v>
      </c>
      <c r="W55" s="159"/>
      <c r="X55" s="183"/>
      <c r="Y55" s="184"/>
      <c r="Z55" s="185"/>
      <c r="AA55" s="185"/>
      <c r="AB55" s="186"/>
      <c r="AC55" s="202">
        <f>SUM(Y55:AB55)</f>
        <v>0</v>
      </c>
      <c r="AD55" s="192">
        <v>9651000</v>
      </c>
      <c r="AE55" s="193">
        <v>1051000</v>
      </c>
      <c r="AF55" s="192"/>
      <c r="AG55" s="254"/>
      <c r="AH55" s="255"/>
      <c r="AI55" s="83">
        <f>V55+X55+AC55+W55+AD55+AE55+AF55+AG55+AH55</f>
        <v>10702000</v>
      </c>
    </row>
    <row r="56" spans="1:35" x14ac:dyDescent="0.3">
      <c r="A56" s="153" t="s">
        <v>252</v>
      </c>
      <c r="B56" s="154"/>
      <c r="C56" s="155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  <c r="U56" s="157"/>
      <c r="V56" s="198">
        <f>SUM(B56:U56)</f>
        <v>0</v>
      </c>
      <c r="W56" s="159"/>
      <c r="X56" s="183"/>
      <c r="Y56" s="184"/>
      <c r="Z56" s="185"/>
      <c r="AA56" s="185"/>
      <c r="AB56" s="186"/>
      <c r="AC56" s="202">
        <f>SUM(Y56:AB56)</f>
        <v>0</v>
      </c>
      <c r="AD56" s="192"/>
      <c r="AE56" s="193"/>
      <c r="AF56" s="192"/>
      <c r="AG56" s="254"/>
      <c r="AH56" s="255"/>
      <c r="AI56" s="83">
        <f>V56+X56+AC56+W56+AD56+AE56+AF56+AG56+AH56</f>
        <v>0</v>
      </c>
    </row>
    <row r="57" spans="1:35" x14ac:dyDescent="0.3">
      <c r="A57" s="153" t="s">
        <v>253</v>
      </c>
      <c r="B57" s="154"/>
      <c r="C57" s="155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7"/>
      <c r="U57" s="157"/>
      <c r="V57" s="198">
        <f>SUM(B57:U57)</f>
        <v>0</v>
      </c>
      <c r="W57" s="159"/>
      <c r="X57" s="183">
        <v>83000</v>
      </c>
      <c r="Y57" s="184"/>
      <c r="Z57" s="185"/>
      <c r="AA57" s="185"/>
      <c r="AB57" s="186">
        <v>17000</v>
      </c>
      <c r="AC57" s="202">
        <f>SUM(Y57:AB57)</f>
        <v>17000</v>
      </c>
      <c r="AD57" s="192"/>
      <c r="AE57" s="193"/>
      <c r="AF57" s="192"/>
      <c r="AG57" s="254"/>
      <c r="AH57" s="255"/>
      <c r="AI57" s="83">
        <f>V57+X57+AC57+W57+AD57+AE57+AF57+AG57+AH57</f>
        <v>100000</v>
      </c>
    </row>
    <row r="58" spans="1:35" x14ac:dyDescent="0.3">
      <c r="A58" s="85" t="s">
        <v>254</v>
      </c>
      <c r="B58" s="86"/>
      <c r="C58" s="14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9"/>
      <c r="V58" s="198">
        <f>SUM(B58:U58)</f>
        <v>0</v>
      </c>
      <c r="W58" s="283"/>
      <c r="X58" s="152"/>
      <c r="Y58" s="297"/>
      <c r="Z58" s="298"/>
      <c r="AA58" s="298"/>
      <c r="AB58" s="197"/>
      <c r="AC58" s="202">
        <f>SUM(Y58:AB58)</f>
        <v>0</v>
      </c>
      <c r="AD58" s="299"/>
      <c r="AE58" s="300"/>
      <c r="AF58" s="299"/>
      <c r="AG58" s="182"/>
      <c r="AH58" s="301"/>
      <c r="AI58" s="83">
        <f>V58+X58+AC58+W58+AD58+AE58+AF58+AG58+AH58</f>
        <v>0</v>
      </c>
    </row>
    <row r="59" spans="1:35" x14ac:dyDescent="0.3">
      <c r="A59" s="85" t="s">
        <v>255</v>
      </c>
      <c r="B59" s="86"/>
      <c r="C59" s="14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9"/>
      <c r="V59" s="1224"/>
      <c r="W59" s="1225">
        <f>SUM(C59:U59)</f>
        <v>0</v>
      </c>
      <c r="X59" s="152"/>
      <c r="Y59" s="297"/>
      <c r="Z59" s="298"/>
      <c r="AA59" s="298"/>
      <c r="AB59" s="197"/>
      <c r="AC59" s="202">
        <f>SUM(Y59:AB59)</f>
        <v>0</v>
      </c>
      <c r="AD59" s="299"/>
      <c r="AE59" s="300"/>
      <c r="AF59" s="299"/>
      <c r="AG59" s="182"/>
      <c r="AH59" s="301"/>
      <c r="AI59" s="83">
        <f>V59+X59+AC59+W59+AD59+AE59+AF59+AG59+AH59</f>
        <v>0</v>
      </c>
    </row>
    <row r="60" spans="1:35" x14ac:dyDescent="0.3">
      <c r="A60" s="153" t="s">
        <v>256</v>
      </c>
      <c r="B60" s="154"/>
      <c r="C60" s="155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7"/>
      <c r="U60" s="157">
        <f t="shared" ref="U60:AI60" si="21">SUM(U58:U59)</f>
        <v>0</v>
      </c>
      <c r="V60" s="198">
        <f>SUM(C60:U60)</f>
        <v>0</v>
      </c>
      <c r="W60" s="159">
        <f>SUM(W58:W59)</f>
        <v>0</v>
      </c>
      <c r="X60" s="160">
        <f t="shared" si="21"/>
        <v>0</v>
      </c>
      <c r="Y60" s="155">
        <f t="shared" si="21"/>
        <v>0</v>
      </c>
      <c r="Z60" s="156">
        <f t="shared" si="21"/>
        <v>0</v>
      </c>
      <c r="AA60" s="156">
        <f t="shared" si="21"/>
        <v>0</v>
      </c>
      <c r="AB60" s="157">
        <f t="shared" si="21"/>
        <v>0</v>
      </c>
      <c r="AC60" s="164">
        <f t="shared" si="21"/>
        <v>0</v>
      </c>
      <c r="AD60" s="165">
        <f t="shared" si="21"/>
        <v>0</v>
      </c>
      <c r="AE60" s="166">
        <f t="shared" si="21"/>
        <v>0</v>
      </c>
      <c r="AF60" s="165">
        <f t="shared" si="21"/>
        <v>0</v>
      </c>
      <c r="AG60" s="167">
        <f t="shared" si="21"/>
        <v>0</v>
      </c>
      <c r="AH60" s="168">
        <f t="shared" si="21"/>
        <v>0</v>
      </c>
      <c r="AI60" s="1203">
        <f t="shared" si="21"/>
        <v>0</v>
      </c>
    </row>
    <row r="61" spans="1:35" ht="43.2" x14ac:dyDescent="0.3">
      <c r="A61" s="85" t="s">
        <v>1019</v>
      </c>
      <c r="B61" s="86"/>
      <c r="C61" s="14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9">
        <v>166000</v>
      </c>
      <c r="V61" s="198">
        <f>SUM(B61:U61)</f>
        <v>166000</v>
      </c>
      <c r="W61" s="283"/>
      <c r="X61" s="152"/>
      <c r="Y61" s="297"/>
      <c r="Z61" s="298"/>
      <c r="AA61" s="298"/>
      <c r="AB61" s="197">
        <v>34000</v>
      </c>
      <c r="AC61" s="202">
        <f>SUM(Y61:AB61)</f>
        <v>34000</v>
      </c>
      <c r="AD61" s="299"/>
      <c r="AE61" s="300"/>
      <c r="AF61" s="299"/>
      <c r="AG61" s="182"/>
      <c r="AH61" s="301"/>
      <c r="AI61" s="83">
        <f>V61+X61+AC61+W61+AD61+AE61+AF61+AG61+AH61</f>
        <v>200000</v>
      </c>
    </row>
    <row r="62" spans="1:35" ht="28.8" x14ac:dyDescent="0.3">
      <c r="A62" s="85" t="s">
        <v>1020</v>
      </c>
      <c r="B62" s="86"/>
      <c r="C62" s="14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9"/>
      <c r="V62" s="198">
        <f>SUM(B62:U62)</f>
        <v>0</v>
      </c>
      <c r="W62" s="283">
        <v>205000</v>
      </c>
      <c r="X62" s="152"/>
      <c r="Y62" s="297"/>
      <c r="Z62" s="298"/>
      <c r="AA62" s="298"/>
      <c r="AB62" s="197"/>
      <c r="AC62" s="202">
        <f>SUM(Y62:AB62)</f>
        <v>0</v>
      </c>
      <c r="AD62" s="299"/>
      <c r="AE62" s="300"/>
      <c r="AF62" s="299"/>
      <c r="AG62" s="182"/>
      <c r="AH62" s="301"/>
      <c r="AI62" s="83">
        <f>V62+X62+AC62+W62+AD62+AE62+AF62+AG62+AH62</f>
        <v>205000</v>
      </c>
    </row>
    <row r="63" spans="1:35" x14ac:dyDescent="0.3">
      <c r="A63" s="153" t="s">
        <v>257</v>
      </c>
      <c r="B63" s="154"/>
      <c r="C63" s="155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7"/>
      <c r="U63" s="157">
        <f t="shared" ref="U63:AI63" si="22">SUM(U61:U62)</f>
        <v>166000</v>
      </c>
      <c r="V63" s="198">
        <f>SUM(B63:U63)</f>
        <v>166000</v>
      </c>
      <c r="W63" s="159">
        <f>W61+W62</f>
        <v>205000</v>
      </c>
      <c r="X63" s="160">
        <f t="shared" si="22"/>
        <v>0</v>
      </c>
      <c r="Y63" s="155">
        <f t="shared" si="22"/>
        <v>0</v>
      </c>
      <c r="Z63" s="156">
        <f t="shared" si="22"/>
        <v>0</v>
      </c>
      <c r="AA63" s="156">
        <f t="shared" si="22"/>
        <v>0</v>
      </c>
      <c r="AB63" s="157">
        <f t="shared" si="22"/>
        <v>34000</v>
      </c>
      <c r="AC63" s="164">
        <f t="shared" si="22"/>
        <v>34000</v>
      </c>
      <c r="AD63" s="165">
        <f t="shared" si="22"/>
        <v>0</v>
      </c>
      <c r="AE63" s="166">
        <f t="shared" si="22"/>
        <v>0</v>
      </c>
      <c r="AF63" s="165">
        <f t="shared" si="22"/>
        <v>0</v>
      </c>
      <c r="AG63" s="167">
        <f t="shared" si="22"/>
        <v>0</v>
      </c>
      <c r="AH63" s="168">
        <f t="shared" si="22"/>
        <v>0</v>
      </c>
      <c r="AI63" s="1203">
        <f t="shared" si="22"/>
        <v>405000</v>
      </c>
    </row>
    <row r="64" spans="1:35" ht="87" thickBot="1" x14ac:dyDescent="0.35">
      <c r="A64" s="813" t="s">
        <v>1021</v>
      </c>
      <c r="B64" s="1170"/>
      <c r="C64" s="1171"/>
      <c r="D64" s="1172"/>
      <c r="E64" s="1172"/>
      <c r="F64" s="1172"/>
      <c r="G64" s="1172"/>
      <c r="H64" s="1172"/>
      <c r="I64" s="1172"/>
      <c r="J64" s="1172"/>
      <c r="K64" s="1172"/>
      <c r="L64" s="1172"/>
      <c r="M64" s="1172"/>
      <c r="N64" s="1172"/>
      <c r="O64" s="1172"/>
      <c r="P64" s="1172"/>
      <c r="Q64" s="1172"/>
      <c r="R64" s="1172"/>
      <c r="S64" s="1172"/>
      <c r="T64" s="1173"/>
      <c r="U64" s="1173">
        <v>33000</v>
      </c>
      <c r="V64" s="1124">
        <f>SUM(B64:U64)</f>
        <v>33000</v>
      </c>
      <c r="W64" s="1175"/>
      <c r="X64" s="1208">
        <v>300000</v>
      </c>
      <c r="Y64" s="1221"/>
      <c r="Z64" s="1222"/>
      <c r="AA64" s="1222"/>
      <c r="AB64" s="1223">
        <v>63000</v>
      </c>
      <c r="AC64" s="1128">
        <f>SUM(Y64:AB64)</f>
        <v>63000</v>
      </c>
      <c r="AD64" s="1218"/>
      <c r="AE64" s="1219"/>
      <c r="AF64" s="1218"/>
      <c r="AG64" s="1220"/>
      <c r="AH64" s="972"/>
      <c r="AI64" s="108">
        <f>V64+X64+AC64+W64+AD64+AE64+AF64+AG64+AH64</f>
        <v>396000</v>
      </c>
    </row>
    <row r="65" spans="1:35" ht="15" thickBot="1" x14ac:dyDescent="0.35">
      <c r="A65" s="820" t="s">
        <v>258</v>
      </c>
      <c r="B65" s="1187"/>
      <c r="C65" s="1188"/>
      <c r="D65" s="1189"/>
      <c r="E65" s="1189"/>
      <c r="F65" s="1189"/>
      <c r="G65" s="1189"/>
      <c r="H65" s="1189"/>
      <c r="I65" s="1189"/>
      <c r="J65" s="1189"/>
      <c r="K65" s="1189"/>
      <c r="L65" s="1189"/>
      <c r="M65" s="1189"/>
      <c r="N65" s="1189"/>
      <c r="O65" s="1189"/>
      <c r="P65" s="1189"/>
      <c r="Q65" s="1189"/>
      <c r="R65" s="1189"/>
      <c r="S65" s="1189"/>
      <c r="T65" s="1190"/>
      <c r="U65" s="1190">
        <f t="shared" ref="U65:AI65" si="23">U54+U55+U56+U57+U60+U63+U64</f>
        <v>199000</v>
      </c>
      <c r="V65" s="1191">
        <f t="shared" si="23"/>
        <v>199000</v>
      </c>
      <c r="W65" s="1192">
        <f t="shared" si="23"/>
        <v>205000</v>
      </c>
      <c r="X65" s="1193">
        <f t="shared" si="23"/>
        <v>2525000</v>
      </c>
      <c r="Y65" s="1188">
        <f t="shared" si="23"/>
        <v>0</v>
      </c>
      <c r="Z65" s="1189">
        <f t="shared" si="23"/>
        <v>0</v>
      </c>
      <c r="AA65" s="1189">
        <f t="shared" si="23"/>
        <v>0</v>
      </c>
      <c r="AB65" s="1190">
        <f t="shared" si="23"/>
        <v>552000</v>
      </c>
      <c r="AC65" s="1197">
        <f t="shared" si="23"/>
        <v>552000</v>
      </c>
      <c r="AD65" s="1198">
        <f t="shared" si="23"/>
        <v>9651000</v>
      </c>
      <c r="AE65" s="1199">
        <f t="shared" si="23"/>
        <v>1051000</v>
      </c>
      <c r="AF65" s="1198">
        <f t="shared" si="23"/>
        <v>0</v>
      </c>
      <c r="AG65" s="1200">
        <f t="shared" si="23"/>
        <v>0</v>
      </c>
      <c r="AH65" s="824">
        <f t="shared" si="23"/>
        <v>0</v>
      </c>
      <c r="AI65" s="1200">
        <f t="shared" si="23"/>
        <v>14183000</v>
      </c>
    </row>
    <row r="66" spans="1:35" x14ac:dyDescent="0.3">
      <c r="A66" s="140" t="s">
        <v>259</v>
      </c>
      <c r="B66" s="123"/>
      <c r="C66" s="141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6"/>
      <c r="U66" s="126">
        <v>100000</v>
      </c>
      <c r="V66" s="203">
        <f>SUM(B66:U66)</f>
        <v>100000</v>
      </c>
      <c r="W66" s="204"/>
      <c r="X66" s="142"/>
      <c r="Y66" s="205"/>
      <c r="Z66" s="206"/>
      <c r="AA66" s="206"/>
      <c r="AB66" s="207">
        <v>20000</v>
      </c>
      <c r="AC66" s="208">
        <f>SUM(Y66:AB66)</f>
        <v>20000</v>
      </c>
      <c r="AD66" s="145"/>
      <c r="AE66" s="146"/>
      <c r="AF66" s="145"/>
      <c r="AG66" s="100"/>
      <c r="AH66" s="147"/>
      <c r="AI66" s="100">
        <f>V66+X66+AC66+W66+AD66+AE66+AF66+AG66+AH66</f>
        <v>120000</v>
      </c>
    </row>
    <row r="67" spans="1:35" x14ac:dyDescent="0.3">
      <c r="A67" s="85" t="s">
        <v>260</v>
      </c>
      <c r="B67" s="86"/>
      <c r="C67" s="14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9"/>
      <c r="V67" s="78">
        <f>SUM(C67:U67)</f>
        <v>0</v>
      </c>
      <c r="W67" s="90"/>
      <c r="X67" s="79"/>
      <c r="Y67" s="194"/>
      <c r="Z67" s="195"/>
      <c r="AA67" s="195"/>
      <c r="AB67" s="196"/>
      <c r="AC67" s="82">
        <f>SUM(Y67:AB67)</f>
        <v>0</v>
      </c>
      <c r="AD67" s="149"/>
      <c r="AE67" s="150"/>
      <c r="AF67" s="149"/>
      <c r="AG67" s="83"/>
      <c r="AH67" s="84"/>
      <c r="AI67" s="83">
        <f>V67+X67+AC67+W67+AD67+AE67+AF67+AG67+AH67</f>
        <v>0</v>
      </c>
    </row>
    <row r="68" spans="1:35" x14ac:dyDescent="0.3">
      <c r="A68" s="153" t="s">
        <v>261</v>
      </c>
      <c r="B68" s="154"/>
      <c r="C68" s="155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7"/>
      <c r="U68" s="157">
        <f t="shared" ref="U68:AI68" si="24">SUM(U66:U67)</f>
        <v>100000</v>
      </c>
      <c r="V68" s="158">
        <f t="shared" si="24"/>
        <v>100000</v>
      </c>
      <c r="W68" s="159">
        <f t="shared" si="24"/>
        <v>0</v>
      </c>
      <c r="X68" s="160">
        <f t="shared" si="24"/>
        <v>0</v>
      </c>
      <c r="Y68" s="155">
        <f t="shared" si="24"/>
        <v>0</v>
      </c>
      <c r="Z68" s="156">
        <f t="shared" si="24"/>
        <v>0</v>
      </c>
      <c r="AA68" s="156">
        <f t="shared" si="24"/>
        <v>0</v>
      </c>
      <c r="AB68" s="157">
        <f t="shared" si="24"/>
        <v>20000</v>
      </c>
      <c r="AC68" s="164">
        <f t="shared" si="24"/>
        <v>20000</v>
      </c>
      <c r="AD68" s="165">
        <f t="shared" si="24"/>
        <v>0</v>
      </c>
      <c r="AE68" s="166">
        <f t="shared" si="24"/>
        <v>0</v>
      </c>
      <c r="AF68" s="165">
        <f t="shared" si="24"/>
        <v>0</v>
      </c>
      <c r="AG68" s="167">
        <f t="shared" si="24"/>
        <v>0</v>
      </c>
      <c r="AH68" s="168">
        <f t="shared" si="24"/>
        <v>0</v>
      </c>
      <c r="AI68" s="1203">
        <f t="shared" si="24"/>
        <v>120000</v>
      </c>
    </row>
    <row r="69" spans="1:35" ht="15" thickBot="1" x14ac:dyDescent="0.35">
      <c r="A69" s="813" t="s">
        <v>262</v>
      </c>
      <c r="B69" s="1170"/>
      <c r="C69" s="1171"/>
      <c r="D69" s="1172"/>
      <c r="E69" s="1172"/>
      <c r="F69" s="1172"/>
      <c r="G69" s="1172"/>
      <c r="H69" s="1172"/>
      <c r="I69" s="1172"/>
      <c r="J69" s="1172"/>
      <c r="K69" s="1172"/>
      <c r="L69" s="1172"/>
      <c r="M69" s="1172"/>
      <c r="N69" s="1172"/>
      <c r="O69" s="1172"/>
      <c r="P69" s="1172"/>
      <c r="Q69" s="1172"/>
      <c r="R69" s="1172"/>
      <c r="S69" s="1172"/>
      <c r="T69" s="1173"/>
      <c r="U69" s="1173"/>
      <c r="V69" s="1148">
        <f>SUM(C69:U69)</f>
        <v>0</v>
      </c>
      <c r="W69" s="1175"/>
      <c r="X69" s="1226"/>
      <c r="Y69" s="1227"/>
      <c r="Z69" s="1228"/>
      <c r="AA69" s="1228"/>
      <c r="AB69" s="1229"/>
      <c r="AC69" s="106">
        <f>SUM(Y69:AB69)</f>
        <v>0</v>
      </c>
      <c r="AD69" s="1212"/>
      <c r="AE69" s="1213"/>
      <c r="AF69" s="1212"/>
      <c r="AG69" s="1214"/>
      <c r="AH69" s="1215"/>
      <c r="AI69" s="108">
        <f>V69+X69+AC69+W69+AD69+AE69+AF69+AG69+AH69</f>
        <v>0</v>
      </c>
    </row>
    <row r="70" spans="1:35" ht="15" thickBot="1" x14ac:dyDescent="0.35">
      <c r="A70" s="820" t="s">
        <v>263</v>
      </c>
      <c r="B70" s="1187"/>
      <c r="C70" s="1188"/>
      <c r="D70" s="1189"/>
      <c r="E70" s="1189"/>
      <c r="F70" s="1189"/>
      <c r="G70" s="1189"/>
      <c r="H70" s="1189"/>
      <c r="I70" s="1189"/>
      <c r="J70" s="1189"/>
      <c r="K70" s="1189"/>
      <c r="L70" s="1189"/>
      <c r="M70" s="1189"/>
      <c r="N70" s="1189"/>
      <c r="O70" s="1189"/>
      <c r="P70" s="1189"/>
      <c r="Q70" s="1189"/>
      <c r="R70" s="1189"/>
      <c r="S70" s="1189"/>
      <c r="T70" s="1190"/>
      <c r="U70" s="1190">
        <f t="shared" ref="U70:AI70" si="25">U68+U69</f>
        <v>100000</v>
      </c>
      <c r="V70" s="1191">
        <f t="shared" si="25"/>
        <v>100000</v>
      </c>
      <c r="W70" s="1192">
        <f t="shared" si="25"/>
        <v>0</v>
      </c>
      <c r="X70" s="1193">
        <f t="shared" si="25"/>
        <v>0</v>
      </c>
      <c r="Y70" s="1188">
        <f t="shared" si="25"/>
        <v>0</v>
      </c>
      <c r="Z70" s="1189">
        <f t="shared" si="25"/>
        <v>0</v>
      </c>
      <c r="AA70" s="1189">
        <f t="shared" si="25"/>
        <v>0</v>
      </c>
      <c r="AB70" s="1190">
        <f t="shared" si="25"/>
        <v>20000</v>
      </c>
      <c r="AC70" s="1197">
        <f t="shared" si="25"/>
        <v>20000</v>
      </c>
      <c r="AD70" s="1198">
        <f t="shared" si="25"/>
        <v>0</v>
      </c>
      <c r="AE70" s="1199">
        <f t="shared" si="25"/>
        <v>0</v>
      </c>
      <c r="AF70" s="1198">
        <f t="shared" si="25"/>
        <v>0</v>
      </c>
      <c r="AG70" s="1200">
        <f t="shared" si="25"/>
        <v>0</v>
      </c>
      <c r="AH70" s="824">
        <f t="shared" si="25"/>
        <v>0</v>
      </c>
      <c r="AI70" s="1200">
        <f t="shared" si="25"/>
        <v>120000</v>
      </c>
    </row>
    <row r="71" spans="1:35" ht="72" x14ac:dyDescent="0.3">
      <c r="A71" s="269" t="s">
        <v>1031</v>
      </c>
      <c r="B71" s="270"/>
      <c r="C71" s="271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3"/>
      <c r="U71" s="273">
        <v>194000</v>
      </c>
      <c r="V71" s="203">
        <f t="shared" ref="V71:V79" si="26">SUM(B71:U71)</f>
        <v>194000</v>
      </c>
      <c r="W71" s="274">
        <v>27000</v>
      </c>
      <c r="X71" s="1265">
        <v>872000</v>
      </c>
      <c r="Y71" s="1266"/>
      <c r="Z71" s="1267"/>
      <c r="AA71" s="1267"/>
      <c r="AB71" s="1268">
        <v>257000</v>
      </c>
      <c r="AC71" s="208">
        <f>SUM(Y71:AB71)</f>
        <v>257000</v>
      </c>
      <c r="AD71" s="1269">
        <v>2606000</v>
      </c>
      <c r="AE71" s="1270">
        <v>284000</v>
      </c>
      <c r="AF71" s="1269"/>
      <c r="AG71" s="1271"/>
      <c r="AH71" s="1272"/>
      <c r="AI71" s="100">
        <f>V71+X71+AC71+W71+AD71+AE71+AF71+AG71+AH71</f>
        <v>4240000</v>
      </c>
    </row>
    <row r="72" spans="1:35" x14ac:dyDescent="0.3">
      <c r="A72" s="153" t="s">
        <v>264</v>
      </c>
      <c r="B72" s="154"/>
      <c r="C72" s="155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7"/>
      <c r="U72" s="157"/>
      <c r="V72" s="198">
        <f t="shared" si="26"/>
        <v>0</v>
      </c>
      <c r="W72" s="159"/>
      <c r="X72" s="183"/>
      <c r="Y72" s="199"/>
      <c r="Z72" s="200"/>
      <c r="AA72" s="200"/>
      <c r="AB72" s="201"/>
      <c r="AC72" s="202">
        <f>SUM(Y72:AB72)</f>
        <v>0</v>
      </c>
      <c r="AD72" s="192">
        <v>696000</v>
      </c>
      <c r="AE72" s="193">
        <v>74000</v>
      </c>
      <c r="AF72" s="192"/>
      <c r="AG72" s="254"/>
      <c r="AH72" s="255"/>
      <c r="AI72" s="83">
        <f>V72+X72+AC72+W72+AD72+AE72+AF72+AG72+AH72</f>
        <v>770000</v>
      </c>
    </row>
    <row r="73" spans="1:35" x14ac:dyDescent="0.3">
      <c r="A73" s="85" t="s">
        <v>265</v>
      </c>
      <c r="B73" s="86"/>
      <c r="C73" s="14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9"/>
      <c r="V73" s="198">
        <f t="shared" si="26"/>
        <v>0</v>
      </c>
      <c r="W73" s="283"/>
      <c r="X73" s="152"/>
      <c r="Y73" s="297"/>
      <c r="Z73" s="298"/>
      <c r="AA73" s="298"/>
      <c r="AB73" s="197"/>
      <c r="AC73" s="202">
        <f>SUM(Y73:AB73)</f>
        <v>0</v>
      </c>
      <c r="AD73" s="299"/>
      <c r="AE73" s="300"/>
      <c r="AF73" s="299"/>
      <c r="AG73" s="182"/>
      <c r="AH73" s="301"/>
      <c r="AI73" s="83">
        <f>V73+X73+AC73+W73+AD73+AE73+AF73+AG73+AH73</f>
        <v>0</v>
      </c>
    </row>
    <row r="74" spans="1:35" x14ac:dyDescent="0.3">
      <c r="A74" s="153" t="s">
        <v>266</v>
      </c>
      <c r="B74" s="154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7"/>
      <c r="U74" s="157">
        <f t="shared" ref="U74:AI74" si="27">U73</f>
        <v>0</v>
      </c>
      <c r="V74" s="198">
        <f t="shared" si="26"/>
        <v>0</v>
      </c>
      <c r="W74" s="159">
        <f t="shared" si="27"/>
        <v>0</v>
      </c>
      <c r="X74" s="160">
        <f t="shared" si="27"/>
        <v>0</v>
      </c>
      <c r="Y74" s="155">
        <f t="shared" si="27"/>
        <v>0</v>
      </c>
      <c r="Z74" s="156">
        <f t="shared" si="27"/>
        <v>0</v>
      </c>
      <c r="AA74" s="156">
        <f t="shared" si="27"/>
        <v>0</v>
      </c>
      <c r="AB74" s="157">
        <f t="shared" si="27"/>
        <v>0</v>
      </c>
      <c r="AC74" s="164">
        <f t="shared" si="27"/>
        <v>0</v>
      </c>
      <c r="AD74" s="165">
        <f t="shared" si="27"/>
        <v>0</v>
      </c>
      <c r="AE74" s="166">
        <f t="shared" si="27"/>
        <v>0</v>
      </c>
      <c r="AF74" s="165">
        <f t="shared" si="27"/>
        <v>0</v>
      </c>
      <c r="AG74" s="167">
        <f t="shared" si="27"/>
        <v>0</v>
      </c>
      <c r="AH74" s="168">
        <f t="shared" si="27"/>
        <v>0</v>
      </c>
      <c r="AI74" s="1203">
        <f t="shared" si="27"/>
        <v>0</v>
      </c>
    </row>
    <row r="75" spans="1:35" x14ac:dyDescent="0.3">
      <c r="A75" s="85" t="s">
        <v>267</v>
      </c>
      <c r="B75" s="86"/>
      <c r="C75" s="14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9"/>
      <c r="V75" s="198">
        <f t="shared" si="26"/>
        <v>0</v>
      </c>
      <c r="W75" s="283"/>
      <c r="X75" s="152"/>
      <c r="Y75" s="297"/>
      <c r="Z75" s="298"/>
      <c r="AA75" s="298"/>
      <c r="AB75" s="197"/>
      <c r="AC75" s="202">
        <f>SUM(Y75:AB75)</f>
        <v>0</v>
      </c>
      <c r="AD75" s="299"/>
      <c r="AE75" s="300"/>
      <c r="AF75" s="299"/>
      <c r="AG75" s="182"/>
      <c r="AH75" s="301"/>
      <c r="AI75" s="83">
        <f>V75+X75+AC75+W75+AD75+AE75+AF75+AG75+AH75</f>
        <v>0</v>
      </c>
    </row>
    <row r="76" spans="1:35" x14ac:dyDescent="0.3">
      <c r="A76" s="85" t="s">
        <v>268</v>
      </c>
      <c r="B76" s="86"/>
      <c r="C76" s="14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9"/>
      <c r="V76" s="198">
        <f t="shared" si="26"/>
        <v>0</v>
      </c>
      <c r="W76" s="283"/>
      <c r="X76" s="152"/>
      <c r="Y76" s="297"/>
      <c r="Z76" s="298"/>
      <c r="AA76" s="298"/>
      <c r="AB76" s="197"/>
      <c r="AC76" s="202">
        <f>SUM(Y76:AB76)</f>
        <v>0</v>
      </c>
      <c r="AD76" s="299"/>
      <c r="AE76" s="300"/>
      <c r="AF76" s="299"/>
      <c r="AG76" s="182"/>
      <c r="AH76" s="301"/>
      <c r="AI76" s="83">
        <f>V76+X76+AC76+W76+AD76+AE76+AF76+AG76+AH76</f>
        <v>0</v>
      </c>
    </row>
    <row r="77" spans="1:35" x14ac:dyDescent="0.3">
      <c r="A77" s="85" t="s">
        <v>269</v>
      </c>
      <c r="B77" s="86"/>
      <c r="C77" s="14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9"/>
      <c r="V77" s="198">
        <f t="shared" si="26"/>
        <v>0</v>
      </c>
      <c r="W77" s="283"/>
      <c r="X77" s="152"/>
      <c r="Y77" s="297"/>
      <c r="Z77" s="298"/>
      <c r="AA77" s="298"/>
      <c r="AB77" s="197"/>
      <c r="AC77" s="202">
        <f>SUM(Y77:AB77)</f>
        <v>0</v>
      </c>
      <c r="AD77" s="299"/>
      <c r="AE77" s="300"/>
      <c r="AF77" s="299"/>
      <c r="AG77" s="182"/>
      <c r="AH77" s="301"/>
      <c r="AI77" s="83">
        <f>V77+X77+AC77+W77+AD77+AE77+AF77+AG77+AH77</f>
        <v>0</v>
      </c>
    </row>
    <row r="78" spans="1:35" ht="28.8" x14ac:dyDescent="0.3">
      <c r="A78" s="85" t="s">
        <v>270</v>
      </c>
      <c r="B78" s="86"/>
      <c r="C78" s="14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9"/>
      <c r="V78" s="198">
        <f t="shared" si="26"/>
        <v>0</v>
      </c>
      <c r="W78" s="283"/>
      <c r="X78" s="152"/>
      <c r="Y78" s="297"/>
      <c r="Z78" s="298"/>
      <c r="AA78" s="298"/>
      <c r="AB78" s="197"/>
      <c r="AC78" s="202">
        <f>SUM(Y78:AB78)</f>
        <v>0</v>
      </c>
      <c r="AD78" s="299"/>
      <c r="AE78" s="300"/>
      <c r="AF78" s="299"/>
      <c r="AG78" s="182"/>
      <c r="AH78" s="301"/>
      <c r="AI78" s="83">
        <f>V78+X78+AC78+W78+AD78+AE78+AF78+AG78+AH78</f>
        <v>0</v>
      </c>
    </row>
    <row r="79" spans="1:35" ht="28.8" x14ac:dyDescent="0.3">
      <c r="A79" s="85" t="s">
        <v>1022</v>
      </c>
      <c r="B79" s="86"/>
      <c r="C79" s="14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9"/>
      <c r="V79" s="198">
        <f t="shared" si="26"/>
        <v>0</v>
      </c>
      <c r="W79" s="283"/>
      <c r="X79" s="152">
        <v>55000</v>
      </c>
      <c r="Y79" s="297"/>
      <c r="Z79" s="298"/>
      <c r="AA79" s="298"/>
      <c r="AB79" s="197"/>
      <c r="AC79" s="202">
        <f>SUM(Y79:AB79)</f>
        <v>0</v>
      </c>
      <c r="AD79" s="299"/>
      <c r="AE79" s="300"/>
      <c r="AF79" s="299"/>
      <c r="AG79" s="182"/>
      <c r="AH79" s="301"/>
      <c r="AI79" s="83">
        <f>V79+X79+AC79+W79+AD79+AE79+AF79+AG79+AH79</f>
        <v>55000</v>
      </c>
    </row>
    <row r="80" spans="1:35" ht="15" thickBot="1" x14ac:dyDescent="0.35">
      <c r="A80" s="813" t="s">
        <v>271</v>
      </c>
      <c r="B80" s="1170"/>
      <c r="C80" s="1171"/>
      <c r="D80" s="1172"/>
      <c r="E80" s="1172"/>
      <c r="F80" s="1172"/>
      <c r="G80" s="1172"/>
      <c r="H80" s="1172"/>
      <c r="I80" s="1172"/>
      <c r="J80" s="1172"/>
      <c r="K80" s="1172"/>
      <c r="L80" s="1172"/>
      <c r="M80" s="1172"/>
      <c r="N80" s="1172"/>
      <c r="O80" s="1172"/>
      <c r="P80" s="1172"/>
      <c r="Q80" s="1172"/>
      <c r="R80" s="1172"/>
      <c r="S80" s="1172"/>
      <c r="T80" s="1173"/>
      <c r="U80" s="1173">
        <f t="shared" ref="U80:AI80" si="28">SUM(U75:U79)</f>
        <v>0</v>
      </c>
      <c r="V80" s="1174">
        <f t="shared" si="28"/>
        <v>0</v>
      </c>
      <c r="W80" s="1175">
        <f t="shared" si="28"/>
        <v>0</v>
      </c>
      <c r="X80" s="1176">
        <f t="shared" si="28"/>
        <v>55000</v>
      </c>
      <c r="Y80" s="1171">
        <f t="shared" si="28"/>
        <v>0</v>
      </c>
      <c r="Z80" s="1172">
        <f t="shared" si="28"/>
        <v>0</v>
      </c>
      <c r="AA80" s="1172">
        <f t="shared" si="28"/>
        <v>0</v>
      </c>
      <c r="AB80" s="1173">
        <f t="shared" si="28"/>
        <v>0</v>
      </c>
      <c r="AC80" s="1180">
        <f t="shared" si="28"/>
        <v>0</v>
      </c>
      <c r="AD80" s="1181">
        <f t="shared" si="28"/>
        <v>0</v>
      </c>
      <c r="AE80" s="1182">
        <f t="shared" si="28"/>
        <v>0</v>
      </c>
      <c r="AF80" s="1181">
        <f t="shared" si="28"/>
        <v>0</v>
      </c>
      <c r="AG80" s="1183">
        <f t="shared" si="28"/>
        <v>0</v>
      </c>
      <c r="AH80" s="816">
        <f t="shared" si="28"/>
        <v>0</v>
      </c>
      <c r="AI80" s="1204">
        <f t="shared" si="28"/>
        <v>55000</v>
      </c>
    </row>
    <row r="81" spans="1:35" ht="15" thickBot="1" x14ac:dyDescent="0.35">
      <c r="A81" s="820" t="s">
        <v>272</v>
      </c>
      <c r="B81" s="1187"/>
      <c r="C81" s="1188"/>
      <c r="D81" s="1189"/>
      <c r="E81" s="1189"/>
      <c r="F81" s="1189"/>
      <c r="G81" s="1189"/>
      <c r="H81" s="1189"/>
      <c r="I81" s="1189"/>
      <c r="J81" s="1189"/>
      <c r="K81" s="1189"/>
      <c r="L81" s="1189"/>
      <c r="M81" s="1189"/>
      <c r="N81" s="1189"/>
      <c r="O81" s="1189"/>
      <c r="P81" s="1189"/>
      <c r="Q81" s="1189"/>
      <c r="R81" s="1189"/>
      <c r="S81" s="1189"/>
      <c r="T81" s="1190"/>
      <c r="U81" s="1190">
        <f t="shared" ref="U81:AI81" si="29">U71+U72+U74+U80</f>
        <v>194000</v>
      </c>
      <c r="V81" s="1191">
        <f t="shared" si="29"/>
        <v>194000</v>
      </c>
      <c r="W81" s="1192">
        <f t="shared" si="29"/>
        <v>27000</v>
      </c>
      <c r="X81" s="1193">
        <f t="shared" si="29"/>
        <v>927000</v>
      </c>
      <c r="Y81" s="1188">
        <f t="shared" si="29"/>
        <v>0</v>
      </c>
      <c r="Z81" s="1189">
        <f t="shared" si="29"/>
        <v>0</v>
      </c>
      <c r="AA81" s="1189">
        <f t="shared" si="29"/>
        <v>0</v>
      </c>
      <c r="AB81" s="1190">
        <f t="shared" si="29"/>
        <v>257000</v>
      </c>
      <c r="AC81" s="1197">
        <f t="shared" si="29"/>
        <v>257000</v>
      </c>
      <c r="AD81" s="1198">
        <f t="shared" si="29"/>
        <v>3302000</v>
      </c>
      <c r="AE81" s="1199">
        <f t="shared" si="29"/>
        <v>358000</v>
      </c>
      <c r="AF81" s="1198">
        <f t="shared" si="29"/>
        <v>0</v>
      </c>
      <c r="AG81" s="1200">
        <f t="shared" si="29"/>
        <v>0</v>
      </c>
      <c r="AH81" s="824">
        <f t="shared" si="29"/>
        <v>0</v>
      </c>
      <c r="AI81" s="1200">
        <f t="shared" si="29"/>
        <v>5065000</v>
      </c>
    </row>
    <row r="82" spans="1:35" ht="16.2" thickBot="1" x14ac:dyDescent="0.35">
      <c r="A82" s="225" t="s">
        <v>273</v>
      </c>
      <c r="B82" s="226"/>
      <c r="C82" s="227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9"/>
      <c r="U82" s="229">
        <f t="shared" ref="U82:AI82" si="30">U42+U49+U65+U70+U81</f>
        <v>1351000</v>
      </c>
      <c r="V82" s="230">
        <f t="shared" si="30"/>
        <v>1351000</v>
      </c>
      <c r="W82" s="231">
        <f t="shared" si="30"/>
        <v>332000</v>
      </c>
      <c r="X82" s="232">
        <f t="shared" si="30"/>
        <v>4435000</v>
      </c>
      <c r="Y82" s="227">
        <f t="shared" si="30"/>
        <v>0</v>
      </c>
      <c r="Z82" s="228">
        <f t="shared" si="30"/>
        <v>0</v>
      </c>
      <c r="AA82" s="228">
        <f t="shared" si="30"/>
        <v>0</v>
      </c>
      <c r="AB82" s="229">
        <f t="shared" si="30"/>
        <v>1247000</v>
      </c>
      <c r="AC82" s="233">
        <f t="shared" si="30"/>
        <v>1247000</v>
      </c>
      <c r="AD82" s="234">
        <f t="shared" si="30"/>
        <v>12953000</v>
      </c>
      <c r="AE82" s="235">
        <f t="shared" si="30"/>
        <v>1409000</v>
      </c>
      <c r="AF82" s="234">
        <f t="shared" si="30"/>
        <v>0</v>
      </c>
      <c r="AG82" s="236">
        <f t="shared" si="30"/>
        <v>0</v>
      </c>
      <c r="AH82" s="237">
        <f t="shared" si="30"/>
        <v>0</v>
      </c>
      <c r="AI82" s="236">
        <f t="shared" si="30"/>
        <v>21727000</v>
      </c>
    </row>
    <row r="83" spans="1:35" ht="28.8" hidden="1" x14ac:dyDescent="0.3">
      <c r="A83" s="238" t="s">
        <v>274</v>
      </c>
      <c r="B83" s="239"/>
      <c r="C83" s="240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2"/>
      <c r="U83" s="242"/>
      <c r="V83" s="243">
        <f>SUM(B83:U83)</f>
        <v>0</v>
      </c>
      <c r="W83" s="244"/>
      <c r="X83" s="245"/>
      <c r="Y83" s="246"/>
      <c r="Z83" s="247"/>
      <c r="AA83" s="247"/>
      <c r="AB83" s="248"/>
      <c r="AC83" s="249">
        <f>SUM(Y83:AB83)</f>
        <v>0</v>
      </c>
      <c r="AD83" s="250"/>
      <c r="AE83" s="251"/>
      <c r="AF83" s="250"/>
      <c r="AG83" s="252"/>
      <c r="AH83" s="253"/>
      <c r="AI83" s="252">
        <f>V83+X83+AC83+W83+AD83+AE83+AF83+AG83+AH83</f>
        <v>0</v>
      </c>
    </row>
    <row r="84" spans="1:35" hidden="1" x14ac:dyDescent="0.3">
      <c r="A84" s="169" t="s">
        <v>275</v>
      </c>
      <c r="B84" s="170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  <c r="U84" s="173">
        <f t="shared" ref="U84:AI85" si="31">U83</f>
        <v>0</v>
      </c>
      <c r="V84" s="174">
        <f t="shared" si="31"/>
        <v>0</v>
      </c>
      <c r="W84" s="175">
        <f t="shared" si="31"/>
        <v>0</v>
      </c>
      <c r="X84" s="176">
        <f t="shared" si="31"/>
        <v>0</v>
      </c>
      <c r="Y84" s="171">
        <f t="shared" si="31"/>
        <v>0</v>
      </c>
      <c r="Z84" s="172">
        <f t="shared" si="31"/>
        <v>0</v>
      </c>
      <c r="AA84" s="172">
        <f t="shared" si="31"/>
        <v>0</v>
      </c>
      <c r="AB84" s="173">
        <f t="shared" si="31"/>
        <v>0</v>
      </c>
      <c r="AC84" s="177">
        <f t="shared" si="31"/>
        <v>0</v>
      </c>
      <c r="AD84" s="178">
        <f t="shared" si="31"/>
        <v>0</v>
      </c>
      <c r="AE84" s="179">
        <f t="shared" si="31"/>
        <v>0</v>
      </c>
      <c r="AF84" s="178">
        <f t="shared" si="31"/>
        <v>0</v>
      </c>
      <c r="AG84" s="180">
        <f t="shared" si="31"/>
        <v>0</v>
      </c>
      <c r="AH84" s="181">
        <f t="shared" si="31"/>
        <v>0</v>
      </c>
      <c r="AI84" s="180">
        <f t="shared" si="31"/>
        <v>0</v>
      </c>
    </row>
    <row r="85" spans="1:35" hidden="1" x14ac:dyDescent="0.3">
      <c r="A85" s="153" t="s">
        <v>276</v>
      </c>
      <c r="B85" s="154"/>
      <c r="C85" s="155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7"/>
      <c r="U85" s="157"/>
      <c r="V85" s="174">
        <f t="shared" si="31"/>
        <v>0</v>
      </c>
      <c r="W85" s="159"/>
      <c r="X85" s="191"/>
      <c r="Y85" s="209"/>
      <c r="Z85" s="210"/>
      <c r="AA85" s="210"/>
      <c r="AB85" s="211"/>
      <c r="AC85" s="82">
        <f>SUM(Y85:AB85)</f>
        <v>0</v>
      </c>
      <c r="AD85" s="187"/>
      <c r="AE85" s="188"/>
      <c r="AF85" s="187"/>
      <c r="AG85" s="189"/>
      <c r="AH85" s="190"/>
      <c r="AI85" s="83">
        <f>V85+X85+AC85+W85+AD85+AE85+AF85+AG85+AH85</f>
        <v>0</v>
      </c>
    </row>
    <row r="86" spans="1:35" hidden="1" x14ac:dyDescent="0.3">
      <c r="A86" s="169" t="s">
        <v>277</v>
      </c>
      <c r="B86" s="170"/>
      <c r="C86" s="171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3"/>
      <c r="U86" s="173">
        <f t="shared" ref="U86:AI86" si="32">U85</f>
        <v>0</v>
      </c>
      <c r="V86" s="174">
        <f t="shared" si="32"/>
        <v>0</v>
      </c>
      <c r="W86" s="175">
        <f t="shared" si="32"/>
        <v>0</v>
      </c>
      <c r="X86" s="176">
        <f t="shared" si="32"/>
        <v>0</v>
      </c>
      <c r="Y86" s="171">
        <f t="shared" si="32"/>
        <v>0</v>
      </c>
      <c r="Z86" s="172">
        <f t="shared" si="32"/>
        <v>0</v>
      </c>
      <c r="AA86" s="172">
        <f t="shared" si="32"/>
        <v>0</v>
      </c>
      <c r="AB86" s="173">
        <f t="shared" si="32"/>
        <v>0</v>
      </c>
      <c r="AC86" s="177">
        <f t="shared" si="32"/>
        <v>0</v>
      </c>
      <c r="AD86" s="178">
        <f t="shared" si="32"/>
        <v>0</v>
      </c>
      <c r="AE86" s="179">
        <f t="shared" si="32"/>
        <v>0</v>
      </c>
      <c r="AF86" s="178">
        <f t="shared" si="32"/>
        <v>0</v>
      </c>
      <c r="AG86" s="180">
        <f t="shared" si="32"/>
        <v>0</v>
      </c>
      <c r="AH86" s="181">
        <f t="shared" si="32"/>
        <v>0</v>
      </c>
      <c r="AI86" s="180">
        <f t="shared" si="32"/>
        <v>0</v>
      </c>
    </row>
    <row r="87" spans="1:35" hidden="1" x14ac:dyDescent="0.3">
      <c r="A87" s="153" t="s">
        <v>278</v>
      </c>
      <c r="B87" s="154"/>
      <c r="C87" s="155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7"/>
      <c r="U87" s="157"/>
      <c r="V87" s="78">
        <f>SUM(B87:U87)</f>
        <v>0</v>
      </c>
      <c r="W87" s="159"/>
      <c r="X87" s="191"/>
      <c r="Y87" s="209"/>
      <c r="Z87" s="210"/>
      <c r="AA87" s="210"/>
      <c r="AB87" s="211"/>
      <c r="AC87" s="82">
        <f>SUM(Y87:AB87)</f>
        <v>0</v>
      </c>
      <c r="AD87" s="187"/>
      <c r="AE87" s="188"/>
      <c r="AF87" s="187"/>
      <c r="AG87" s="189"/>
      <c r="AH87" s="190"/>
      <c r="AI87" s="83">
        <f>V87+X87+AC87+W87+AD87+AE87+AF87+AG87+AH87</f>
        <v>0</v>
      </c>
    </row>
    <row r="88" spans="1:35" hidden="1" x14ac:dyDescent="0.3">
      <c r="A88" s="169" t="s">
        <v>279</v>
      </c>
      <c r="B88" s="170"/>
      <c r="C88" s="171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3"/>
      <c r="U88" s="173">
        <f t="shared" ref="U88:AI88" si="33">U87</f>
        <v>0</v>
      </c>
      <c r="V88" s="174">
        <f t="shared" si="33"/>
        <v>0</v>
      </c>
      <c r="W88" s="175">
        <f t="shared" si="33"/>
        <v>0</v>
      </c>
      <c r="X88" s="176">
        <f t="shared" si="33"/>
        <v>0</v>
      </c>
      <c r="Y88" s="171">
        <f t="shared" si="33"/>
        <v>0</v>
      </c>
      <c r="Z88" s="172">
        <f t="shared" si="33"/>
        <v>0</v>
      </c>
      <c r="AA88" s="172">
        <f t="shared" si="33"/>
        <v>0</v>
      </c>
      <c r="AB88" s="173">
        <f t="shared" si="33"/>
        <v>0</v>
      </c>
      <c r="AC88" s="177">
        <f t="shared" si="33"/>
        <v>0</v>
      </c>
      <c r="AD88" s="178">
        <f t="shared" si="33"/>
        <v>0</v>
      </c>
      <c r="AE88" s="179">
        <f t="shared" si="33"/>
        <v>0</v>
      </c>
      <c r="AF88" s="178">
        <f t="shared" si="33"/>
        <v>0</v>
      </c>
      <c r="AG88" s="180">
        <f t="shared" si="33"/>
        <v>0</v>
      </c>
      <c r="AH88" s="181">
        <f t="shared" si="33"/>
        <v>0</v>
      </c>
      <c r="AI88" s="180">
        <f t="shared" si="33"/>
        <v>0</v>
      </c>
    </row>
    <row r="89" spans="1:35" hidden="1" x14ac:dyDescent="0.3">
      <c r="A89" s="153" t="s">
        <v>280</v>
      </c>
      <c r="B89" s="154"/>
      <c r="C89" s="155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7"/>
      <c r="U89" s="157"/>
      <c r="V89" s="78">
        <f>SUM(B89:U89)</f>
        <v>0</v>
      </c>
      <c r="W89" s="159"/>
      <c r="X89" s="191"/>
      <c r="Y89" s="209"/>
      <c r="Z89" s="210"/>
      <c r="AA89" s="210"/>
      <c r="AB89" s="211"/>
      <c r="AC89" s="82">
        <f>SUM(Y89:AB89)</f>
        <v>0</v>
      </c>
      <c r="AD89" s="187"/>
      <c r="AE89" s="188"/>
      <c r="AF89" s="187"/>
      <c r="AG89" s="189"/>
      <c r="AH89" s="190"/>
      <c r="AI89" s="83">
        <f>V89+X89+AC89+W89+AD89+AE89+AF89+AG89+AH89</f>
        <v>0</v>
      </c>
    </row>
    <row r="90" spans="1:35" hidden="1" x14ac:dyDescent="0.3">
      <c r="A90" s="169" t="s">
        <v>281</v>
      </c>
      <c r="B90" s="170"/>
      <c r="C90" s="171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3"/>
      <c r="U90" s="173">
        <f t="shared" ref="U90:AI90" si="34">U89</f>
        <v>0</v>
      </c>
      <c r="V90" s="174">
        <f t="shared" si="34"/>
        <v>0</v>
      </c>
      <c r="W90" s="175">
        <f t="shared" si="34"/>
        <v>0</v>
      </c>
      <c r="X90" s="176">
        <f t="shared" si="34"/>
        <v>0</v>
      </c>
      <c r="Y90" s="171">
        <f t="shared" si="34"/>
        <v>0</v>
      </c>
      <c r="Z90" s="172">
        <f t="shared" si="34"/>
        <v>0</v>
      </c>
      <c r="AA90" s="172">
        <f t="shared" si="34"/>
        <v>0</v>
      </c>
      <c r="AB90" s="173">
        <f t="shared" si="34"/>
        <v>0</v>
      </c>
      <c r="AC90" s="177">
        <f t="shared" si="34"/>
        <v>0</v>
      </c>
      <c r="AD90" s="178">
        <f t="shared" si="34"/>
        <v>0</v>
      </c>
      <c r="AE90" s="179">
        <f t="shared" si="34"/>
        <v>0</v>
      </c>
      <c r="AF90" s="178">
        <f t="shared" si="34"/>
        <v>0</v>
      </c>
      <c r="AG90" s="180">
        <f t="shared" si="34"/>
        <v>0</v>
      </c>
      <c r="AH90" s="181">
        <f t="shared" si="34"/>
        <v>0</v>
      </c>
      <c r="AI90" s="180">
        <f t="shared" si="34"/>
        <v>0</v>
      </c>
    </row>
    <row r="91" spans="1:35" hidden="1" x14ac:dyDescent="0.3">
      <c r="A91" s="153" t="s">
        <v>282</v>
      </c>
      <c r="B91" s="154"/>
      <c r="C91" s="155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7"/>
      <c r="U91" s="157"/>
      <c r="V91" s="78">
        <f>SUM(C91:U91)</f>
        <v>0</v>
      </c>
      <c r="W91" s="159"/>
      <c r="X91" s="183"/>
      <c r="Y91" s="199"/>
      <c r="Z91" s="200"/>
      <c r="AA91" s="200"/>
      <c r="AB91" s="201"/>
      <c r="AC91" s="82">
        <f>SUM(Y91:AB91)</f>
        <v>0</v>
      </c>
      <c r="AD91" s="192"/>
      <c r="AE91" s="193"/>
      <c r="AF91" s="192"/>
      <c r="AG91" s="254"/>
      <c r="AH91" s="255"/>
      <c r="AI91" s="83">
        <f>V91+X91+AC91+W91+AD91+AE91+AF91+AG91+AH91</f>
        <v>0</v>
      </c>
    </row>
    <row r="92" spans="1:35" hidden="1" x14ac:dyDescent="0.3">
      <c r="A92" s="169" t="s">
        <v>283</v>
      </c>
      <c r="B92" s="170"/>
      <c r="C92" s="17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3"/>
      <c r="U92" s="173">
        <f t="shared" ref="U92:AI92" si="35">U91</f>
        <v>0</v>
      </c>
      <c r="V92" s="174">
        <f t="shared" si="35"/>
        <v>0</v>
      </c>
      <c r="W92" s="175">
        <f t="shared" si="35"/>
        <v>0</v>
      </c>
      <c r="X92" s="176">
        <f t="shared" si="35"/>
        <v>0</v>
      </c>
      <c r="Y92" s="171">
        <f t="shared" si="35"/>
        <v>0</v>
      </c>
      <c r="Z92" s="172">
        <f t="shared" si="35"/>
        <v>0</v>
      </c>
      <c r="AA92" s="172">
        <f t="shared" si="35"/>
        <v>0</v>
      </c>
      <c r="AB92" s="173">
        <f t="shared" si="35"/>
        <v>0</v>
      </c>
      <c r="AC92" s="177">
        <f t="shared" si="35"/>
        <v>0</v>
      </c>
      <c r="AD92" s="178">
        <f t="shared" si="35"/>
        <v>0</v>
      </c>
      <c r="AE92" s="179">
        <f t="shared" si="35"/>
        <v>0</v>
      </c>
      <c r="AF92" s="178">
        <f t="shared" si="35"/>
        <v>0</v>
      </c>
      <c r="AG92" s="180">
        <f t="shared" si="35"/>
        <v>0</v>
      </c>
      <c r="AH92" s="181">
        <f t="shared" si="35"/>
        <v>0</v>
      </c>
      <c r="AI92" s="180">
        <f t="shared" si="35"/>
        <v>0</v>
      </c>
    </row>
    <row r="93" spans="1:35" hidden="1" x14ac:dyDescent="0.3">
      <c r="A93" s="153" t="s">
        <v>284</v>
      </c>
      <c r="B93" s="154"/>
      <c r="C93" s="155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7"/>
      <c r="U93" s="157"/>
      <c r="V93" s="78">
        <f>SUM(C93:U93)</f>
        <v>0</v>
      </c>
      <c r="W93" s="159"/>
      <c r="X93" s="191"/>
      <c r="Y93" s="209"/>
      <c r="Z93" s="210"/>
      <c r="AA93" s="210"/>
      <c r="AB93" s="211"/>
      <c r="AC93" s="82">
        <f>SUM(Y93:AB93)</f>
        <v>0</v>
      </c>
      <c r="AD93" s="187"/>
      <c r="AE93" s="188"/>
      <c r="AF93" s="187"/>
      <c r="AG93" s="189"/>
      <c r="AH93" s="190"/>
      <c r="AI93" s="83">
        <f>V93+X93+AC93+W93+AD93+AE93+AF93+AG93+AH93</f>
        <v>0</v>
      </c>
    </row>
    <row r="94" spans="1:35" ht="43.2" hidden="1" x14ac:dyDescent="0.3">
      <c r="A94" s="153" t="s">
        <v>285</v>
      </c>
      <c r="B94" s="154"/>
      <c r="C94" s="155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7"/>
      <c r="U94" s="157"/>
      <c r="V94" s="78">
        <f>SUM(C94:U94)</f>
        <v>0</v>
      </c>
      <c r="W94" s="159"/>
      <c r="X94" s="191"/>
      <c r="Y94" s="209"/>
      <c r="Z94" s="210"/>
      <c r="AA94" s="210"/>
      <c r="AB94" s="211"/>
      <c r="AC94" s="82">
        <f>SUM(Y94:AB94)</f>
        <v>0</v>
      </c>
      <c r="AD94" s="187"/>
      <c r="AE94" s="188"/>
      <c r="AF94" s="187"/>
      <c r="AG94" s="189"/>
      <c r="AH94" s="190"/>
      <c r="AI94" s="83">
        <f>V94+X94+AC94+W94+AD94+AE94+AF94+AG94+AH94</f>
        <v>0</v>
      </c>
    </row>
    <row r="95" spans="1:35" ht="28.8" hidden="1" x14ac:dyDescent="0.3">
      <c r="A95" s="153" t="s">
        <v>286</v>
      </c>
      <c r="B95" s="154"/>
      <c r="C95" s="155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7"/>
      <c r="U95" s="157"/>
      <c r="V95" s="78">
        <f>SUM(C95:U95)</f>
        <v>0</v>
      </c>
      <c r="W95" s="159"/>
      <c r="X95" s="191"/>
      <c r="Y95" s="209"/>
      <c r="Z95" s="210"/>
      <c r="AA95" s="210"/>
      <c r="AB95" s="211"/>
      <c r="AC95" s="82">
        <f>SUM(Y95:AB95)</f>
        <v>0</v>
      </c>
      <c r="AD95" s="187"/>
      <c r="AE95" s="188"/>
      <c r="AF95" s="187"/>
      <c r="AG95" s="189"/>
      <c r="AH95" s="190"/>
      <c r="AI95" s="83">
        <f>V95+X95+AC95+W95+AD95+AE95+AF95+AG95+AH95</f>
        <v>0</v>
      </c>
    </row>
    <row r="96" spans="1:35" hidden="1" x14ac:dyDescent="0.3">
      <c r="A96" s="169" t="s">
        <v>287</v>
      </c>
      <c r="B96" s="170"/>
      <c r="C96" s="171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3"/>
      <c r="U96" s="173">
        <f t="shared" ref="U96:AI96" si="36">SUM(U93:U95)</f>
        <v>0</v>
      </c>
      <c r="V96" s="174">
        <f t="shared" si="36"/>
        <v>0</v>
      </c>
      <c r="W96" s="175">
        <f t="shared" si="36"/>
        <v>0</v>
      </c>
      <c r="X96" s="176">
        <f t="shared" si="36"/>
        <v>0</v>
      </c>
      <c r="Y96" s="171">
        <f t="shared" si="36"/>
        <v>0</v>
      </c>
      <c r="Z96" s="172">
        <f t="shared" si="36"/>
        <v>0</v>
      </c>
      <c r="AA96" s="172">
        <f t="shared" si="36"/>
        <v>0</v>
      </c>
      <c r="AB96" s="173">
        <f t="shared" si="36"/>
        <v>0</v>
      </c>
      <c r="AC96" s="177">
        <f t="shared" si="36"/>
        <v>0</v>
      </c>
      <c r="AD96" s="178">
        <f t="shared" si="36"/>
        <v>0</v>
      </c>
      <c r="AE96" s="179">
        <f t="shared" si="36"/>
        <v>0</v>
      </c>
      <c r="AF96" s="178">
        <f t="shared" si="36"/>
        <v>0</v>
      </c>
      <c r="AG96" s="180">
        <f t="shared" si="36"/>
        <v>0</v>
      </c>
      <c r="AH96" s="181">
        <f t="shared" si="36"/>
        <v>0</v>
      </c>
      <c r="AI96" s="180">
        <f t="shared" si="36"/>
        <v>0</v>
      </c>
    </row>
    <row r="97" spans="1:35" ht="16.2" thickBot="1" x14ac:dyDescent="0.35">
      <c r="A97" s="256" t="s">
        <v>288</v>
      </c>
      <c r="B97" s="257"/>
      <c r="C97" s="258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60"/>
      <c r="U97" s="260">
        <f t="shared" ref="U97:AI97" si="37">U84+U86+U88+U90+U92+U96</f>
        <v>0</v>
      </c>
      <c r="V97" s="261">
        <f t="shared" si="37"/>
        <v>0</v>
      </c>
      <c r="W97" s="262">
        <f t="shared" si="37"/>
        <v>0</v>
      </c>
      <c r="X97" s="263">
        <f t="shared" si="37"/>
        <v>0</v>
      </c>
      <c r="Y97" s="258">
        <f t="shared" si="37"/>
        <v>0</v>
      </c>
      <c r="Z97" s="259">
        <f t="shared" si="37"/>
        <v>0</v>
      </c>
      <c r="AA97" s="259">
        <f t="shared" si="37"/>
        <v>0</v>
      </c>
      <c r="AB97" s="260">
        <f t="shared" si="37"/>
        <v>0</v>
      </c>
      <c r="AC97" s="264">
        <f t="shared" si="37"/>
        <v>0</v>
      </c>
      <c r="AD97" s="265">
        <f t="shared" si="37"/>
        <v>0</v>
      </c>
      <c r="AE97" s="266">
        <f t="shared" si="37"/>
        <v>0</v>
      </c>
      <c r="AF97" s="265">
        <f t="shared" si="37"/>
        <v>0</v>
      </c>
      <c r="AG97" s="267">
        <f t="shared" si="37"/>
        <v>0</v>
      </c>
      <c r="AH97" s="268">
        <f t="shared" si="37"/>
        <v>0</v>
      </c>
      <c r="AI97" s="267">
        <f t="shared" si="37"/>
        <v>0</v>
      </c>
    </row>
    <row r="98" spans="1:35" hidden="1" x14ac:dyDescent="0.3">
      <c r="A98" s="269" t="s">
        <v>289</v>
      </c>
      <c r="B98" s="270"/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3"/>
      <c r="U98" s="273"/>
      <c r="V98" s="99">
        <f>SUM(C98:U98)</f>
        <v>0</v>
      </c>
      <c r="W98" s="274"/>
      <c r="X98" s="275"/>
      <c r="Y98" s="276"/>
      <c r="Z98" s="277"/>
      <c r="AA98" s="277"/>
      <c r="AB98" s="278"/>
      <c r="AC98" s="144">
        <f>SUM(Y98:AB98)</f>
        <v>0</v>
      </c>
      <c r="AD98" s="279"/>
      <c r="AE98" s="280"/>
      <c r="AF98" s="279"/>
      <c r="AG98" s="281"/>
      <c r="AH98" s="282"/>
      <c r="AI98" s="100">
        <f>V98+X98+AC98+W98+AD98+AE98+AF98+AG98+AH98</f>
        <v>0</v>
      </c>
    </row>
    <row r="99" spans="1:35" hidden="1" x14ac:dyDescent="0.3">
      <c r="A99" s="153" t="s">
        <v>290</v>
      </c>
      <c r="B99" s="154"/>
      <c r="C99" s="155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7"/>
      <c r="U99" s="157"/>
      <c r="V99" s="78"/>
      <c r="W99" s="159"/>
      <c r="X99" s="191"/>
      <c r="Y99" s="209"/>
      <c r="Z99" s="210"/>
      <c r="AA99" s="210"/>
      <c r="AB99" s="211"/>
      <c r="AC99" s="82">
        <f>SUM(Y99:AB99)</f>
        <v>0</v>
      </c>
      <c r="AD99" s="187"/>
      <c r="AE99" s="188"/>
      <c r="AF99" s="187"/>
      <c r="AG99" s="189"/>
      <c r="AH99" s="190"/>
      <c r="AI99" s="83">
        <f>V99+X99+AC99+W99+AD99+AE99+AF99+AG99+AH99</f>
        <v>0</v>
      </c>
    </row>
    <row r="100" spans="1:35" ht="28.8" hidden="1" x14ac:dyDescent="0.3">
      <c r="A100" s="153" t="s">
        <v>291</v>
      </c>
      <c r="B100" s="154"/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7"/>
      <c r="U100" s="157"/>
      <c r="V100" s="78">
        <f>SUM(C100:U100)</f>
        <v>0</v>
      </c>
      <c r="W100" s="159"/>
      <c r="X100" s="191"/>
      <c r="Y100" s="209"/>
      <c r="Z100" s="210"/>
      <c r="AA100" s="210"/>
      <c r="AB100" s="211"/>
      <c r="AC100" s="82">
        <f>SUM(Y100:AB100)</f>
        <v>0</v>
      </c>
      <c r="AD100" s="187"/>
      <c r="AE100" s="188"/>
      <c r="AF100" s="187"/>
      <c r="AG100" s="189"/>
      <c r="AH100" s="190"/>
      <c r="AI100" s="83">
        <f>V100+X100+AC100+W100+AD100+AE100+AF100+AG100+AH100</f>
        <v>0</v>
      </c>
    </row>
    <row r="101" spans="1:35" hidden="1" x14ac:dyDescent="0.3">
      <c r="A101" s="169" t="s">
        <v>292</v>
      </c>
      <c r="B101" s="170"/>
      <c r="C101" s="171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3"/>
      <c r="U101" s="173">
        <f t="shared" ref="U101:AI101" si="38">SUM(U98:U100)</f>
        <v>0</v>
      </c>
      <c r="V101" s="174">
        <f t="shared" si="38"/>
        <v>0</v>
      </c>
      <c r="W101" s="175">
        <f t="shared" si="38"/>
        <v>0</v>
      </c>
      <c r="X101" s="176">
        <f t="shared" si="38"/>
        <v>0</v>
      </c>
      <c r="Y101" s="171">
        <f t="shared" si="38"/>
        <v>0</v>
      </c>
      <c r="Z101" s="172">
        <f t="shared" si="38"/>
        <v>0</v>
      </c>
      <c r="AA101" s="172">
        <f t="shared" si="38"/>
        <v>0</v>
      </c>
      <c r="AB101" s="173">
        <f t="shared" si="38"/>
        <v>0</v>
      </c>
      <c r="AC101" s="177">
        <f t="shared" si="38"/>
        <v>0</v>
      </c>
      <c r="AD101" s="178">
        <f t="shared" si="38"/>
        <v>0</v>
      </c>
      <c r="AE101" s="179">
        <f t="shared" si="38"/>
        <v>0</v>
      </c>
      <c r="AF101" s="178">
        <f t="shared" si="38"/>
        <v>0</v>
      </c>
      <c r="AG101" s="180">
        <f t="shared" si="38"/>
        <v>0</v>
      </c>
      <c r="AH101" s="181">
        <f t="shared" si="38"/>
        <v>0</v>
      </c>
      <c r="AI101" s="180">
        <f t="shared" si="38"/>
        <v>0</v>
      </c>
    </row>
    <row r="102" spans="1:35" ht="28.8" hidden="1" x14ac:dyDescent="0.3">
      <c r="A102" s="169" t="s">
        <v>293</v>
      </c>
      <c r="B102" s="170"/>
      <c r="C102" s="171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3"/>
      <c r="U102" s="173"/>
      <c r="V102" s="78">
        <f>SUM(C102:U102)</f>
        <v>0</v>
      </c>
      <c r="W102" s="175"/>
      <c r="X102" s="79"/>
      <c r="Y102" s="194"/>
      <c r="Z102" s="195"/>
      <c r="AA102" s="195"/>
      <c r="AB102" s="196"/>
      <c r="AC102" s="82">
        <f>SUM(Y102:AB102)</f>
        <v>0</v>
      </c>
      <c r="AD102" s="149"/>
      <c r="AE102" s="150"/>
      <c r="AF102" s="149"/>
      <c r="AG102" s="83"/>
      <c r="AH102" s="84"/>
      <c r="AI102" s="83">
        <f>V102+X102+AC102+W102+AD102+AE102+AF102+AG102+AH102</f>
        <v>0</v>
      </c>
    </row>
    <row r="103" spans="1:35" hidden="1" x14ac:dyDescent="0.3">
      <c r="A103" s="169" t="s">
        <v>294</v>
      </c>
      <c r="B103" s="170"/>
      <c r="C103" s="171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3"/>
      <c r="U103" s="173"/>
      <c r="V103" s="78">
        <f>SUM(C103:U103)</f>
        <v>0</v>
      </c>
      <c r="W103" s="175"/>
      <c r="X103" s="79"/>
      <c r="Y103" s="194"/>
      <c r="Z103" s="195"/>
      <c r="AA103" s="195"/>
      <c r="AB103" s="196"/>
      <c r="AC103" s="82">
        <f>SUM(Y103:AB103)</f>
        <v>0</v>
      </c>
      <c r="AD103" s="149"/>
      <c r="AE103" s="150"/>
      <c r="AF103" s="149"/>
      <c r="AG103" s="83"/>
      <c r="AH103" s="84"/>
      <c r="AI103" s="83">
        <f>V103+X103+AC103+W103+AD103+AE103+AF103+AG103+AH103</f>
        <v>0</v>
      </c>
    </row>
    <row r="104" spans="1:35" hidden="1" x14ac:dyDescent="0.3">
      <c r="A104" s="212" t="s">
        <v>295</v>
      </c>
      <c r="B104" s="213"/>
      <c r="C104" s="214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6"/>
      <c r="U104" s="216"/>
      <c r="V104" s="1148">
        <f>SUM(C104:U104)</f>
        <v>0</v>
      </c>
      <c r="W104" s="218"/>
      <c r="X104" s="1149"/>
      <c r="Y104" s="1230"/>
      <c r="Z104" s="96"/>
      <c r="AA104" s="96"/>
      <c r="AB104" s="98"/>
      <c r="AC104" s="106">
        <f>SUM(Y104:AB104)</f>
        <v>0</v>
      </c>
      <c r="AD104" s="1231"/>
      <c r="AE104" s="1232"/>
      <c r="AF104" s="1231"/>
      <c r="AG104" s="108"/>
      <c r="AH104" s="107"/>
      <c r="AI104" s="108">
        <f>V104+X104+AC104+W104+AD104+AE104+AF104+AG104+AH104</f>
        <v>0</v>
      </c>
    </row>
    <row r="105" spans="1:35" ht="16.2" thickBot="1" x14ac:dyDescent="0.35">
      <c r="A105" s="225" t="s">
        <v>296</v>
      </c>
      <c r="B105" s="1024"/>
      <c r="C105" s="1024"/>
      <c r="D105" s="1024"/>
      <c r="E105" s="1024"/>
      <c r="F105" s="1024"/>
      <c r="G105" s="1024"/>
      <c r="H105" s="1024"/>
      <c r="I105" s="1024"/>
      <c r="J105" s="1024"/>
      <c r="K105" s="1024"/>
      <c r="L105" s="1024"/>
      <c r="M105" s="1024"/>
      <c r="N105" s="1024"/>
      <c r="O105" s="1024"/>
      <c r="P105" s="1024"/>
      <c r="Q105" s="1024"/>
      <c r="R105" s="1024"/>
      <c r="S105" s="1024"/>
      <c r="T105" s="1024"/>
      <c r="U105" s="1024">
        <f t="shared" ref="U105:AI105" si="39">U101+U102+U103+U104</f>
        <v>0</v>
      </c>
      <c r="V105" s="1022">
        <f t="shared" si="39"/>
        <v>0</v>
      </c>
      <c r="W105" s="1233">
        <f t="shared" si="39"/>
        <v>0</v>
      </c>
      <c r="X105" s="232">
        <f t="shared" si="39"/>
        <v>0</v>
      </c>
      <c r="Y105" s="1024">
        <f t="shared" si="39"/>
        <v>0</v>
      </c>
      <c r="Z105" s="1024">
        <f t="shared" si="39"/>
        <v>0</v>
      </c>
      <c r="AA105" s="1024">
        <f t="shared" si="39"/>
        <v>0</v>
      </c>
      <c r="AB105" s="1024">
        <f t="shared" si="39"/>
        <v>0</v>
      </c>
      <c r="AC105" s="1234">
        <f t="shared" si="39"/>
        <v>0</v>
      </c>
      <c r="AD105" s="235">
        <f t="shared" si="39"/>
        <v>0</v>
      </c>
      <c r="AE105" s="235">
        <f t="shared" si="39"/>
        <v>0</v>
      </c>
      <c r="AF105" s="235">
        <f t="shared" si="39"/>
        <v>0</v>
      </c>
      <c r="AG105" s="236">
        <f t="shared" si="39"/>
        <v>0</v>
      </c>
      <c r="AH105" s="237">
        <f t="shared" si="39"/>
        <v>0</v>
      </c>
      <c r="AI105" s="236">
        <f t="shared" si="39"/>
        <v>0</v>
      </c>
    </row>
    <row r="106" spans="1:35" ht="15" hidden="1" thickBot="1" x14ac:dyDescent="0.35">
      <c r="A106" s="820" t="s">
        <v>297</v>
      </c>
      <c r="B106" s="825"/>
      <c r="C106" s="825"/>
      <c r="D106" s="825"/>
      <c r="E106" s="825"/>
      <c r="F106" s="825"/>
      <c r="G106" s="825"/>
      <c r="H106" s="825"/>
      <c r="I106" s="825"/>
      <c r="J106" s="825"/>
      <c r="K106" s="825"/>
      <c r="L106" s="825"/>
      <c r="M106" s="825"/>
      <c r="N106" s="825"/>
      <c r="O106" s="825"/>
      <c r="P106" s="825"/>
      <c r="Q106" s="825"/>
      <c r="R106" s="825"/>
      <c r="S106" s="825"/>
      <c r="T106" s="825"/>
      <c r="U106" s="825"/>
      <c r="V106" s="930">
        <f>SUM(B106:U106)</f>
        <v>0</v>
      </c>
      <c r="W106" s="1235"/>
      <c r="X106" s="1138"/>
      <c r="Y106" s="1047"/>
      <c r="Z106" s="1047"/>
      <c r="AA106" s="1047"/>
      <c r="AB106" s="1047"/>
      <c r="AC106" s="1236">
        <f>SUM(Y106:AB106)</f>
        <v>0</v>
      </c>
      <c r="AD106" s="1237"/>
      <c r="AE106" s="1237"/>
      <c r="AF106" s="1237"/>
      <c r="AG106" s="1145"/>
      <c r="AH106" s="929"/>
      <c r="AI106" s="1145">
        <f>V106+X106+AC106+W106+AD106+AE106+AF106+AG106+AH106</f>
        <v>0</v>
      </c>
    </row>
    <row r="107" spans="1:35" ht="29.4" hidden="1" thickBot="1" x14ac:dyDescent="0.35">
      <c r="A107" s="820" t="s">
        <v>1023</v>
      </c>
      <c r="B107" s="825"/>
      <c r="C107" s="825"/>
      <c r="D107" s="825"/>
      <c r="E107" s="825"/>
      <c r="F107" s="825"/>
      <c r="G107" s="825"/>
      <c r="H107" s="825"/>
      <c r="I107" s="825"/>
      <c r="J107" s="825"/>
      <c r="K107" s="825"/>
      <c r="L107" s="825"/>
      <c r="M107" s="825"/>
      <c r="N107" s="825"/>
      <c r="O107" s="825"/>
      <c r="P107" s="825"/>
      <c r="Q107" s="825"/>
      <c r="R107" s="825"/>
      <c r="S107" s="825"/>
      <c r="T107" s="825"/>
      <c r="U107" s="825"/>
      <c r="V107" s="930">
        <f>SUM(B107:U107)</f>
        <v>0</v>
      </c>
      <c r="W107" s="1235"/>
      <c r="X107" s="1138"/>
      <c r="Y107" s="1047"/>
      <c r="Z107" s="1047"/>
      <c r="AA107" s="1047"/>
      <c r="AB107" s="1047"/>
      <c r="AC107" s="1236"/>
      <c r="AD107" s="1237"/>
      <c r="AE107" s="1237"/>
      <c r="AF107" s="1237"/>
      <c r="AG107" s="1145"/>
      <c r="AH107" s="929"/>
      <c r="AI107" s="1145">
        <f>V107+X107+AC107+W107+AD107+AE107+AF107+AG107+AH107</f>
        <v>0</v>
      </c>
    </row>
    <row r="108" spans="1:35" ht="43.8" hidden="1" thickBot="1" x14ac:dyDescent="0.35">
      <c r="A108" s="820" t="s">
        <v>1024</v>
      </c>
      <c r="B108" s="825"/>
      <c r="C108" s="825"/>
      <c r="D108" s="825"/>
      <c r="E108" s="825"/>
      <c r="F108" s="825"/>
      <c r="G108" s="825"/>
      <c r="H108" s="825"/>
      <c r="I108" s="825"/>
      <c r="J108" s="825"/>
      <c r="K108" s="825"/>
      <c r="L108" s="825"/>
      <c r="M108" s="825"/>
      <c r="N108" s="825"/>
      <c r="O108" s="825"/>
      <c r="P108" s="825"/>
      <c r="Q108" s="825"/>
      <c r="R108" s="825"/>
      <c r="S108" s="825"/>
      <c r="T108" s="825"/>
      <c r="U108" s="825"/>
      <c r="V108" s="930">
        <f>SUM(B108:U108)</f>
        <v>0</v>
      </c>
      <c r="W108" s="1235"/>
      <c r="X108" s="1138"/>
      <c r="Y108" s="1047"/>
      <c r="Z108" s="1047"/>
      <c r="AA108" s="1047"/>
      <c r="AB108" s="1047"/>
      <c r="AC108" s="1236"/>
      <c r="AD108" s="1237"/>
      <c r="AE108" s="1237"/>
      <c r="AF108" s="1237"/>
      <c r="AG108" s="1145"/>
      <c r="AH108" s="929"/>
      <c r="AI108" s="1145">
        <f>V108+X108+AC108+W108+AD108+AE108+AF108+AG108+AH108</f>
        <v>0</v>
      </c>
    </row>
    <row r="109" spans="1:35" ht="43.8" hidden="1" thickBot="1" x14ac:dyDescent="0.35">
      <c r="A109" s="820" t="s">
        <v>1025</v>
      </c>
      <c r="B109" s="825"/>
      <c r="C109" s="825"/>
      <c r="D109" s="825"/>
      <c r="E109" s="825"/>
      <c r="F109" s="825"/>
      <c r="G109" s="825"/>
      <c r="H109" s="825"/>
      <c r="I109" s="825"/>
      <c r="J109" s="825"/>
      <c r="K109" s="825"/>
      <c r="L109" s="825"/>
      <c r="M109" s="825"/>
      <c r="N109" s="825"/>
      <c r="O109" s="825"/>
      <c r="P109" s="825"/>
      <c r="Q109" s="825"/>
      <c r="R109" s="825"/>
      <c r="S109" s="825"/>
      <c r="T109" s="825"/>
      <c r="U109" s="825"/>
      <c r="V109" s="930">
        <f>SUM(B109:U109)</f>
        <v>0</v>
      </c>
      <c r="W109" s="1235"/>
      <c r="X109" s="1138"/>
      <c r="Y109" s="1047"/>
      <c r="Z109" s="1047"/>
      <c r="AA109" s="1047"/>
      <c r="AB109" s="1047"/>
      <c r="AC109" s="1236"/>
      <c r="AD109" s="1237"/>
      <c r="AE109" s="1237"/>
      <c r="AF109" s="1237"/>
      <c r="AG109" s="1145"/>
      <c r="AH109" s="929"/>
      <c r="AI109" s="1145">
        <f>V109+X109+AC109+W109+AD109+AE109+AF109+AG109+AH109</f>
        <v>0</v>
      </c>
    </row>
    <row r="110" spans="1:35" ht="15" hidden="1" thickBot="1" x14ac:dyDescent="0.35">
      <c r="A110" s="820" t="s">
        <v>298</v>
      </c>
      <c r="B110" s="825"/>
      <c r="C110" s="825"/>
      <c r="D110" s="825"/>
      <c r="E110" s="825"/>
      <c r="F110" s="825"/>
      <c r="G110" s="825"/>
      <c r="H110" s="825"/>
      <c r="I110" s="825"/>
      <c r="J110" s="825"/>
      <c r="K110" s="825"/>
      <c r="L110" s="825"/>
      <c r="M110" s="825"/>
      <c r="N110" s="825"/>
      <c r="O110" s="825"/>
      <c r="P110" s="825"/>
      <c r="Q110" s="825"/>
      <c r="R110" s="825"/>
      <c r="S110" s="825"/>
      <c r="T110" s="825"/>
      <c r="U110" s="825"/>
      <c r="V110" s="930">
        <f>SUM(B110:U110)</f>
        <v>0</v>
      </c>
      <c r="W110" s="1235"/>
      <c r="X110" s="1138"/>
      <c r="Y110" s="1047"/>
      <c r="Z110" s="1047"/>
      <c r="AA110" s="1047"/>
      <c r="AB110" s="1047"/>
      <c r="AC110" s="1236"/>
      <c r="AD110" s="1237"/>
      <c r="AE110" s="1237"/>
      <c r="AF110" s="1237"/>
      <c r="AG110" s="1145"/>
      <c r="AH110" s="929"/>
      <c r="AI110" s="1145">
        <f>V110+X110+AC110+W110+AD110+AE110+AF110+AG110+AH110</f>
        <v>0</v>
      </c>
    </row>
    <row r="111" spans="1:35" ht="16.2" thickBot="1" x14ac:dyDescent="0.35">
      <c r="A111" s="225" t="s">
        <v>299</v>
      </c>
      <c r="B111" s="1024"/>
      <c r="C111" s="1024"/>
      <c r="D111" s="1024"/>
      <c r="E111" s="1024"/>
      <c r="F111" s="1024"/>
      <c r="G111" s="1024"/>
      <c r="H111" s="1024"/>
      <c r="I111" s="1024"/>
      <c r="J111" s="1024"/>
      <c r="K111" s="1024"/>
      <c r="L111" s="1024"/>
      <c r="M111" s="1024"/>
      <c r="N111" s="1024"/>
      <c r="O111" s="1024"/>
      <c r="P111" s="1024"/>
      <c r="Q111" s="1024"/>
      <c r="R111" s="1024"/>
      <c r="S111" s="1024"/>
      <c r="T111" s="1024"/>
      <c r="U111" s="1024">
        <f t="shared" ref="U111:AI111" si="40">SUM(U106:U110)</f>
        <v>0</v>
      </c>
      <c r="V111" s="1022">
        <f t="shared" si="40"/>
        <v>0</v>
      </c>
      <c r="W111" s="1233">
        <f t="shared" si="40"/>
        <v>0</v>
      </c>
      <c r="X111" s="232">
        <f t="shared" si="40"/>
        <v>0</v>
      </c>
      <c r="Y111" s="1024">
        <f t="shared" si="40"/>
        <v>0</v>
      </c>
      <c r="Z111" s="1024">
        <f t="shared" si="40"/>
        <v>0</v>
      </c>
      <c r="AA111" s="1024">
        <f t="shared" si="40"/>
        <v>0</v>
      </c>
      <c r="AB111" s="1024">
        <f t="shared" si="40"/>
        <v>0</v>
      </c>
      <c r="AC111" s="1234">
        <f t="shared" si="40"/>
        <v>0</v>
      </c>
      <c r="AD111" s="235">
        <f t="shared" si="40"/>
        <v>0</v>
      </c>
      <c r="AE111" s="235">
        <f t="shared" si="40"/>
        <v>0</v>
      </c>
      <c r="AF111" s="235">
        <f t="shared" si="40"/>
        <v>0</v>
      </c>
      <c r="AG111" s="236">
        <f t="shared" si="40"/>
        <v>0</v>
      </c>
      <c r="AH111" s="237">
        <f t="shared" si="40"/>
        <v>0</v>
      </c>
      <c r="AI111" s="236">
        <f t="shared" si="40"/>
        <v>0</v>
      </c>
    </row>
    <row r="112" spans="1:35" ht="15" hidden="1" thickBot="1" x14ac:dyDescent="0.35">
      <c r="A112" s="820" t="s">
        <v>300</v>
      </c>
      <c r="B112" s="825"/>
      <c r="C112" s="825"/>
      <c r="D112" s="825"/>
      <c r="E112" s="825"/>
      <c r="F112" s="825"/>
      <c r="G112" s="825"/>
      <c r="H112" s="825"/>
      <c r="I112" s="825"/>
      <c r="J112" s="825"/>
      <c r="K112" s="825"/>
      <c r="L112" s="825"/>
      <c r="M112" s="825"/>
      <c r="N112" s="825"/>
      <c r="O112" s="825"/>
      <c r="P112" s="825"/>
      <c r="Q112" s="825"/>
      <c r="R112" s="825"/>
      <c r="S112" s="825"/>
      <c r="T112" s="825"/>
      <c r="U112" s="825"/>
      <c r="V112" s="930">
        <f>SUM(C112:U112)</f>
        <v>0</v>
      </c>
      <c r="W112" s="1235"/>
      <c r="X112" s="1138"/>
      <c r="Y112" s="1047"/>
      <c r="Z112" s="1047"/>
      <c r="AA112" s="1047"/>
      <c r="AB112" s="1047"/>
      <c r="AC112" s="1236">
        <f>SUM(Y112:AB112)</f>
        <v>0</v>
      </c>
      <c r="AD112" s="1237"/>
      <c r="AE112" s="1237"/>
      <c r="AF112" s="1237"/>
      <c r="AG112" s="1145"/>
      <c r="AH112" s="929"/>
      <c r="AI112" s="1145">
        <f>V112+X112+AC112+W112+AD112+AE112+AF112+AG112+AH112</f>
        <v>0</v>
      </c>
    </row>
    <row r="113" spans="1:35" ht="15" hidden="1" thickBot="1" x14ac:dyDescent="0.35">
      <c r="A113" s="820" t="s">
        <v>301</v>
      </c>
      <c r="B113" s="825"/>
      <c r="C113" s="825"/>
      <c r="D113" s="825"/>
      <c r="E113" s="825"/>
      <c r="F113" s="825"/>
      <c r="G113" s="825"/>
      <c r="H113" s="825"/>
      <c r="I113" s="825"/>
      <c r="J113" s="825"/>
      <c r="K113" s="825"/>
      <c r="L113" s="825"/>
      <c r="M113" s="825"/>
      <c r="N113" s="825"/>
      <c r="O113" s="825"/>
      <c r="P113" s="825"/>
      <c r="Q113" s="825"/>
      <c r="R113" s="825"/>
      <c r="S113" s="825"/>
      <c r="T113" s="825"/>
      <c r="U113" s="825"/>
      <c r="V113" s="930">
        <f>SUM(C113:U113)</f>
        <v>0</v>
      </c>
      <c r="W113" s="1235"/>
      <c r="X113" s="1138"/>
      <c r="Y113" s="1047"/>
      <c r="Z113" s="1047"/>
      <c r="AA113" s="1047"/>
      <c r="AB113" s="1047"/>
      <c r="AC113" s="1236">
        <f>SUM(Y113:AB113)</f>
        <v>0</v>
      </c>
      <c r="AD113" s="1237"/>
      <c r="AE113" s="1237"/>
      <c r="AF113" s="1237"/>
      <c r="AG113" s="1145"/>
      <c r="AH113" s="929"/>
      <c r="AI113" s="1145">
        <f>V113+X113+AC113+W113+AD113+AE113+AF113+AG113+AH113</f>
        <v>0</v>
      </c>
    </row>
    <row r="114" spans="1:35" ht="15" hidden="1" thickBot="1" x14ac:dyDescent="0.35">
      <c r="A114" s="820" t="s">
        <v>302</v>
      </c>
      <c r="B114" s="825"/>
      <c r="C114" s="825"/>
      <c r="D114" s="825"/>
      <c r="E114" s="825"/>
      <c r="F114" s="825"/>
      <c r="G114" s="825"/>
      <c r="H114" s="825"/>
      <c r="I114" s="825"/>
      <c r="J114" s="825"/>
      <c r="K114" s="825"/>
      <c r="L114" s="825"/>
      <c r="M114" s="825"/>
      <c r="N114" s="825"/>
      <c r="O114" s="825"/>
      <c r="P114" s="825"/>
      <c r="Q114" s="825"/>
      <c r="R114" s="825"/>
      <c r="S114" s="825"/>
      <c r="T114" s="825"/>
      <c r="U114" s="825"/>
      <c r="V114" s="930">
        <f>SUM(C114:U114)</f>
        <v>0</v>
      </c>
      <c r="W114" s="1235"/>
      <c r="X114" s="1138"/>
      <c r="Y114" s="1047"/>
      <c r="Z114" s="1047"/>
      <c r="AA114" s="1047"/>
      <c r="AB114" s="1047"/>
      <c r="AC114" s="1236">
        <f>SUM(Y114:AB114)</f>
        <v>0</v>
      </c>
      <c r="AD114" s="1237"/>
      <c r="AE114" s="1237"/>
      <c r="AF114" s="1237"/>
      <c r="AG114" s="1145"/>
      <c r="AH114" s="929"/>
      <c r="AI114" s="1145">
        <f>V114+X114+AC114+W114+AD114+AE114+AF114+AG114+AH114</f>
        <v>0</v>
      </c>
    </row>
    <row r="115" spans="1:35" ht="15" hidden="1" thickBot="1" x14ac:dyDescent="0.35">
      <c r="A115" s="820" t="s">
        <v>303</v>
      </c>
      <c r="B115" s="825"/>
      <c r="C115" s="825"/>
      <c r="D115" s="825"/>
      <c r="E115" s="825"/>
      <c r="F115" s="825"/>
      <c r="G115" s="825"/>
      <c r="H115" s="825"/>
      <c r="I115" s="825"/>
      <c r="J115" s="825"/>
      <c r="K115" s="825"/>
      <c r="L115" s="825"/>
      <c r="M115" s="825"/>
      <c r="N115" s="825"/>
      <c r="O115" s="825"/>
      <c r="P115" s="825"/>
      <c r="Q115" s="825"/>
      <c r="R115" s="825"/>
      <c r="S115" s="825"/>
      <c r="T115" s="825"/>
      <c r="U115" s="825"/>
      <c r="V115" s="930">
        <f>SUM(C115:U115)</f>
        <v>0</v>
      </c>
      <c r="W115" s="1235"/>
      <c r="X115" s="1138"/>
      <c r="Y115" s="1047"/>
      <c r="Z115" s="1047"/>
      <c r="AA115" s="1047"/>
      <c r="AB115" s="1047"/>
      <c r="AC115" s="1236">
        <f>SUM(Y115:AB115)</f>
        <v>0</v>
      </c>
      <c r="AD115" s="1237"/>
      <c r="AE115" s="1237"/>
      <c r="AF115" s="1237"/>
      <c r="AG115" s="1145"/>
      <c r="AH115" s="929"/>
      <c r="AI115" s="1145">
        <f>V115+X115+AC115+W115+AD115+AE115+AF115+AG115+AH115</f>
        <v>0</v>
      </c>
    </row>
    <row r="116" spans="1:35" ht="16.2" thickBot="1" x14ac:dyDescent="0.35">
      <c r="A116" s="225" t="s">
        <v>304</v>
      </c>
      <c r="B116" s="1024"/>
      <c r="C116" s="1024"/>
      <c r="D116" s="1024"/>
      <c r="E116" s="1024"/>
      <c r="F116" s="1024"/>
      <c r="G116" s="1024"/>
      <c r="H116" s="1024"/>
      <c r="I116" s="1024"/>
      <c r="J116" s="1024"/>
      <c r="K116" s="1024"/>
      <c r="L116" s="1024"/>
      <c r="M116" s="1024"/>
      <c r="N116" s="1024"/>
      <c r="O116" s="1024"/>
      <c r="P116" s="1024"/>
      <c r="Q116" s="1024"/>
      <c r="R116" s="1024"/>
      <c r="S116" s="1024"/>
      <c r="T116" s="1024"/>
      <c r="U116" s="1024">
        <f t="shared" ref="U116:AI116" si="41">SUM(U112:U115)</f>
        <v>0</v>
      </c>
      <c r="V116" s="1022">
        <f t="shared" si="41"/>
        <v>0</v>
      </c>
      <c r="W116" s="1233">
        <f t="shared" si="41"/>
        <v>0</v>
      </c>
      <c r="X116" s="232">
        <f t="shared" si="41"/>
        <v>0</v>
      </c>
      <c r="Y116" s="1024">
        <f t="shared" si="41"/>
        <v>0</v>
      </c>
      <c r="Z116" s="1024">
        <f t="shared" si="41"/>
        <v>0</v>
      </c>
      <c r="AA116" s="1024">
        <f t="shared" si="41"/>
        <v>0</v>
      </c>
      <c r="AB116" s="1024">
        <f t="shared" si="41"/>
        <v>0</v>
      </c>
      <c r="AC116" s="1234">
        <f t="shared" si="41"/>
        <v>0</v>
      </c>
      <c r="AD116" s="235">
        <f t="shared" si="41"/>
        <v>0</v>
      </c>
      <c r="AE116" s="235">
        <f t="shared" si="41"/>
        <v>0</v>
      </c>
      <c r="AF116" s="235">
        <f t="shared" si="41"/>
        <v>0</v>
      </c>
      <c r="AG116" s="236">
        <f t="shared" si="41"/>
        <v>0</v>
      </c>
      <c r="AH116" s="237">
        <f t="shared" si="41"/>
        <v>0</v>
      </c>
      <c r="AI116" s="236">
        <f t="shared" si="41"/>
        <v>0</v>
      </c>
    </row>
    <row r="117" spans="1:35" ht="15" hidden="1" thickBot="1" x14ac:dyDescent="0.35">
      <c r="A117" s="820" t="s">
        <v>305</v>
      </c>
      <c r="B117" s="825"/>
      <c r="C117" s="825"/>
      <c r="D117" s="825"/>
      <c r="E117" s="825"/>
      <c r="F117" s="825"/>
      <c r="G117" s="825"/>
      <c r="H117" s="825"/>
      <c r="I117" s="825"/>
      <c r="J117" s="825"/>
      <c r="K117" s="825"/>
      <c r="L117" s="825"/>
      <c r="M117" s="825"/>
      <c r="N117" s="825"/>
      <c r="O117" s="825"/>
      <c r="P117" s="825"/>
      <c r="Q117" s="825"/>
      <c r="R117" s="825"/>
      <c r="S117" s="825"/>
      <c r="T117" s="825"/>
      <c r="U117" s="825"/>
      <c r="V117" s="930">
        <f>SUM(C117:U117)</f>
        <v>0</v>
      </c>
      <c r="W117" s="1235"/>
      <c r="X117" s="1138"/>
      <c r="Y117" s="1047"/>
      <c r="Z117" s="1047"/>
      <c r="AA117" s="1047"/>
      <c r="AB117" s="1047"/>
      <c r="AC117" s="1236">
        <f>SUM(Y117:AB117)</f>
        <v>0</v>
      </c>
      <c r="AD117" s="1237"/>
      <c r="AE117" s="1237"/>
      <c r="AF117" s="1237"/>
      <c r="AG117" s="1145"/>
      <c r="AH117" s="929"/>
      <c r="AI117" s="1145">
        <f>V117+X117+AC117+W117+AD117+AE117+AF117+AG117+AH117</f>
        <v>0</v>
      </c>
    </row>
    <row r="118" spans="1:35" ht="15" hidden="1" thickBot="1" x14ac:dyDescent="0.35">
      <c r="A118" s="820" t="s">
        <v>306</v>
      </c>
      <c r="B118" s="825"/>
      <c r="C118" s="825"/>
      <c r="D118" s="825"/>
      <c r="E118" s="825"/>
      <c r="F118" s="825"/>
      <c r="G118" s="825"/>
      <c r="H118" s="825"/>
      <c r="I118" s="825"/>
      <c r="J118" s="825"/>
      <c r="K118" s="825"/>
      <c r="L118" s="825"/>
      <c r="M118" s="825"/>
      <c r="N118" s="825"/>
      <c r="O118" s="825"/>
      <c r="P118" s="825"/>
      <c r="Q118" s="825"/>
      <c r="R118" s="825"/>
      <c r="S118" s="825"/>
      <c r="T118" s="825"/>
      <c r="U118" s="825"/>
      <c r="V118" s="930">
        <f>SUM(C118:U118)</f>
        <v>0</v>
      </c>
      <c r="W118" s="1235"/>
      <c r="X118" s="1138"/>
      <c r="Y118" s="1047"/>
      <c r="Z118" s="1047"/>
      <c r="AA118" s="1047"/>
      <c r="AB118" s="1047"/>
      <c r="AC118" s="1236">
        <f>SUM(Y118:AB118)</f>
        <v>0</v>
      </c>
      <c r="AD118" s="1237"/>
      <c r="AE118" s="1237"/>
      <c r="AF118" s="1237"/>
      <c r="AG118" s="1145"/>
      <c r="AH118" s="929"/>
      <c r="AI118" s="1145">
        <f>V118+X118+AC118+W118+AD118+AE118+AF118+AG118+AH118</f>
        <v>0</v>
      </c>
    </row>
    <row r="119" spans="1:35" ht="16.2" thickBot="1" x14ac:dyDescent="0.35">
      <c r="A119" s="225" t="s">
        <v>307</v>
      </c>
      <c r="B119" s="1024"/>
      <c r="C119" s="1024"/>
      <c r="D119" s="1024"/>
      <c r="E119" s="1024"/>
      <c r="F119" s="1024"/>
      <c r="G119" s="1024"/>
      <c r="H119" s="1024"/>
      <c r="I119" s="1024"/>
      <c r="J119" s="1024"/>
      <c r="K119" s="1024"/>
      <c r="L119" s="1024"/>
      <c r="M119" s="1024"/>
      <c r="N119" s="1024"/>
      <c r="O119" s="1024"/>
      <c r="P119" s="1024"/>
      <c r="Q119" s="1024"/>
      <c r="R119" s="1024"/>
      <c r="S119" s="1024"/>
      <c r="T119" s="1024"/>
      <c r="U119" s="1024">
        <f t="shared" ref="U119:AI119" si="42">SUM(U117:U118)</f>
        <v>0</v>
      </c>
      <c r="V119" s="1022">
        <f t="shared" si="42"/>
        <v>0</v>
      </c>
      <c r="W119" s="1233">
        <f t="shared" si="42"/>
        <v>0</v>
      </c>
      <c r="X119" s="232">
        <f t="shared" si="42"/>
        <v>0</v>
      </c>
      <c r="Y119" s="1024">
        <f t="shared" si="42"/>
        <v>0</v>
      </c>
      <c r="Z119" s="1024">
        <f t="shared" si="42"/>
        <v>0</v>
      </c>
      <c r="AA119" s="1024">
        <f t="shared" si="42"/>
        <v>0</v>
      </c>
      <c r="AB119" s="1024">
        <f t="shared" si="42"/>
        <v>0</v>
      </c>
      <c r="AC119" s="1234">
        <f t="shared" si="42"/>
        <v>0</v>
      </c>
      <c r="AD119" s="235">
        <f t="shared" si="42"/>
        <v>0</v>
      </c>
      <c r="AE119" s="235">
        <f t="shared" si="42"/>
        <v>0</v>
      </c>
      <c r="AF119" s="235">
        <f t="shared" si="42"/>
        <v>0</v>
      </c>
      <c r="AG119" s="236">
        <f t="shared" si="42"/>
        <v>0</v>
      </c>
      <c r="AH119" s="237">
        <f t="shared" si="42"/>
        <v>0</v>
      </c>
      <c r="AI119" s="236">
        <f t="shared" si="42"/>
        <v>0</v>
      </c>
    </row>
    <row r="120" spans="1:35" ht="15" hidden="1" thickBot="1" x14ac:dyDescent="0.35">
      <c r="A120" s="1048" t="s">
        <v>308</v>
      </c>
      <c r="B120" s="1083"/>
      <c r="C120" s="1083"/>
      <c r="D120" s="1083"/>
      <c r="E120" s="1083"/>
      <c r="F120" s="1083"/>
      <c r="G120" s="1083"/>
      <c r="H120" s="1083"/>
      <c r="I120" s="1083"/>
      <c r="J120" s="1083"/>
      <c r="K120" s="1083"/>
      <c r="L120" s="1083"/>
      <c r="M120" s="1083"/>
      <c r="N120" s="1083"/>
      <c r="O120" s="1083"/>
      <c r="P120" s="1083"/>
      <c r="Q120" s="1083"/>
      <c r="R120" s="1083"/>
      <c r="S120" s="1083"/>
      <c r="T120" s="1083"/>
      <c r="U120" s="1083"/>
      <c r="V120" s="930">
        <f>SUM(C120:U120)</f>
        <v>0</v>
      </c>
      <c r="W120" s="1238"/>
      <c r="X120" s="1138"/>
      <c r="Y120" s="1047"/>
      <c r="Z120" s="1047"/>
      <c r="AA120" s="1047"/>
      <c r="AB120" s="1047"/>
      <c r="AC120" s="1236">
        <f>SUM(Y120:AB120)</f>
        <v>0</v>
      </c>
      <c r="AD120" s="1237"/>
      <c r="AE120" s="1237"/>
      <c r="AF120" s="1237"/>
      <c r="AG120" s="1145"/>
      <c r="AH120" s="929"/>
      <c r="AI120" s="1145">
        <f>V120+X120+AC120+W120+AD120+AE120+AF120+AG120+AH120</f>
        <v>0</v>
      </c>
    </row>
    <row r="121" spans="1:35" ht="15" hidden="1" thickBot="1" x14ac:dyDescent="0.35">
      <c r="A121" s="1050" t="s">
        <v>309</v>
      </c>
      <c r="B121" s="1056"/>
      <c r="C121" s="1056"/>
      <c r="D121" s="1056"/>
      <c r="E121" s="1056"/>
      <c r="F121" s="1056"/>
      <c r="G121" s="1056"/>
      <c r="H121" s="1056"/>
      <c r="I121" s="1056"/>
      <c r="J121" s="1056"/>
      <c r="K121" s="1056"/>
      <c r="L121" s="1056"/>
      <c r="M121" s="1056"/>
      <c r="N121" s="1056"/>
      <c r="O121" s="1056"/>
      <c r="P121" s="1056"/>
      <c r="Q121" s="1056"/>
      <c r="R121" s="1056"/>
      <c r="S121" s="1056"/>
      <c r="T121" s="1056"/>
      <c r="U121" s="1056">
        <f t="shared" ref="U121:AI121" si="43">U120</f>
        <v>0</v>
      </c>
      <c r="V121" s="1054">
        <f t="shared" si="43"/>
        <v>0</v>
      </c>
      <c r="W121" s="1239">
        <f t="shared" si="43"/>
        <v>0</v>
      </c>
      <c r="X121" s="1240">
        <f t="shared" si="43"/>
        <v>0</v>
      </c>
      <c r="Y121" s="1056">
        <f t="shared" si="43"/>
        <v>0</v>
      </c>
      <c r="Z121" s="1056">
        <f t="shared" si="43"/>
        <v>0</v>
      </c>
      <c r="AA121" s="1056">
        <f t="shared" si="43"/>
        <v>0</v>
      </c>
      <c r="AB121" s="1056">
        <f t="shared" si="43"/>
        <v>0</v>
      </c>
      <c r="AC121" s="1241">
        <f t="shared" si="43"/>
        <v>0</v>
      </c>
      <c r="AD121" s="1242">
        <f t="shared" si="43"/>
        <v>0</v>
      </c>
      <c r="AE121" s="1242">
        <f t="shared" si="43"/>
        <v>0</v>
      </c>
      <c r="AF121" s="1242">
        <f t="shared" si="43"/>
        <v>0</v>
      </c>
      <c r="AG121" s="1243">
        <f t="shared" si="43"/>
        <v>0</v>
      </c>
      <c r="AH121" s="1053">
        <f t="shared" si="43"/>
        <v>0</v>
      </c>
      <c r="AI121" s="1243">
        <f t="shared" si="43"/>
        <v>0</v>
      </c>
    </row>
    <row r="122" spans="1:35" ht="15" hidden="1" thickBot="1" x14ac:dyDescent="0.35">
      <c r="A122" s="1050" t="s">
        <v>310</v>
      </c>
      <c r="B122" s="1056"/>
      <c r="C122" s="1056"/>
      <c r="D122" s="1056"/>
      <c r="E122" s="1056"/>
      <c r="F122" s="1056"/>
      <c r="G122" s="1056"/>
      <c r="H122" s="1056"/>
      <c r="I122" s="1056"/>
      <c r="J122" s="1056"/>
      <c r="K122" s="1056"/>
      <c r="L122" s="1056"/>
      <c r="M122" s="1056"/>
      <c r="N122" s="1056"/>
      <c r="O122" s="1056"/>
      <c r="P122" s="1056"/>
      <c r="Q122" s="1056"/>
      <c r="R122" s="1056"/>
      <c r="S122" s="1056"/>
      <c r="T122" s="1056"/>
      <c r="U122" s="1056"/>
      <c r="V122" s="930">
        <f>SUM(C122:U122)</f>
        <v>0</v>
      </c>
      <c r="W122" s="1239"/>
      <c r="X122" s="1244"/>
      <c r="Y122" s="1060"/>
      <c r="Z122" s="1060"/>
      <c r="AA122" s="1060"/>
      <c r="AB122" s="1060"/>
      <c r="AC122" s="1236">
        <f>SUM(Y122:AB122)</f>
        <v>0</v>
      </c>
      <c r="AD122" s="1245"/>
      <c r="AE122" s="1245"/>
      <c r="AF122" s="1245"/>
      <c r="AG122" s="1246"/>
      <c r="AH122" s="1057"/>
      <c r="AI122" s="1145">
        <f>V122+X122+AC122+W122+AD122+AE122+AF122+AG122+AH122</f>
        <v>0</v>
      </c>
    </row>
    <row r="123" spans="1:35" ht="15" hidden="1" thickBot="1" x14ac:dyDescent="0.35">
      <c r="A123" s="1050" t="s">
        <v>311</v>
      </c>
      <c r="B123" s="1056"/>
      <c r="C123" s="1056"/>
      <c r="D123" s="1056"/>
      <c r="E123" s="1056"/>
      <c r="F123" s="1056"/>
      <c r="G123" s="1056"/>
      <c r="H123" s="1056"/>
      <c r="I123" s="1056"/>
      <c r="J123" s="1056"/>
      <c r="K123" s="1056"/>
      <c r="L123" s="1056"/>
      <c r="M123" s="1056"/>
      <c r="N123" s="1056"/>
      <c r="O123" s="1056"/>
      <c r="P123" s="1056"/>
      <c r="Q123" s="1056"/>
      <c r="R123" s="1056"/>
      <c r="S123" s="1056"/>
      <c r="T123" s="1056"/>
      <c r="U123" s="1056"/>
      <c r="V123" s="930">
        <f>SUM(C123:U123)</f>
        <v>0</v>
      </c>
      <c r="W123" s="1239"/>
      <c r="X123" s="1247"/>
      <c r="Y123" s="1064"/>
      <c r="Z123" s="1064"/>
      <c r="AA123" s="1064"/>
      <c r="AB123" s="1064"/>
      <c r="AC123" s="1236">
        <f>SUM(Y123:AB123)</f>
        <v>0</v>
      </c>
      <c r="AD123" s="1248"/>
      <c r="AE123" s="1248"/>
      <c r="AF123" s="1248"/>
      <c r="AG123" s="1249"/>
      <c r="AH123" s="1061"/>
      <c r="AI123" s="1145">
        <f>V123+X123+AC123+W123+AD123+AE123+AF123+AG123+AH123</f>
        <v>0</v>
      </c>
    </row>
    <row r="124" spans="1:35" ht="15" hidden="1" thickBot="1" x14ac:dyDescent="0.35">
      <c r="A124" s="820" t="s">
        <v>312</v>
      </c>
      <c r="B124" s="825"/>
      <c r="C124" s="825"/>
      <c r="D124" s="825"/>
      <c r="E124" s="825"/>
      <c r="F124" s="825"/>
      <c r="G124" s="825"/>
      <c r="H124" s="825"/>
      <c r="I124" s="825"/>
      <c r="J124" s="825"/>
      <c r="K124" s="825"/>
      <c r="L124" s="825"/>
      <c r="M124" s="825"/>
      <c r="N124" s="825"/>
      <c r="O124" s="825"/>
      <c r="P124" s="825"/>
      <c r="Q124" s="825"/>
      <c r="R124" s="825"/>
      <c r="S124" s="825"/>
      <c r="T124" s="825"/>
      <c r="U124" s="825">
        <f t="shared" ref="U124:AI124" si="44">U121+U122+U123</f>
        <v>0</v>
      </c>
      <c r="V124" s="832">
        <f t="shared" si="44"/>
        <v>0</v>
      </c>
      <c r="W124" s="1235">
        <f t="shared" si="44"/>
        <v>0</v>
      </c>
      <c r="X124" s="1193">
        <f t="shared" si="44"/>
        <v>0</v>
      </c>
      <c r="Y124" s="825">
        <f t="shared" si="44"/>
        <v>0</v>
      </c>
      <c r="Z124" s="825">
        <f t="shared" si="44"/>
        <v>0</v>
      </c>
      <c r="AA124" s="825">
        <f t="shared" si="44"/>
        <v>0</v>
      </c>
      <c r="AB124" s="825">
        <f t="shared" si="44"/>
        <v>0</v>
      </c>
      <c r="AC124" s="1250">
        <f t="shared" si="44"/>
        <v>0</v>
      </c>
      <c r="AD124" s="1199">
        <f t="shared" si="44"/>
        <v>0</v>
      </c>
      <c r="AE124" s="1199">
        <f t="shared" si="44"/>
        <v>0</v>
      </c>
      <c r="AF124" s="1199">
        <f t="shared" si="44"/>
        <v>0</v>
      </c>
      <c r="AG124" s="1200">
        <f t="shared" si="44"/>
        <v>0</v>
      </c>
      <c r="AH124" s="824">
        <f t="shared" si="44"/>
        <v>0</v>
      </c>
      <c r="AI124" s="1200">
        <f t="shared" si="44"/>
        <v>0</v>
      </c>
    </row>
    <row r="125" spans="1:35" ht="16.2" thickBot="1" x14ac:dyDescent="0.35">
      <c r="A125" s="225" t="s">
        <v>313</v>
      </c>
      <c r="B125" s="1024"/>
      <c r="C125" s="1024"/>
      <c r="D125" s="1024"/>
      <c r="E125" s="1024"/>
      <c r="F125" s="1024"/>
      <c r="G125" s="1024"/>
      <c r="H125" s="1024"/>
      <c r="I125" s="1024"/>
      <c r="J125" s="1024"/>
      <c r="K125" s="1024"/>
      <c r="L125" s="1024"/>
      <c r="M125" s="1024"/>
      <c r="N125" s="1024"/>
      <c r="O125" s="1024"/>
      <c r="P125" s="1024"/>
      <c r="Q125" s="1024"/>
      <c r="R125" s="1024"/>
      <c r="S125" s="1024"/>
      <c r="T125" s="1024"/>
      <c r="U125" s="1024">
        <f t="shared" ref="U125:AI125" si="45">U124</f>
        <v>0</v>
      </c>
      <c r="V125" s="1022">
        <f t="shared" si="45"/>
        <v>0</v>
      </c>
      <c r="W125" s="1233">
        <f t="shared" si="45"/>
        <v>0</v>
      </c>
      <c r="X125" s="232">
        <f t="shared" si="45"/>
        <v>0</v>
      </c>
      <c r="Y125" s="1024">
        <f t="shared" si="45"/>
        <v>0</v>
      </c>
      <c r="Z125" s="1024">
        <f t="shared" si="45"/>
        <v>0</v>
      </c>
      <c r="AA125" s="1024">
        <f t="shared" si="45"/>
        <v>0</v>
      </c>
      <c r="AB125" s="1024">
        <f t="shared" si="45"/>
        <v>0</v>
      </c>
      <c r="AC125" s="1234">
        <f t="shared" si="45"/>
        <v>0</v>
      </c>
      <c r="AD125" s="235">
        <f t="shared" si="45"/>
        <v>0</v>
      </c>
      <c r="AE125" s="235">
        <f t="shared" si="45"/>
        <v>0</v>
      </c>
      <c r="AF125" s="235">
        <f t="shared" si="45"/>
        <v>0</v>
      </c>
      <c r="AG125" s="236">
        <f t="shared" si="45"/>
        <v>0</v>
      </c>
      <c r="AH125" s="237">
        <f t="shared" si="45"/>
        <v>0</v>
      </c>
      <c r="AI125" s="236">
        <f t="shared" si="45"/>
        <v>0</v>
      </c>
    </row>
    <row r="126" spans="1:35" ht="18.600000000000001" thickBot="1" x14ac:dyDescent="0.35">
      <c r="A126" s="284" t="s">
        <v>314</v>
      </c>
      <c r="B126" s="285">
        <f t="shared" ref="B126:AI126" si="46">B20+B28+B82+B97+B105+B111+B116+B119+B125</f>
        <v>5522624</v>
      </c>
      <c r="C126" s="286">
        <f t="shared" si="46"/>
        <v>2751063</v>
      </c>
      <c r="D126" s="287">
        <f t="shared" si="46"/>
        <v>6004007</v>
      </c>
      <c r="E126" s="287">
        <f t="shared" si="46"/>
        <v>2772669</v>
      </c>
      <c r="F126" s="287">
        <f t="shared" si="46"/>
        <v>3337975</v>
      </c>
      <c r="G126" s="287">
        <f t="shared" si="46"/>
        <v>2772669</v>
      </c>
      <c r="H126" s="287">
        <f t="shared" si="46"/>
        <v>6387544</v>
      </c>
      <c r="I126" s="287">
        <f t="shared" si="46"/>
        <v>3961204</v>
      </c>
      <c r="J126" s="287">
        <f t="shared" si="46"/>
        <v>5193998</v>
      </c>
      <c r="K126" s="287">
        <f t="shared" si="46"/>
        <v>2729456</v>
      </c>
      <c r="L126" s="287">
        <f t="shared" si="46"/>
        <v>2840211</v>
      </c>
      <c r="M126" s="287">
        <f t="shared" si="46"/>
        <v>1560416</v>
      </c>
      <c r="N126" s="287">
        <f t="shared" si="46"/>
        <v>2985307</v>
      </c>
      <c r="O126" s="287">
        <f t="shared" si="46"/>
        <v>2542146</v>
      </c>
      <c r="P126" s="287">
        <f t="shared" si="46"/>
        <v>3712367</v>
      </c>
      <c r="Q126" s="287">
        <f t="shared" si="46"/>
        <v>4103121</v>
      </c>
      <c r="R126" s="287">
        <f t="shared" si="46"/>
        <v>2729642</v>
      </c>
      <c r="S126" s="287">
        <f t="shared" si="46"/>
        <v>5188518</v>
      </c>
      <c r="T126" s="287">
        <f>S20+S28+S82+S97+S105+S111+S116+S119+S125</f>
        <v>5188518</v>
      </c>
      <c r="U126" s="288">
        <f t="shared" si="46"/>
        <v>4821269</v>
      </c>
      <c r="V126" s="289">
        <f t="shared" si="46"/>
        <v>73529000</v>
      </c>
      <c r="W126" s="293">
        <f t="shared" si="46"/>
        <v>2078000</v>
      </c>
      <c r="X126" s="290">
        <f t="shared" si="46"/>
        <v>4518000</v>
      </c>
      <c r="Y126" s="286">
        <f t="shared" si="46"/>
        <v>2534598</v>
      </c>
      <c r="Z126" s="287">
        <f t="shared" si="46"/>
        <v>2524438</v>
      </c>
      <c r="AA126" s="287">
        <f t="shared" si="46"/>
        <v>4609526</v>
      </c>
      <c r="AB126" s="287">
        <f t="shared" si="46"/>
        <v>2327438</v>
      </c>
      <c r="AC126" s="288">
        <f t="shared" si="46"/>
        <v>11996000</v>
      </c>
      <c r="AD126" s="291">
        <f t="shared" si="46"/>
        <v>12953000</v>
      </c>
      <c r="AE126" s="290">
        <f t="shared" si="46"/>
        <v>1409000</v>
      </c>
      <c r="AF126" s="290">
        <f t="shared" si="46"/>
        <v>0</v>
      </c>
      <c r="AG126" s="290">
        <f t="shared" si="46"/>
        <v>0</v>
      </c>
      <c r="AH126" s="290">
        <f t="shared" si="46"/>
        <v>0</v>
      </c>
      <c r="AI126" s="286">
        <f t="shared" si="46"/>
        <v>106483000</v>
      </c>
    </row>
    <row r="127" spans="1:35" hidden="1" x14ac:dyDescent="0.3">
      <c r="A127" s="269" t="s">
        <v>315</v>
      </c>
      <c r="B127" s="270"/>
      <c r="C127" s="271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3"/>
      <c r="U127" s="273"/>
      <c r="V127" s="99">
        <f t="shared" ref="V127:V132" si="47">SUM(C127:U127)</f>
        <v>0</v>
      </c>
      <c r="W127" s="274"/>
      <c r="X127" s="275"/>
      <c r="Y127" s="276"/>
      <c r="Z127" s="277"/>
      <c r="AA127" s="277"/>
      <c r="AB127" s="278"/>
      <c r="AC127" s="144">
        <f t="shared" ref="AC127:AC132" si="48">SUM(Y127:AB127)</f>
        <v>0</v>
      </c>
      <c r="AD127" s="279"/>
      <c r="AE127" s="280"/>
      <c r="AF127" s="279"/>
      <c r="AG127" s="281"/>
      <c r="AH127" s="282"/>
      <c r="AI127" s="294">
        <f t="shared" ref="AI127:AI132" si="49">V127+X127+AC127+W127+AD127+AE127+AF127+AG127+AH127</f>
        <v>0</v>
      </c>
    </row>
    <row r="128" spans="1:35" ht="28.8" hidden="1" x14ac:dyDescent="0.3">
      <c r="A128" s="153" t="s">
        <v>316</v>
      </c>
      <c r="B128" s="154"/>
      <c r="C128" s="155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7"/>
      <c r="U128" s="157"/>
      <c r="V128" s="78">
        <f t="shared" si="47"/>
        <v>0</v>
      </c>
      <c r="W128" s="159"/>
      <c r="X128" s="183"/>
      <c r="Y128" s="209"/>
      <c r="Z128" s="210"/>
      <c r="AA128" s="210"/>
      <c r="AB128" s="201"/>
      <c r="AC128" s="82">
        <f t="shared" si="48"/>
        <v>0</v>
      </c>
      <c r="AD128" s="187"/>
      <c r="AE128" s="188"/>
      <c r="AF128" s="187"/>
      <c r="AG128" s="189"/>
      <c r="AH128" s="190"/>
      <c r="AI128" s="295">
        <f t="shared" si="49"/>
        <v>0</v>
      </c>
    </row>
    <row r="129" spans="1:35" ht="28.8" hidden="1" x14ac:dyDescent="0.3">
      <c r="A129" s="153" t="s">
        <v>317</v>
      </c>
      <c r="B129" s="154"/>
      <c r="C129" s="155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7"/>
      <c r="U129" s="157"/>
      <c r="V129" s="78">
        <f t="shared" si="47"/>
        <v>0</v>
      </c>
      <c r="W129" s="159"/>
      <c r="X129" s="191"/>
      <c r="Y129" s="209"/>
      <c r="Z129" s="210"/>
      <c r="AA129" s="210"/>
      <c r="AB129" s="201"/>
      <c r="AC129" s="82">
        <f t="shared" si="48"/>
        <v>0</v>
      </c>
      <c r="AD129" s="192"/>
      <c r="AE129" s="193"/>
      <c r="AF129" s="187"/>
      <c r="AG129" s="189"/>
      <c r="AH129" s="190"/>
      <c r="AI129" s="295">
        <f t="shared" si="49"/>
        <v>0</v>
      </c>
    </row>
    <row r="130" spans="1:35" hidden="1" x14ac:dyDescent="0.3">
      <c r="A130" s="153" t="s">
        <v>318</v>
      </c>
      <c r="B130" s="154"/>
      <c r="C130" s="155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7"/>
      <c r="U130" s="157"/>
      <c r="V130" s="78">
        <f t="shared" si="47"/>
        <v>0</v>
      </c>
      <c r="W130" s="159"/>
      <c r="X130" s="191"/>
      <c r="Y130" s="209"/>
      <c r="Z130" s="210"/>
      <c r="AA130" s="210"/>
      <c r="AB130" s="211"/>
      <c r="AC130" s="82">
        <f t="shared" si="48"/>
        <v>0</v>
      </c>
      <c r="AD130" s="187"/>
      <c r="AE130" s="188"/>
      <c r="AF130" s="187"/>
      <c r="AG130" s="189"/>
      <c r="AH130" s="190"/>
      <c r="AI130" s="295">
        <f t="shared" si="49"/>
        <v>0</v>
      </c>
    </row>
    <row r="131" spans="1:35" hidden="1" x14ac:dyDescent="0.3">
      <c r="A131" s="153" t="s">
        <v>319</v>
      </c>
      <c r="B131" s="154"/>
      <c r="C131" s="155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7"/>
      <c r="U131" s="157"/>
      <c r="V131" s="78">
        <f t="shared" si="47"/>
        <v>0</v>
      </c>
      <c r="W131" s="159"/>
      <c r="X131" s="191"/>
      <c r="Y131" s="209"/>
      <c r="Z131" s="210"/>
      <c r="AA131" s="210"/>
      <c r="AB131" s="211"/>
      <c r="AC131" s="82">
        <f t="shared" si="48"/>
        <v>0</v>
      </c>
      <c r="AD131" s="187"/>
      <c r="AE131" s="188"/>
      <c r="AF131" s="187"/>
      <c r="AG131" s="189"/>
      <c r="AH131" s="190"/>
      <c r="AI131" s="295">
        <f t="shared" si="49"/>
        <v>0</v>
      </c>
    </row>
    <row r="132" spans="1:35" hidden="1" x14ac:dyDescent="0.3">
      <c r="A132" s="153" t="s">
        <v>320</v>
      </c>
      <c r="B132" s="154"/>
      <c r="C132" s="155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7"/>
      <c r="U132" s="157"/>
      <c r="V132" s="78">
        <f t="shared" si="47"/>
        <v>0</v>
      </c>
      <c r="W132" s="159"/>
      <c r="X132" s="191"/>
      <c r="Y132" s="209"/>
      <c r="Z132" s="210"/>
      <c r="AA132" s="210"/>
      <c r="AB132" s="211"/>
      <c r="AC132" s="82">
        <f t="shared" si="48"/>
        <v>0</v>
      </c>
      <c r="AD132" s="187"/>
      <c r="AE132" s="188"/>
      <c r="AF132" s="187"/>
      <c r="AG132" s="189"/>
      <c r="AH132" s="190"/>
      <c r="AI132" s="295">
        <f t="shared" si="49"/>
        <v>0</v>
      </c>
    </row>
    <row r="133" spans="1:35" hidden="1" x14ac:dyDescent="0.3">
      <c r="A133" s="169" t="s">
        <v>321</v>
      </c>
      <c r="B133" s="170"/>
      <c r="C133" s="171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3"/>
      <c r="U133" s="173">
        <f t="shared" ref="U133:AI133" si="50">SUM(U127:U132)</f>
        <v>0</v>
      </c>
      <c r="V133" s="174">
        <f t="shared" si="50"/>
        <v>0</v>
      </c>
      <c r="W133" s="175">
        <f t="shared" si="50"/>
        <v>0</v>
      </c>
      <c r="X133" s="176">
        <f t="shared" si="50"/>
        <v>0</v>
      </c>
      <c r="Y133" s="171">
        <f t="shared" si="50"/>
        <v>0</v>
      </c>
      <c r="Z133" s="172">
        <f t="shared" si="50"/>
        <v>0</v>
      </c>
      <c r="AA133" s="172">
        <f t="shared" si="50"/>
        <v>0</v>
      </c>
      <c r="AB133" s="173">
        <f t="shared" si="50"/>
        <v>0</v>
      </c>
      <c r="AC133" s="177">
        <f t="shared" si="50"/>
        <v>0</v>
      </c>
      <c r="AD133" s="178">
        <f t="shared" si="50"/>
        <v>0</v>
      </c>
      <c r="AE133" s="179">
        <f t="shared" si="50"/>
        <v>0</v>
      </c>
      <c r="AF133" s="178">
        <f t="shared" si="50"/>
        <v>0</v>
      </c>
      <c r="AG133" s="180">
        <f t="shared" si="50"/>
        <v>0</v>
      </c>
      <c r="AH133" s="181">
        <f t="shared" si="50"/>
        <v>0</v>
      </c>
      <c r="AI133" s="296">
        <f t="shared" si="50"/>
        <v>0</v>
      </c>
    </row>
    <row r="134" spans="1:35" ht="28.8" hidden="1" x14ac:dyDescent="0.3">
      <c r="A134" s="153" t="s">
        <v>322</v>
      </c>
      <c r="B134" s="154"/>
      <c r="C134" s="155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7"/>
      <c r="U134" s="157"/>
      <c r="V134" s="78">
        <f>SUM(C134:U134)</f>
        <v>0</v>
      </c>
      <c r="W134" s="159"/>
      <c r="X134" s="191"/>
      <c r="Y134" s="209"/>
      <c r="Z134" s="210"/>
      <c r="AA134" s="210"/>
      <c r="AB134" s="211"/>
      <c r="AC134" s="82">
        <f>SUM(Y134:AB134)</f>
        <v>0</v>
      </c>
      <c r="AD134" s="187"/>
      <c r="AE134" s="188"/>
      <c r="AF134" s="187"/>
      <c r="AG134" s="189"/>
      <c r="AH134" s="190"/>
      <c r="AI134" s="295">
        <f>V134+X134+AC134+W134+AD134+AE134+AF134+AG134+AH134</f>
        <v>0</v>
      </c>
    </row>
    <row r="135" spans="1:35" hidden="1" x14ac:dyDescent="0.3">
      <c r="A135" s="169" t="s">
        <v>323</v>
      </c>
      <c r="B135" s="170"/>
      <c r="C135" s="171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3"/>
      <c r="U135" s="173">
        <f t="shared" ref="U135:AI135" si="51">U134</f>
        <v>0</v>
      </c>
      <c r="V135" s="174">
        <f t="shared" si="51"/>
        <v>0</v>
      </c>
      <c r="W135" s="175">
        <f t="shared" si="51"/>
        <v>0</v>
      </c>
      <c r="X135" s="176">
        <f t="shared" si="51"/>
        <v>0</v>
      </c>
      <c r="Y135" s="171">
        <f t="shared" si="51"/>
        <v>0</v>
      </c>
      <c r="Z135" s="172">
        <f t="shared" si="51"/>
        <v>0</v>
      </c>
      <c r="AA135" s="172">
        <f t="shared" si="51"/>
        <v>0</v>
      </c>
      <c r="AB135" s="173">
        <f t="shared" si="51"/>
        <v>0</v>
      </c>
      <c r="AC135" s="177">
        <f t="shared" si="51"/>
        <v>0</v>
      </c>
      <c r="AD135" s="178">
        <f t="shared" si="51"/>
        <v>0</v>
      </c>
      <c r="AE135" s="179">
        <f t="shared" si="51"/>
        <v>0</v>
      </c>
      <c r="AF135" s="178">
        <f t="shared" si="51"/>
        <v>0</v>
      </c>
      <c r="AG135" s="180">
        <f t="shared" si="51"/>
        <v>0</v>
      </c>
      <c r="AH135" s="181">
        <f t="shared" si="51"/>
        <v>0</v>
      </c>
      <c r="AI135" s="296">
        <f t="shared" si="51"/>
        <v>0</v>
      </c>
    </row>
    <row r="136" spans="1:35" hidden="1" x14ac:dyDescent="0.3">
      <c r="A136" s="212" t="s">
        <v>324</v>
      </c>
      <c r="B136" s="213"/>
      <c r="C136" s="214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6"/>
      <c r="U136" s="216"/>
      <c r="V136" s="1148">
        <f>SUM(C136:U136)</f>
        <v>0</v>
      </c>
      <c r="W136" s="218"/>
      <c r="X136" s="1149"/>
      <c r="Y136" s="1230"/>
      <c r="Z136" s="96"/>
      <c r="AA136" s="96"/>
      <c r="AB136" s="98"/>
      <c r="AC136" s="106">
        <f>SUM(Y136:AB136)</f>
        <v>0</v>
      </c>
      <c r="AD136" s="1231"/>
      <c r="AE136" s="1232"/>
      <c r="AF136" s="1231"/>
      <c r="AG136" s="108"/>
      <c r="AH136" s="107"/>
      <c r="AI136" s="1251">
        <f>V136+X136+AC136+W136+AD136+AE136+AF136+AG136+AH136</f>
        <v>0</v>
      </c>
    </row>
    <row r="137" spans="1:35" ht="16.2" thickBot="1" x14ac:dyDescent="0.35">
      <c r="A137" s="225" t="s">
        <v>325</v>
      </c>
      <c r="B137" s="1024"/>
      <c r="C137" s="1024"/>
      <c r="D137" s="1024"/>
      <c r="E137" s="1024"/>
      <c r="F137" s="1024"/>
      <c r="G137" s="1024"/>
      <c r="H137" s="1024"/>
      <c r="I137" s="1024"/>
      <c r="J137" s="1024"/>
      <c r="K137" s="1024"/>
      <c r="L137" s="1024"/>
      <c r="M137" s="1024"/>
      <c r="N137" s="1024"/>
      <c r="O137" s="1024"/>
      <c r="P137" s="1024"/>
      <c r="Q137" s="1024"/>
      <c r="R137" s="1024"/>
      <c r="S137" s="1024"/>
      <c r="T137" s="1024"/>
      <c r="U137" s="1024">
        <f t="shared" ref="U137:AI137" si="52">U133+U135+U136</f>
        <v>0</v>
      </c>
      <c r="V137" s="1022">
        <f t="shared" si="52"/>
        <v>0</v>
      </c>
      <c r="W137" s="1233">
        <f t="shared" si="52"/>
        <v>0</v>
      </c>
      <c r="X137" s="232">
        <f t="shared" si="52"/>
        <v>0</v>
      </c>
      <c r="Y137" s="1024">
        <f t="shared" si="52"/>
        <v>0</v>
      </c>
      <c r="Z137" s="1024">
        <f t="shared" si="52"/>
        <v>0</v>
      </c>
      <c r="AA137" s="1024">
        <f t="shared" si="52"/>
        <v>0</v>
      </c>
      <c r="AB137" s="1024">
        <f t="shared" si="52"/>
        <v>0</v>
      </c>
      <c r="AC137" s="1234">
        <f t="shared" si="52"/>
        <v>0</v>
      </c>
      <c r="AD137" s="235">
        <f t="shared" si="52"/>
        <v>0</v>
      </c>
      <c r="AE137" s="235">
        <f t="shared" si="52"/>
        <v>0</v>
      </c>
      <c r="AF137" s="235">
        <f t="shared" si="52"/>
        <v>0</v>
      </c>
      <c r="AG137" s="236">
        <f t="shared" si="52"/>
        <v>0</v>
      </c>
      <c r="AH137" s="237">
        <f t="shared" si="52"/>
        <v>0</v>
      </c>
      <c r="AI137" s="1024">
        <f t="shared" si="52"/>
        <v>0</v>
      </c>
    </row>
    <row r="138" spans="1:35" ht="15" hidden="1" thickBot="1" x14ac:dyDescent="0.35">
      <c r="A138" s="1050" t="s">
        <v>326</v>
      </c>
      <c r="B138" s="1056"/>
      <c r="C138" s="1056"/>
      <c r="D138" s="1056"/>
      <c r="E138" s="1056"/>
      <c r="F138" s="1056"/>
      <c r="G138" s="1056"/>
      <c r="H138" s="1056"/>
      <c r="I138" s="1056"/>
      <c r="J138" s="1056"/>
      <c r="K138" s="1056"/>
      <c r="L138" s="1056"/>
      <c r="M138" s="1056"/>
      <c r="N138" s="1056"/>
      <c r="O138" s="1056"/>
      <c r="P138" s="1056"/>
      <c r="Q138" s="1056"/>
      <c r="R138" s="1056"/>
      <c r="S138" s="1056"/>
      <c r="T138" s="1056"/>
      <c r="U138" s="1056"/>
      <c r="V138" s="930">
        <f>SUM(C138:U138)</f>
        <v>0</v>
      </c>
      <c r="W138" s="1239"/>
      <c r="X138" s="1244"/>
      <c r="Y138" s="1060"/>
      <c r="Z138" s="1060"/>
      <c r="AA138" s="1060"/>
      <c r="AB138" s="1060"/>
      <c r="AC138" s="1236">
        <f>SUM(Y138:AB138)</f>
        <v>0</v>
      </c>
      <c r="AD138" s="1245"/>
      <c r="AE138" s="1245"/>
      <c r="AF138" s="1245"/>
      <c r="AG138" s="1246"/>
      <c r="AH138" s="1057"/>
      <c r="AI138" s="1047">
        <f>V138+X138+AC138+W138+AD138+AE138+AF138+AG138+AH138</f>
        <v>0</v>
      </c>
    </row>
    <row r="139" spans="1:35" ht="15" hidden="1" thickBot="1" x14ac:dyDescent="0.35">
      <c r="A139" s="1050" t="s">
        <v>327</v>
      </c>
      <c r="B139" s="1056"/>
      <c r="C139" s="1056"/>
      <c r="D139" s="1056"/>
      <c r="E139" s="1056"/>
      <c r="F139" s="1056"/>
      <c r="G139" s="1056"/>
      <c r="H139" s="1056"/>
      <c r="I139" s="1056"/>
      <c r="J139" s="1056"/>
      <c r="K139" s="1056"/>
      <c r="L139" s="1056"/>
      <c r="M139" s="1056"/>
      <c r="N139" s="1056"/>
      <c r="O139" s="1056"/>
      <c r="P139" s="1056"/>
      <c r="Q139" s="1056"/>
      <c r="R139" s="1056"/>
      <c r="S139" s="1056"/>
      <c r="T139" s="1056"/>
      <c r="U139" s="1056"/>
      <c r="V139" s="930">
        <f>SUM(C139:U139)</f>
        <v>0</v>
      </c>
      <c r="W139" s="1239"/>
      <c r="X139" s="1244"/>
      <c r="Y139" s="1060"/>
      <c r="Z139" s="1060"/>
      <c r="AA139" s="1060"/>
      <c r="AB139" s="1060"/>
      <c r="AC139" s="1236">
        <f>SUM(Y139:AB139)</f>
        <v>0</v>
      </c>
      <c r="AD139" s="1245"/>
      <c r="AE139" s="1245"/>
      <c r="AF139" s="1245"/>
      <c r="AG139" s="1246"/>
      <c r="AH139" s="1057"/>
      <c r="AI139" s="1047">
        <f>V139+X139+AC139+W139+AD139+AE139+AF139+AG139+AH139</f>
        <v>0</v>
      </c>
    </row>
    <row r="140" spans="1:35" ht="15" hidden="1" thickBot="1" x14ac:dyDescent="0.35">
      <c r="A140" s="1050" t="s">
        <v>328</v>
      </c>
      <c r="B140" s="1056"/>
      <c r="C140" s="1056"/>
      <c r="D140" s="1056"/>
      <c r="E140" s="1056"/>
      <c r="F140" s="1056"/>
      <c r="G140" s="1056"/>
      <c r="H140" s="1056"/>
      <c r="I140" s="1056"/>
      <c r="J140" s="1056"/>
      <c r="K140" s="1056"/>
      <c r="L140" s="1056"/>
      <c r="M140" s="1056"/>
      <c r="N140" s="1056"/>
      <c r="O140" s="1056"/>
      <c r="P140" s="1056"/>
      <c r="Q140" s="1056"/>
      <c r="R140" s="1056"/>
      <c r="S140" s="1056"/>
      <c r="T140" s="1056"/>
      <c r="U140" s="1056"/>
      <c r="V140" s="930">
        <f>SUM(C140:U140)</f>
        <v>0</v>
      </c>
      <c r="W140" s="1239"/>
      <c r="X140" s="1244"/>
      <c r="Y140" s="1060"/>
      <c r="Z140" s="1060"/>
      <c r="AA140" s="1060"/>
      <c r="AB140" s="1060"/>
      <c r="AC140" s="1236">
        <f>SUM(Y140:AB140)</f>
        <v>0</v>
      </c>
      <c r="AD140" s="1245"/>
      <c r="AE140" s="1245"/>
      <c r="AF140" s="1245"/>
      <c r="AG140" s="1246"/>
      <c r="AH140" s="1057"/>
      <c r="AI140" s="1047">
        <f>V140+X140+AC140+W140+AD140+AE140+AF140+AG140+AH140</f>
        <v>0</v>
      </c>
    </row>
    <row r="141" spans="1:35" ht="15" hidden="1" thickBot="1" x14ac:dyDescent="0.35">
      <c r="A141" s="820" t="s">
        <v>329</v>
      </c>
      <c r="B141" s="825"/>
      <c r="C141" s="825"/>
      <c r="D141" s="825"/>
      <c r="E141" s="825"/>
      <c r="F141" s="825"/>
      <c r="G141" s="825"/>
      <c r="H141" s="825"/>
      <c r="I141" s="825"/>
      <c r="J141" s="825"/>
      <c r="K141" s="825"/>
      <c r="L141" s="825"/>
      <c r="M141" s="825"/>
      <c r="N141" s="825"/>
      <c r="O141" s="825"/>
      <c r="P141" s="825"/>
      <c r="Q141" s="825"/>
      <c r="R141" s="825"/>
      <c r="S141" s="825"/>
      <c r="T141" s="825"/>
      <c r="U141" s="825">
        <f t="shared" ref="U141:AI141" si="53">SUM(U138:U140)</f>
        <v>0</v>
      </c>
      <c r="V141" s="832">
        <f t="shared" si="53"/>
        <v>0</v>
      </c>
      <c r="W141" s="1235">
        <f t="shared" si="53"/>
        <v>0</v>
      </c>
      <c r="X141" s="1193">
        <f t="shared" si="53"/>
        <v>0</v>
      </c>
      <c r="Y141" s="825">
        <f t="shared" si="53"/>
        <v>0</v>
      </c>
      <c r="Z141" s="825">
        <f t="shared" si="53"/>
        <v>0</v>
      </c>
      <c r="AA141" s="825">
        <f t="shared" si="53"/>
        <v>0</v>
      </c>
      <c r="AB141" s="825">
        <f t="shared" si="53"/>
        <v>0</v>
      </c>
      <c r="AC141" s="1250">
        <f t="shared" si="53"/>
        <v>0</v>
      </c>
      <c r="AD141" s="1199">
        <f t="shared" si="53"/>
        <v>0</v>
      </c>
      <c r="AE141" s="1199">
        <f t="shared" si="53"/>
        <v>0</v>
      </c>
      <c r="AF141" s="1199">
        <f t="shared" si="53"/>
        <v>0</v>
      </c>
      <c r="AG141" s="1200">
        <f t="shared" si="53"/>
        <v>0</v>
      </c>
      <c r="AH141" s="824">
        <f t="shared" si="53"/>
        <v>0</v>
      </c>
      <c r="AI141" s="825">
        <f t="shared" si="53"/>
        <v>0</v>
      </c>
    </row>
    <row r="142" spans="1:35" ht="15" hidden="1" thickBot="1" x14ac:dyDescent="0.35">
      <c r="A142" s="820" t="s">
        <v>330</v>
      </c>
      <c r="B142" s="825"/>
      <c r="C142" s="825"/>
      <c r="D142" s="825"/>
      <c r="E142" s="825"/>
      <c r="F142" s="825"/>
      <c r="G142" s="825"/>
      <c r="H142" s="825"/>
      <c r="I142" s="825"/>
      <c r="J142" s="825"/>
      <c r="K142" s="825"/>
      <c r="L142" s="825"/>
      <c r="M142" s="825"/>
      <c r="N142" s="825"/>
      <c r="O142" s="825"/>
      <c r="P142" s="825"/>
      <c r="Q142" s="825"/>
      <c r="R142" s="825"/>
      <c r="S142" s="825"/>
      <c r="T142" s="825"/>
      <c r="U142" s="825"/>
      <c r="V142" s="930">
        <f>SUM(C142:U142)</f>
        <v>0</v>
      </c>
      <c r="W142" s="1235"/>
      <c r="X142" s="1138"/>
      <c r="Y142" s="1047"/>
      <c r="Z142" s="1047"/>
      <c r="AA142" s="1047"/>
      <c r="AB142" s="1047"/>
      <c r="AC142" s="1236">
        <f>SUM(Y142:AB142)</f>
        <v>0</v>
      </c>
      <c r="AD142" s="1237"/>
      <c r="AE142" s="1237"/>
      <c r="AF142" s="1237"/>
      <c r="AG142" s="1145"/>
      <c r="AH142" s="929"/>
      <c r="AI142" s="1047">
        <f>V142+X142+AC142+W142+AD142+AE142+AF142+AG142+AH142</f>
        <v>0</v>
      </c>
    </row>
    <row r="143" spans="1:35" ht="16.2" thickBot="1" x14ac:dyDescent="0.35">
      <c r="A143" s="225" t="s">
        <v>331</v>
      </c>
      <c r="B143" s="1024"/>
      <c r="C143" s="1024"/>
      <c r="D143" s="1024"/>
      <c r="E143" s="1024"/>
      <c r="F143" s="1024"/>
      <c r="G143" s="1024"/>
      <c r="H143" s="1024"/>
      <c r="I143" s="1024"/>
      <c r="J143" s="1024"/>
      <c r="K143" s="1024"/>
      <c r="L143" s="1024"/>
      <c r="M143" s="1024"/>
      <c r="N143" s="1024"/>
      <c r="O143" s="1024"/>
      <c r="P143" s="1024"/>
      <c r="Q143" s="1024"/>
      <c r="R143" s="1024"/>
      <c r="S143" s="1024"/>
      <c r="T143" s="1024"/>
      <c r="U143" s="1024">
        <f t="shared" ref="U143:AI143" si="54">U141+U142</f>
        <v>0</v>
      </c>
      <c r="V143" s="1022">
        <f t="shared" si="54"/>
        <v>0</v>
      </c>
      <c r="W143" s="1233">
        <f t="shared" si="54"/>
        <v>0</v>
      </c>
      <c r="X143" s="232">
        <f t="shared" si="54"/>
        <v>0</v>
      </c>
      <c r="Y143" s="1024">
        <f t="shared" si="54"/>
        <v>0</v>
      </c>
      <c r="Z143" s="1024">
        <f t="shared" si="54"/>
        <v>0</v>
      </c>
      <c r="AA143" s="1024">
        <f t="shared" si="54"/>
        <v>0</v>
      </c>
      <c r="AB143" s="1024">
        <f t="shared" si="54"/>
        <v>0</v>
      </c>
      <c r="AC143" s="1234">
        <f t="shared" si="54"/>
        <v>0</v>
      </c>
      <c r="AD143" s="235">
        <f t="shared" si="54"/>
        <v>0</v>
      </c>
      <c r="AE143" s="235">
        <f t="shared" si="54"/>
        <v>0</v>
      </c>
      <c r="AF143" s="235">
        <f t="shared" si="54"/>
        <v>0</v>
      </c>
      <c r="AG143" s="236">
        <f t="shared" si="54"/>
        <v>0</v>
      </c>
      <c r="AH143" s="237">
        <f t="shared" si="54"/>
        <v>0</v>
      </c>
      <c r="AI143" s="1024">
        <f t="shared" si="54"/>
        <v>0</v>
      </c>
    </row>
    <row r="144" spans="1:35" ht="15" hidden="1" thickBot="1" x14ac:dyDescent="0.35">
      <c r="A144" s="1076" t="s">
        <v>332</v>
      </c>
      <c r="B144" s="1077"/>
      <c r="C144" s="1077"/>
      <c r="D144" s="1077"/>
      <c r="E144" s="1077"/>
      <c r="F144" s="1077"/>
      <c r="G144" s="1077"/>
      <c r="H144" s="1077"/>
      <c r="I144" s="1077"/>
      <c r="J144" s="1077"/>
      <c r="K144" s="1077"/>
      <c r="L144" s="1077"/>
      <c r="M144" s="1077"/>
      <c r="N144" s="1077"/>
      <c r="O144" s="1077"/>
      <c r="P144" s="1077"/>
      <c r="Q144" s="1077"/>
      <c r="R144" s="1077"/>
      <c r="S144" s="1077"/>
      <c r="T144" s="1077"/>
      <c r="U144" s="1077"/>
      <c r="V144" s="930">
        <f>SUM(C144:U144)</f>
        <v>0</v>
      </c>
      <c r="W144" s="1253"/>
      <c r="X144" s="1254"/>
      <c r="Y144" s="1082"/>
      <c r="Z144" s="1082"/>
      <c r="AA144" s="1082"/>
      <c r="AB144" s="1082"/>
      <c r="AC144" s="1236">
        <f>SUM(Y144:AB144)</f>
        <v>0</v>
      </c>
      <c r="AD144" s="1255"/>
      <c r="AE144" s="1255"/>
      <c r="AF144" s="1255"/>
      <c r="AG144" s="1256"/>
      <c r="AH144" s="1079"/>
      <c r="AI144" s="1047">
        <f>V144+X144+AC144+W144+AD144+AE144+AF144+AG144+AH144</f>
        <v>0</v>
      </c>
    </row>
    <row r="145" spans="1:35" ht="15" hidden="1" thickBot="1" x14ac:dyDescent="0.35">
      <c r="A145" s="1050" t="s">
        <v>333</v>
      </c>
      <c r="B145" s="1056"/>
      <c r="C145" s="1056"/>
      <c r="D145" s="1056"/>
      <c r="E145" s="1056"/>
      <c r="F145" s="1056"/>
      <c r="G145" s="1056"/>
      <c r="H145" s="1056"/>
      <c r="I145" s="1056"/>
      <c r="J145" s="1056"/>
      <c r="K145" s="1056"/>
      <c r="L145" s="1056"/>
      <c r="M145" s="1056"/>
      <c r="N145" s="1056"/>
      <c r="O145" s="1056"/>
      <c r="P145" s="1056"/>
      <c r="Q145" s="1056"/>
      <c r="R145" s="1056"/>
      <c r="S145" s="1056"/>
      <c r="T145" s="1056"/>
      <c r="U145" s="1056"/>
      <c r="V145" s="930">
        <f>SUM(C145:U145)</f>
        <v>0</v>
      </c>
      <c r="W145" s="1239"/>
      <c r="X145" s="1244"/>
      <c r="Y145" s="1060"/>
      <c r="Z145" s="1060"/>
      <c r="AA145" s="1060"/>
      <c r="AB145" s="1060"/>
      <c r="AC145" s="1236">
        <f>SUM(Y145:AB145)</f>
        <v>0</v>
      </c>
      <c r="AD145" s="1245"/>
      <c r="AE145" s="1245"/>
      <c r="AF145" s="1245"/>
      <c r="AG145" s="1246"/>
      <c r="AH145" s="1057"/>
      <c r="AI145" s="1047">
        <f>V145+X145+AC145+W145+AD145+AE145+AF145+AG145+AH145</f>
        <v>0</v>
      </c>
    </row>
    <row r="146" spans="1:35" ht="15" hidden="1" thickBot="1" x14ac:dyDescent="0.35">
      <c r="A146" s="820" t="s">
        <v>334</v>
      </c>
      <c r="B146" s="825"/>
      <c r="C146" s="825"/>
      <c r="D146" s="825"/>
      <c r="E146" s="825"/>
      <c r="F146" s="825"/>
      <c r="G146" s="825"/>
      <c r="H146" s="825"/>
      <c r="I146" s="825"/>
      <c r="J146" s="825"/>
      <c r="K146" s="825"/>
      <c r="L146" s="825"/>
      <c r="M146" s="825"/>
      <c r="N146" s="825"/>
      <c r="O146" s="825"/>
      <c r="P146" s="825"/>
      <c r="Q146" s="825"/>
      <c r="R146" s="825"/>
      <c r="S146" s="825"/>
      <c r="T146" s="825"/>
      <c r="U146" s="825">
        <f t="shared" ref="U146:AI146" si="55">SUM(U144:U145)</f>
        <v>0</v>
      </c>
      <c r="V146" s="832">
        <f t="shared" si="55"/>
        <v>0</v>
      </c>
      <c r="W146" s="1235">
        <f t="shared" si="55"/>
        <v>0</v>
      </c>
      <c r="X146" s="1193">
        <f t="shared" si="55"/>
        <v>0</v>
      </c>
      <c r="Y146" s="825">
        <f t="shared" si="55"/>
        <v>0</v>
      </c>
      <c r="Z146" s="825">
        <f t="shared" si="55"/>
        <v>0</v>
      </c>
      <c r="AA146" s="825">
        <f t="shared" si="55"/>
        <v>0</v>
      </c>
      <c r="AB146" s="825">
        <f t="shared" si="55"/>
        <v>0</v>
      </c>
      <c r="AC146" s="1250">
        <f t="shared" si="55"/>
        <v>0</v>
      </c>
      <c r="AD146" s="1199">
        <f t="shared" si="55"/>
        <v>0</v>
      </c>
      <c r="AE146" s="1199">
        <f t="shared" si="55"/>
        <v>0</v>
      </c>
      <c r="AF146" s="1199">
        <f t="shared" si="55"/>
        <v>0</v>
      </c>
      <c r="AG146" s="1200">
        <f t="shared" si="55"/>
        <v>0</v>
      </c>
      <c r="AH146" s="824">
        <f t="shared" si="55"/>
        <v>0</v>
      </c>
      <c r="AI146" s="825">
        <f t="shared" si="55"/>
        <v>0</v>
      </c>
    </row>
    <row r="147" spans="1:35" ht="15" hidden="1" thickBot="1" x14ac:dyDescent="0.35">
      <c r="A147" s="1048" t="s">
        <v>335</v>
      </c>
      <c r="B147" s="1083"/>
      <c r="C147" s="1083"/>
      <c r="D147" s="1083"/>
      <c r="E147" s="1083"/>
      <c r="F147" s="1083"/>
      <c r="G147" s="1083"/>
      <c r="H147" s="1083"/>
      <c r="I147" s="1083"/>
      <c r="J147" s="1083"/>
      <c r="K147" s="1083"/>
      <c r="L147" s="1083"/>
      <c r="M147" s="1083"/>
      <c r="N147" s="1083"/>
      <c r="O147" s="1083"/>
      <c r="P147" s="1083"/>
      <c r="Q147" s="1083"/>
      <c r="R147" s="1083"/>
      <c r="S147" s="1083"/>
      <c r="T147" s="1083"/>
      <c r="U147" s="1083"/>
      <c r="V147" s="930">
        <f>SUM(C147:U147)</f>
        <v>0</v>
      </c>
      <c r="W147" s="1238"/>
      <c r="X147" s="1146"/>
      <c r="Y147" s="1084"/>
      <c r="Z147" s="1084"/>
      <c r="AA147" s="1084"/>
      <c r="AB147" s="1084"/>
      <c r="AC147" s="1236">
        <f>SUM(Y147:AB147)</f>
        <v>0</v>
      </c>
      <c r="AD147" s="1257"/>
      <c r="AE147" s="1257"/>
      <c r="AF147" s="1257"/>
      <c r="AG147" s="1147"/>
      <c r="AH147" s="958"/>
      <c r="AI147" s="1047">
        <f>V147+X147+AC147+W147+AD147+AE147+AF147+AG147+AH147</f>
        <v>0</v>
      </c>
    </row>
    <row r="148" spans="1:35" ht="15" hidden="1" thickBot="1" x14ac:dyDescent="0.35">
      <c r="A148" s="1085" t="s">
        <v>336</v>
      </c>
      <c r="B148" s="1083"/>
      <c r="C148" s="1083"/>
      <c r="D148" s="1083"/>
      <c r="E148" s="1083"/>
      <c r="F148" s="1083"/>
      <c r="G148" s="1083"/>
      <c r="H148" s="1083"/>
      <c r="I148" s="1083"/>
      <c r="J148" s="1083"/>
      <c r="K148" s="1083"/>
      <c r="L148" s="1083"/>
      <c r="M148" s="1083"/>
      <c r="N148" s="1083"/>
      <c r="O148" s="1083"/>
      <c r="P148" s="1083"/>
      <c r="Q148" s="1083"/>
      <c r="R148" s="1083"/>
      <c r="S148" s="1083"/>
      <c r="T148" s="1083"/>
      <c r="U148" s="1083"/>
      <c r="V148" s="930">
        <f>SUM(C148:U148)</f>
        <v>0</v>
      </c>
      <c r="W148" s="1238"/>
      <c r="X148" s="1146"/>
      <c r="Y148" s="1084"/>
      <c r="Z148" s="1084"/>
      <c r="AA148" s="1084"/>
      <c r="AB148" s="1084"/>
      <c r="AC148" s="1236">
        <f>SUM(Y148:AB148)</f>
        <v>0</v>
      </c>
      <c r="AD148" s="1257"/>
      <c r="AE148" s="1257"/>
      <c r="AF148" s="1257"/>
      <c r="AG148" s="1147"/>
      <c r="AH148" s="958"/>
      <c r="AI148" s="1047">
        <f>V148+X148+AC148+W148+AD148+AE148+AF148+AG148+AH148</f>
        <v>0</v>
      </c>
    </row>
    <row r="149" spans="1:35" ht="15" hidden="1" thickBot="1" x14ac:dyDescent="0.35">
      <c r="A149" s="1050" t="s">
        <v>337</v>
      </c>
      <c r="B149" s="1056"/>
      <c r="C149" s="1056"/>
      <c r="D149" s="1056"/>
      <c r="E149" s="1056"/>
      <c r="F149" s="1056"/>
      <c r="G149" s="1056"/>
      <c r="H149" s="1056"/>
      <c r="I149" s="1056"/>
      <c r="J149" s="1056"/>
      <c r="K149" s="1056"/>
      <c r="L149" s="1056"/>
      <c r="M149" s="1056"/>
      <c r="N149" s="1056"/>
      <c r="O149" s="1056"/>
      <c r="P149" s="1056"/>
      <c r="Q149" s="1056"/>
      <c r="R149" s="1056"/>
      <c r="S149" s="1056"/>
      <c r="T149" s="1056"/>
      <c r="U149" s="1056">
        <f t="shared" ref="U149:AI149" si="56">SUM(U147:U148)</f>
        <v>0</v>
      </c>
      <c r="V149" s="1054">
        <f t="shared" si="56"/>
        <v>0</v>
      </c>
      <c r="W149" s="1239">
        <f t="shared" si="56"/>
        <v>0</v>
      </c>
      <c r="X149" s="1240">
        <f t="shared" si="56"/>
        <v>0</v>
      </c>
      <c r="Y149" s="1056">
        <f t="shared" si="56"/>
        <v>0</v>
      </c>
      <c r="Z149" s="1056">
        <f t="shared" si="56"/>
        <v>0</v>
      </c>
      <c r="AA149" s="1056">
        <f t="shared" si="56"/>
        <v>0</v>
      </c>
      <c r="AB149" s="1056">
        <f t="shared" si="56"/>
        <v>0</v>
      </c>
      <c r="AC149" s="1241">
        <f t="shared" si="56"/>
        <v>0</v>
      </c>
      <c r="AD149" s="1242">
        <f t="shared" si="56"/>
        <v>0</v>
      </c>
      <c r="AE149" s="1242">
        <f t="shared" si="56"/>
        <v>0</v>
      </c>
      <c r="AF149" s="1242">
        <f t="shared" si="56"/>
        <v>0</v>
      </c>
      <c r="AG149" s="1243">
        <f t="shared" si="56"/>
        <v>0</v>
      </c>
      <c r="AH149" s="1053">
        <f t="shared" si="56"/>
        <v>0</v>
      </c>
      <c r="AI149" s="1056">
        <f t="shared" si="56"/>
        <v>0</v>
      </c>
    </row>
    <row r="150" spans="1:35" ht="15" hidden="1" thickBot="1" x14ac:dyDescent="0.35">
      <c r="A150" s="1085" t="s">
        <v>338</v>
      </c>
      <c r="B150" s="1086"/>
      <c r="C150" s="1086"/>
      <c r="D150" s="1086"/>
      <c r="E150" s="1086"/>
      <c r="F150" s="1086"/>
      <c r="G150" s="1086"/>
      <c r="H150" s="1086"/>
      <c r="I150" s="1086"/>
      <c r="J150" s="1086"/>
      <c r="K150" s="1086"/>
      <c r="L150" s="1086"/>
      <c r="M150" s="1086"/>
      <c r="N150" s="1086"/>
      <c r="O150" s="1086"/>
      <c r="P150" s="1086"/>
      <c r="Q150" s="1086"/>
      <c r="R150" s="1086"/>
      <c r="S150" s="1086"/>
      <c r="T150" s="1086"/>
      <c r="U150" s="1086"/>
      <c r="V150" s="930">
        <f>SUM(C150:U150)</f>
        <v>0</v>
      </c>
      <c r="W150" s="1258"/>
      <c r="X150" s="1138"/>
      <c r="Y150" s="1047"/>
      <c r="Z150" s="1047"/>
      <c r="AA150" s="1047"/>
      <c r="AB150" s="1047"/>
      <c r="AC150" s="1236">
        <f>SUM(Y150:AB150)</f>
        <v>0</v>
      </c>
      <c r="AD150" s="1237"/>
      <c r="AE150" s="1237"/>
      <c r="AF150" s="1237"/>
      <c r="AG150" s="1145"/>
      <c r="AH150" s="929"/>
      <c r="AI150" s="1047">
        <f>V150+X150+AC150+W150+AD150+AE150+AF150+AG150+AH150</f>
        <v>0</v>
      </c>
    </row>
    <row r="151" spans="1:35" ht="15" hidden="1" thickBot="1" x14ac:dyDescent="0.35">
      <c r="A151" s="1085" t="s">
        <v>339</v>
      </c>
      <c r="B151" s="1086"/>
      <c r="C151" s="1086"/>
      <c r="D151" s="1086"/>
      <c r="E151" s="1086"/>
      <c r="F151" s="1086"/>
      <c r="G151" s="1086"/>
      <c r="H151" s="1086"/>
      <c r="I151" s="1086"/>
      <c r="J151" s="1086"/>
      <c r="K151" s="1086"/>
      <c r="L151" s="1086"/>
      <c r="M151" s="1086"/>
      <c r="N151" s="1086"/>
      <c r="O151" s="1086"/>
      <c r="P151" s="1086"/>
      <c r="Q151" s="1086"/>
      <c r="R151" s="1086"/>
      <c r="S151" s="1086"/>
      <c r="T151" s="1086"/>
      <c r="U151" s="1086"/>
      <c r="V151" s="930">
        <f>SUM(C151:U151)</f>
        <v>0</v>
      </c>
      <c r="W151" s="1258"/>
      <c r="X151" s="1138"/>
      <c r="Y151" s="1047"/>
      <c r="Z151" s="1047"/>
      <c r="AA151" s="1047"/>
      <c r="AB151" s="1047"/>
      <c r="AC151" s="1236">
        <f>SUM(Y151:AB151)</f>
        <v>0</v>
      </c>
      <c r="AD151" s="1237"/>
      <c r="AE151" s="1237"/>
      <c r="AF151" s="1237"/>
      <c r="AG151" s="1145"/>
      <c r="AH151" s="929"/>
      <c r="AI151" s="1047">
        <f>V151+X151+AC151+W151+AD151+AE151+AF151+AG151+AH151</f>
        <v>0</v>
      </c>
    </row>
    <row r="152" spans="1:35" ht="15" hidden="1" thickBot="1" x14ac:dyDescent="0.35">
      <c r="A152" s="1050" t="s">
        <v>340</v>
      </c>
      <c r="B152" s="1056"/>
      <c r="C152" s="1056"/>
      <c r="D152" s="1056"/>
      <c r="E152" s="1056"/>
      <c r="F152" s="1056"/>
      <c r="G152" s="1056"/>
      <c r="H152" s="1056"/>
      <c r="I152" s="1056"/>
      <c r="J152" s="1056"/>
      <c r="K152" s="1056"/>
      <c r="L152" s="1056"/>
      <c r="M152" s="1056"/>
      <c r="N152" s="1056"/>
      <c r="O152" s="1056"/>
      <c r="P152" s="1056"/>
      <c r="Q152" s="1056"/>
      <c r="R152" s="1056"/>
      <c r="S152" s="1056"/>
      <c r="T152" s="1056"/>
      <c r="U152" s="1056">
        <f t="shared" ref="U152:AI152" si="57">SUM(U150:U151)</f>
        <v>0</v>
      </c>
      <c r="V152" s="1054">
        <f t="shared" si="57"/>
        <v>0</v>
      </c>
      <c r="W152" s="1239">
        <f t="shared" si="57"/>
        <v>0</v>
      </c>
      <c r="X152" s="1240">
        <f t="shared" si="57"/>
        <v>0</v>
      </c>
      <c r="Y152" s="1056">
        <f t="shared" si="57"/>
        <v>0</v>
      </c>
      <c r="Z152" s="1056">
        <f t="shared" si="57"/>
        <v>0</v>
      </c>
      <c r="AA152" s="1056">
        <f t="shared" si="57"/>
        <v>0</v>
      </c>
      <c r="AB152" s="1056">
        <f t="shared" si="57"/>
        <v>0</v>
      </c>
      <c r="AC152" s="1241">
        <f t="shared" si="57"/>
        <v>0</v>
      </c>
      <c r="AD152" s="1242">
        <f t="shared" si="57"/>
        <v>0</v>
      </c>
      <c r="AE152" s="1242">
        <f t="shared" si="57"/>
        <v>0</v>
      </c>
      <c r="AF152" s="1242">
        <f t="shared" si="57"/>
        <v>0</v>
      </c>
      <c r="AG152" s="1243">
        <f t="shared" si="57"/>
        <v>0</v>
      </c>
      <c r="AH152" s="1053">
        <f t="shared" si="57"/>
        <v>0</v>
      </c>
      <c r="AI152" s="1056">
        <f t="shared" si="57"/>
        <v>0</v>
      </c>
    </row>
    <row r="153" spans="1:35" ht="15" hidden="1" thickBot="1" x14ac:dyDescent="0.35">
      <c r="A153" s="1085" t="s">
        <v>341</v>
      </c>
      <c r="B153" s="1086"/>
      <c r="C153" s="1086"/>
      <c r="D153" s="1086"/>
      <c r="E153" s="1086"/>
      <c r="F153" s="1086"/>
      <c r="G153" s="1086"/>
      <c r="H153" s="1086"/>
      <c r="I153" s="1086"/>
      <c r="J153" s="1086"/>
      <c r="K153" s="1086"/>
      <c r="L153" s="1086"/>
      <c r="M153" s="1086"/>
      <c r="N153" s="1086"/>
      <c r="O153" s="1086"/>
      <c r="P153" s="1086"/>
      <c r="Q153" s="1086"/>
      <c r="R153" s="1086"/>
      <c r="S153" s="1086"/>
      <c r="T153" s="1086"/>
      <c r="U153" s="1086"/>
      <c r="V153" s="930">
        <f>SUM(C153:U153)</f>
        <v>0</v>
      </c>
      <c r="W153" s="1258"/>
      <c r="X153" s="1138"/>
      <c r="Y153" s="1047"/>
      <c r="Z153" s="1047"/>
      <c r="AA153" s="1047"/>
      <c r="AB153" s="1047"/>
      <c r="AC153" s="1236">
        <f>SUM(Y153:AB153)</f>
        <v>0</v>
      </c>
      <c r="AD153" s="1237"/>
      <c r="AE153" s="1237"/>
      <c r="AF153" s="1237"/>
      <c r="AG153" s="1145"/>
      <c r="AH153" s="929"/>
      <c r="AI153" s="1047">
        <f>V153+X153+AC153+W153+AD153+AE153+AF153+AG153+AH153</f>
        <v>0</v>
      </c>
    </row>
    <row r="154" spans="1:35" ht="15" hidden="1" thickBot="1" x14ac:dyDescent="0.35">
      <c r="A154" s="1050" t="s">
        <v>342</v>
      </c>
      <c r="B154" s="1056"/>
      <c r="C154" s="1056"/>
      <c r="D154" s="1056"/>
      <c r="E154" s="1056"/>
      <c r="F154" s="1056"/>
      <c r="G154" s="1056"/>
      <c r="H154" s="1056"/>
      <c r="I154" s="1056"/>
      <c r="J154" s="1056"/>
      <c r="K154" s="1056"/>
      <c r="L154" s="1056"/>
      <c r="M154" s="1056"/>
      <c r="N154" s="1056"/>
      <c r="O154" s="1056"/>
      <c r="P154" s="1056"/>
      <c r="Q154" s="1056"/>
      <c r="R154" s="1056"/>
      <c r="S154" s="1056"/>
      <c r="T154" s="1056"/>
      <c r="U154" s="1056">
        <f t="shared" ref="U154:AI154" si="58">U153</f>
        <v>0</v>
      </c>
      <c r="V154" s="1054">
        <f t="shared" si="58"/>
        <v>0</v>
      </c>
      <c r="W154" s="1239">
        <f t="shared" si="58"/>
        <v>0</v>
      </c>
      <c r="X154" s="1240">
        <f t="shared" si="58"/>
        <v>0</v>
      </c>
      <c r="Y154" s="1056">
        <f t="shared" si="58"/>
        <v>0</v>
      </c>
      <c r="Z154" s="1056">
        <f t="shared" si="58"/>
        <v>0</v>
      </c>
      <c r="AA154" s="1056">
        <f t="shared" si="58"/>
        <v>0</v>
      </c>
      <c r="AB154" s="1056">
        <f t="shared" si="58"/>
        <v>0</v>
      </c>
      <c r="AC154" s="1241">
        <f t="shared" si="58"/>
        <v>0</v>
      </c>
      <c r="AD154" s="1242">
        <f t="shared" si="58"/>
        <v>0</v>
      </c>
      <c r="AE154" s="1242">
        <f t="shared" si="58"/>
        <v>0</v>
      </c>
      <c r="AF154" s="1242">
        <f t="shared" si="58"/>
        <v>0</v>
      </c>
      <c r="AG154" s="1243">
        <f t="shared" si="58"/>
        <v>0</v>
      </c>
      <c r="AH154" s="1053">
        <f t="shared" si="58"/>
        <v>0</v>
      </c>
      <c r="AI154" s="1056">
        <f t="shared" si="58"/>
        <v>0</v>
      </c>
    </row>
    <row r="155" spans="1:35" ht="15" hidden="1" thickBot="1" x14ac:dyDescent="0.35">
      <c r="A155" s="820" t="s">
        <v>343</v>
      </c>
      <c r="B155" s="825"/>
      <c r="C155" s="825"/>
      <c r="D155" s="825"/>
      <c r="E155" s="825"/>
      <c r="F155" s="825"/>
      <c r="G155" s="825"/>
      <c r="H155" s="825"/>
      <c r="I155" s="825"/>
      <c r="J155" s="825"/>
      <c r="K155" s="825"/>
      <c r="L155" s="825"/>
      <c r="M155" s="825"/>
      <c r="N155" s="825"/>
      <c r="O155" s="825"/>
      <c r="P155" s="825"/>
      <c r="Q155" s="825"/>
      <c r="R155" s="825"/>
      <c r="S155" s="825"/>
      <c r="T155" s="825"/>
      <c r="U155" s="825">
        <f t="shared" ref="U155:AI155" si="59">U149+U152+U154</f>
        <v>0</v>
      </c>
      <c r="V155" s="832">
        <f t="shared" si="59"/>
        <v>0</v>
      </c>
      <c r="W155" s="1235">
        <f t="shared" si="59"/>
        <v>0</v>
      </c>
      <c r="X155" s="1193">
        <f t="shared" si="59"/>
        <v>0</v>
      </c>
      <c r="Y155" s="825">
        <f t="shared" si="59"/>
        <v>0</v>
      </c>
      <c r="Z155" s="825">
        <f t="shared" si="59"/>
        <v>0</v>
      </c>
      <c r="AA155" s="825">
        <f t="shared" si="59"/>
        <v>0</v>
      </c>
      <c r="AB155" s="825">
        <f t="shared" si="59"/>
        <v>0</v>
      </c>
      <c r="AC155" s="1250">
        <f t="shared" si="59"/>
        <v>0</v>
      </c>
      <c r="AD155" s="1199">
        <f t="shared" si="59"/>
        <v>0</v>
      </c>
      <c r="AE155" s="1199">
        <f t="shared" si="59"/>
        <v>0</v>
      </c>
      <c r="AF155" s="1199">
        <f t="shared" si="59"/>
        <v>0</v>
      </c>
      <c r="AG155" s="1200">
        <f t="shared" si="59"/>
        <v>0</v>
      </c>
      <c r="AH155" s="824">
        <f t="shared" si="59"/>
        <v>0</v>
      </c>
      <c r="AI155" s="825">
        <f t="shared" si="59"/>
        <v>0</v>
      </c>
    </row>
    <row r="156" spans="1:35" ht="15" hidden="1" thickBot="1" x14ac:dyDescent="0.35">
      <c r="A156" s="1050" t="s">
        <v>344</v>
      </c>
      <c r="B156" s="1056"/>
      <c r="C156" s="1056"/>
      <c r="D156" s="1056"/>
      <c r="E156" s="1056"/>
      <c r="F156" s="1056"/>
      <c r="G156" s="1056"/>
      <c r="H156" s="1056"/>
      <c r="I156" s="1056"/>
      <c r="J156" s="1056"/>
      <c r="K156" s="1056"/>
      <c r="L156" s="1056"/>
      <c r="M156" s="1056"/>
      <c r="N156" s="1056"/>
      <c r="O156" s="1056"/>
      <c r="P156" s="1056"/>
      <c r="Q156" s="1056"/>
      <c r="R156" s="1056"/>
      <c r="S156" s="1056"/>
      <c r="T156" s="1056"/>
      <c r="U156" s="1056"/>
      <c r="V156" s="930">
        <f>SUM(C156:U156)</f>
        <v>0</v>
      </c>
      <c r="W156" s="1239"/>
      <c r="X156" s="1244"/>
      <c r="Y156" s="1060"/>
      <c r="Z156" s="1060"/>
      <c r="AA156" s="1060"/>
      <c r="AB156" s="1060"/>
      <c r="AC156" s="1236">
        <f>SUM(Y156:AB156)</f>
        <v>0</v>
      </c>
      <c r="AD156" s="1245"/>
      <c r="AE156" s="1245"/>
      <c r="AF156" s="1245"/>
      <c r="AG156" s="1246"/>
      <c r="AH156" s="1057"/>
      <c r="AI156" s="1047">
        <f>V156+X156+AC156+W156+AD156+AE156+AF156+AG156+AH156</f>
        <v>0</v>
      </c>
    </row>
    <row r="157" spans="1:35" ht="15" hidden="1" thickBot="1" x14ac:dyDescent="0.35">
      <c r="A157" s="1050" t="s">
        <v>345</v>
      </c>
      <c r="B157" s="1056"/>
      <c r="C157" s="1056"/>
      <c r="D157" s="1056"/>
      <c r="E157" s="1056"/>
      <c r="F157" s="1056"/>
      <c r="G157" s="1056"/>
      <c r="H157" s="1056"/>
      <c r="I157" s="1056"/>
      <c r="J157" s="1056"/>
      <c r="K157" s="1056"/>
      <c r="L157" s="1056"/>
      <c r="M157" s="1056"/>
      <c r="N157" s="1056"/>
      <c r="O157" s="1056"/>
      <c r="P157" s="1056"/>
      <c r="Q157" s="1056"/>
      <c r="R157" s="1056"/>
      <c r="S157" s="1056"/>
      <c r="T157" s="1056"/>
      <c r="U157" s="1056"/>
      <c r="V157" s="930">
        <f>SUM(C157:U157)</f>
        <v>0</v>
      </c>
      <c r="W157" s="1239"/>
      <c r="X157" s="1244"/>
      <c r="Y157" s="1060"/>
      <c r="Z157" s="1060"/>
      <c r="AA157" s="1060"/>
      <c r="AB157" s="1060"/>
      <c r="AC157" s="1236">
        <f>SUM(Y157:AB157)</f>
        <v>0</v>
      </c>
      <c r="AD157" s="1245"/>
      <c r="AE157" s="1245"/>
      <c r="AF157" s="1245"/>
      <c r="AG157" s="1246"/>
      <c r="AH157" s="1057"/>
      <c r="AI157" s="1047">
        <f>V157+X157+AC157+W157+AD157+AE157+AF157+AG157+AH157</f>
        <v>0</v>
      </c>
    </row>
    <row r="158" spans="1:35" ht="15" hidden="1" thickBot="1" x14ac:dyDescent="0.35">
      <c r="A158" s="1050" t="s">
        <v>346</v>
      </c>
      <c r="B158" s="1056"/>
      <c r="C158" s="1056"/>
      <c r="D158" s="1056"/>
      <c r="E158" s="1056"/>
      <c r="F158" s="1056"/>
      <c r="G158" s="1056"/>
      <c r="H158" s="1056"/>
      <c r="I158" s="1056"/>
      <c r="J158" s="1056"/>
      <c r="K158" s="1056"/>
      <c r="L158" s="1056"/>
      <c r="M158" s="1056"/>
      <c r="N158" s="1056"/>
      <c r="O158" s="1056"/>
      <c r="P158" s="1056"/>
      <c r="Q158" s="1056"/>
      <c r="R158" s="1056"/>
      <c r="S158" s="1056"/>
      <c r="T158" s="1056"/>
      <c r="U158" s="1056"/>
      <c r="V158" s="930">
        <f>SUM(C158:U158)</f>
        <v>0</v>
      </c>
      <c r="W158" s="1239"/>
      <c r="X158" s="1244"/>
      <c r="Y158" s="1060"/>
      <c r="Z158" s="1060"/>
      <c r="AA158" s="1060"/>
      <c r="AB158" s="1060"/>
      <c r="AC158" s="1236">
        <f>SUM(Y158:AB158)</f>
        <v>0</v>
      </c>
      <c r="AD158" s="1245"/>
      <c r="AE158" s="1245"/>
      <c r="AF158" s="1245"/>
      <c r="AG158" s="1246"/>
      <c r="AH158" s="1057"/>
      <c r="AI158" s="1047">
        <f>V158+X158+AC158+W158+AD158+AE158+AF158+AG158+AH158</f>
        <v>0</v>
      </c>
    </row>
    <row r="159" spans="1:35" ht="15" hidden="1" thickBot="1" x14ac:dyDescent="0.35">
      <c r="A159" s="1050" t="s">
        <v>347</v>
      </c>
      <c r="B159" s="1056"/>
      <c r="C159" s="1056"/>
      <c r="D159" s="1056"/>
      <c r="E159" s="1056"/>
      <c r="F159" s="1056"/>
      <c r="G159" s="1056"/>
      <c r="H159" s="1056"/>
      <c r="I159" s="1056"/>
      <c r="J159" s="1056"/>
      <c r="K159" s="1056"/>
      <c r="L159" s="1056"/>
      <c r="M159" s="1056"/>
      <c r="N159" s="1056"/>
      <c r="O159" s="1056"/>
      <c r="P159" s="1056"/>
      <c r="Q159" s="1056"/>
      <c r="R159" s="1056"/>
      <c r="S159" s="1056"/>
      <c r="T159" s="1056"/>
      <c r="U159" s="1056"/>
      <c r="V159" s="930">
        <f>SUM(C159:U159)</f>
        <v>0</v>
      </c>
      <c r="W159" s="1239"/>
      <c r="X159" s="1244"/>
      <c r="Y159" s="1060"/>
      <c r="Z159" s="1060"/>
      <c r="AA159" s="1060"/>
      <c r="AB159" s="1060"/>
      <c r="AC159" s="1236">
        <f>SUM(Y159:AB159)</f>
        <v>0</v>
      </c>
      <c r="AD159" s="1245"/>
      <c r="AE159" s="1245"/>
      <c r="AF159" s="1245"/>
      <c r="AG159" s="1246"/>
      <c r="AH159" s="1057"/>
      <c r="AI159" s="1047">
        <f>V159+X159+AC159+W159+AD159+AE159+AF159+AG159+AH159</f>
        <v>0</v>
      </c>
    </row>
    <row r="160" spans="1:35" ht="15" hidden="1" thickBot="1" x14ac:dyDescent="0.35">
      <c r="A160" s="1050" t="s">
        <v>348</v>
      </c>
      <c r="B160" s="1056"/>
      <c r="C160" s="1056"/>
      <c r="D160" s="1056"/>
      <c r="E160" s="1056"/>
      <c r="F160" s="1056"/>
      <c r="G160" s="1056"/>
      <c r="H160" s="1056"/>
      <c r="I160" s="1056"/>
      <c r="J160" s="1056"/>
      <c r="K160" s="1056"/>
      <c r="L160" s="1056"/>
      <c r="M160" s="1056"/>
      <c r="N160" s="1056"/>
      <c r="O160" s="1056"/>
      <c r="P160" s="1056"/>
      <c r="Q160" s="1056"/>
      <c r="R160" s="1056"/>
      <c r="S160" s="1056"/>
      <c r="T160" s="1056"/>
      <c r="U160" s="1056"/>
      <c r="V160" s="930">
        <f>SUM(C160:U160)</f>
        <v>0</v>
      </c>
      <c r="W160" s="1239"/>
      <c r="X160" s="1244"/>
      <c r="Y160" s="1060"/>
      <c r="Z160" s="1060"/>
      <c r="AA160" s="1060"/>
      <c r="AB160" s="1060"/>
      <c r="AC160" s="1236">
        <f>SUM(Y160:AB160)</f>
        <v>0</v>
      </c>
      <c r="AD160" s="1245"/>
      <c r="AE160" s="1245"/>
      <c r="AF160" s="1245"/>
      <c r="AG160" s="1246"/>
      <c r="AH160" s="1057"/>
      <c r="AI160" s="1047">
        <f>V160+X160+AC160+W160+AD160+AE160+AF160+AG160+AH160</f>
        <v>0</v>
      </c>
    </row>
    <row r="161" spans="1:35" ht="15" hidden="1" thickBot="1" x14ac:dyDescent="0.35">
      <c r="A161" s="820" t="s">
        <v>349</v>
      </c>
      <c r="B161" s="825"/>
      <c r="C161" s="825"/>
      <c r="D161" s="825"/>
      <c r="E161" s="825"/>
      <c r="F161" s="825"/>
      <c r="G161" s="825"/>
      <c r="H161" s="825"/>
      <c r="I161" s="825"/>
      <c r="J161" s="825"/>
      <c r="K161" s="825"/>
      <c r="L161" s="825"/>
      <c r="M161" s="825"/>
      <c r="N161" s="825"/>
      <c r="O161" s="825"/>
      <c r="P161" s="825"/>
      <c r="Q161" s="825"/>
      <c r="R161" s="825"/>
      <c r="S161" s="825"/>
      <c r="T161" s="825"/>
      <c r="U161" s="825">
        <f t="shared" ref="U161:AI161" si="60">SUM(U156:U160)</f>
        <v>0</v>
      </c>
      <c r="V161" s="832">
        <f t="shared" si="60"/>
        <v>0</v>
      </c>
      <c r="W161" s="1235">
        <f t="shared" si="60"/>
        <v>0</v>
      </c>
      <c r="X161" s="1193">
        <f t="shared" si="60"/>
        <v>0</v>
      </c>
      <c r="Y161" s="825">
        <f t="shared" si="60"/>
        <v>0</v>
      </c>
      <c r="Z161" s="825">
        <f t="shared" si="60"/>
        <v>0</v>
      </c>
      <c r="AA161" s="825">
        <f t="shared" si="60"/>
        <v>0</v>
      </c>
      <c r="AB161" s="825">
        <f t="shared" si="60"/>
        <v>0</v>
      </c>
      <c r="AC161" s="1250">
        <f t="shared" si="60"/>
        <v>0</v>
      </c>
      <c r="AD161" s="1199">
        <f t="shared" si="60"/>
        <v>0</v>
      </c>
      <c r="AE161" s="1199">
        <f t="shared" si="60"/>
        <v>0</v>
      </c>
      <c r="AF161" s="1199">
        <f t="shared" si="60"/>
        <v>0</v>
      </c>
      <c r="AG161" s="1200">
        <f t="shared" si="60"/>
        <v>0</v>
      </c>
      <c r="AH161" s="824">
        <f t="shared" si="60"/>
        <v>0</v>
      </c>
      <c r="AI161" s="825">
        <f t="shared" si="60"/>
        <v>0</v>
      </c>
    </row>
    <row r="162" spans="1:35" ht="16.2" thickBot="1" x14ac:dyDescent="0.35">
      <c r="A162" s="225" t="s">
        <v>350</v>
      </c>
      <c r="B162" s="1024"/>
      <c r="C162" s="1024"/>
      <c r="D162" s="1024"/>
      <c r="E162" s="1024"/>
      <c r="F162" s="1024"/>
      <c r="G162" s="1024"/>
      <c r="H162" s="1024"/>
      <c r="I162" s="1024"/>
      <c r="J162" s="1024"/>
      <c r="K162" s="1024"/>
      <c r="L162" s="1024"/>
      <c r="M162" s="1024"/>
      <c r="N162" s="1024"/>
      <c r="O162" s="1024"/>
      <c r="P162" s="1024"/>
      <c r="Q162" s="1024"/>
      <c r="R162" s="1024"/>
      <c r="S162" s="1024"/>
      <c r="T162" s="1024"/>
      <c r="U162" s="1024">
        <f t="shared" ref="U162:AI162" si="61">U146+U155+U161</f>
        <v>0</v>
      </c>
      <c r="V162" s="1022">
        <f t="shared" si="61"/>
        <v>0</v>
      </c>
      <c r="W162" s="1233">
        <f t="shared" si="61"/>
        <v>0</v>
      </c>
      <c r="X162" s="232">
        <f t="shared" si="61"/>
        <v>0</v>
      </c>
      <c r="Y162" s="1024">
        <f t="shared" si="61"/>
        <v>0</v>
      </c>
      <c r="Z162" s="1024">
        <f t="shared" si="61"/>
        <v>0</v>
      </c>
      <c r="AA162" s="1024">
        <f t="shared" si="61"/>
        <v>0</v>
      </c>
      <c r="AB162" s="1024">
        <f t="shared" si="61"/>
        <v>0</v>
      </c>
      <c r="AC162" s="1234">
        <f t="shared" si="61"/>
        <v>0</v>
      </c>
      <c r="AD162" s="235">
        <f t="shared" si="61"/>
        <v>0</v>
      </c>
      <c r="AE162" s="235">
        <f t="shared" si="61"/>
        <v>0</v>
      </c>
      <c r="AF162" s="235">
        <f t="shared" si="61"/>
        <v>0</v>
      </c>
      <c r="AG162" s="236">
        <f t="shared" si="61"/>
        <v>0</v>
      </c>
      <c r="AH162" s="237">
        <f t="shared" si="61"/>
        <v>0</v>
      </c>
      <c r="AI162" s="1024">
        <f t="shared" si="61"/>
        <v>0</v>
      </c>
    </row>
    <row r="163" spans="1:35" ht="28.8" x14ac:dyDescent="0.3">
      <c r="A163" s="238" t="s">
        <v>351</v>
      </c>
      <c r="B163" s="239"/>
      <c r="C163" s="240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2"/>
      <c r="U163" s="242"/>
      <c r="V163" s="70">
        <f>SUM(C163:U163)</f>
        <v>0</v>
      </c>
      <c r="W163" s="244"/>
      <c r="X163" s="245"/>
      <c r="Y163" s="246"/>
      <c r="Z163" s="247"/>
      <c r="AA163" s="247"/>
      <c r="AB163" s="248"/>
      <c r="AC163" s="75">
        <f>SUM(Y163:AB163)</f>
        <v>0</v>
      </c>
      <c r="AD163" s="250"/>
      <c r="AE163" s="251"/>
      <c r="AF163" s="250"/>
      <c r="AG163" s="252"/>
      <c r="AH163" s="253"/>
      <c r="AI163" s="1252">
        <f>V163+X163+AC163+W163+AD163+AE163+AF163+AG163+AH163</f>
        <v>0</v>
      </c>
    </row>
    <row r="164" spans="1:35" x14ac:dyDescent="0.3">
      <c r="A164" s="169" t="s">
        <v>352</v>
      </c>
      <c r="B164" s="170"/>
      <c r="C164" s="171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3"/>
      <c r="U164" s="173">
        <f t="shared" ref="U164:AI164" si="62">U163</f>
        <v>0</v>
      </c>
      <c r="V164" s="174">
        <f t="shared" si="62"/>
        <v>0</v>
      </c>
      <c r="W164" s="175">
        <f t="shared" si="62"/>
        <v>0</v>
      </c>
      <c r="X164" s="176">
        <f t="shared" si="62"/>
        <v>0</v>
      </c>
      <c r="Y164" s="171">
        <f t="shared" si="62"/>
        <v>0</v>
      </c>
      <c r="Z164" s="172">
        <f t="shared" si="62"/>
        <v>0</v>
      </c>
      <c r="AA164" s="172">
        <f t="shared" si="62"/>
        <v>0</v>
      </c>
      <c r="AB164" s="173">
        <f t="shared" si="62"/>
        <v>0</v>
      </c>
      <c r="AC164" s="177">
        <f t="shared" si="62"/>
        <v>0</v>
      </c>
      <c r="AD164" s="178">
        <f t="shared" si="62"/>
        <v>0</v>
      </c>
      <c r="AE164" s="179">
        <f t="shared" si="62"/>
        <v>0</v>
      </c>
      <c r="AF164" s="178">
        <f t="shared" si="62"/>
        <v>0</v>
      </c>
      <c r="AG164" s="180">
        <f t="shared" si="62"/>
        <v>0</v>
      </c>
      <c r="AH164" s="181">
        <f t="shared" si="62"/>
        <v>0</v>
      </c>
      <c r="AI164" s="296">
        <f t="shared" si="62"/>
        <v>0</v>
      </c>
    </row>
    <row r="165" spans="1:35" x14ac:dyDescent="0.3">
      <c r="A165" s="169" t="s">
        <v>353</v>
      </c>
      <c r="B165" s="170"/>
      <c r="C165" s="171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3"/>
      <c r="U165" s="173"/>
      <c r="V165" s="78">
        <f>SUM(C165:U165)</f>
        <v>0</v>
      </c>
      <c r="W165" s="175"/>
      <c r="X165" s="79"/>
      <c r="Y165" s="194"/>
      <c r="Z165" s="195"/>
      <c r="AA165" s="195"/>
      <c r="AB165" s="196"/>
      <c r="AC165" s="82">
        <f>SUM(Y165:AB165)</f>
        <v>0</v>
      </c>
      <c r="AD165" s="149">
        <v>2579000</v>
      </c>
      <c r="AE165" s="150">
        <v>275000</v>
      </c>
      <c r="AF165" s="149"/>
      <c r="AG165" s="83"/>
      <c r="AH165" s="84"/>
      <c r="AI165" s="295">
        <f>V165+X165+AC165+W165+AD165+AE165+AF165+AG165+AH165</f>
        <v>2854000</v>
      </c>
    </row>
    <row r="166" spans="1:35" x14ac:dyDescent="0.3">
      <c r="A166" s="169" t="s">
        <v>354</v>
      </c>
      <c r="B166" s="170"/>
      <c r="C166" s="171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3"/>
      <c r="U166" s="173"/>
      <c r="V166" s="78">
        <f>SUM(C166:U166)</f>
        <v>0</v>
      </c>
      <c r="W166" s="175"/>
      <c r="X166" s="79"/>
      <c r="Y166" s="194"/>
      <c r="Z166" s="195"/>
      <c r="AA166" s="195"/>
      <c r="AB166" s="196"/>
      <c r="AC166" s="82">
        <f>SUM(Y166:AB166)</f>
        <v>0</v>
      </c>
      <c r="AD166" s="149">
        <v>696000</v>
      </c>
      <c r="AE166" s="150">
        <v>74000</v>
      </c>
      <c r="AF166" s="149"/>
      <c r="AG166" s="83"/>
      <c r="AH166" s="84"/>
      <c r="AI166" s="295">
        <f>V166+X166+AC166+W166+AD166+AE166+AF166+AG166+AH166</f>
        <v>770000</v>
      </c>
    </row>
    <row r="167" spans="1:35" x14ac:dyDescent="0.3">
      <c r="A167" s="169" t="s">
        <v>355</v>
      </c>
      <c r="B167" s="170"/>
      <c r="C167" s="171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3"/>
      <c r="U167" s="173"/>
      <c r="V167" s="78">
        <f>SUM(C167:U167)</f>
        <v>0</v>
      </c>
      <c r="W167" s="175"/>
      <c r="X167" s="79"/>
      <c r="Y167" s="194"/>
      <c r="Z167" s="195"/>
      <c r="AA167" s="195"/>
      <c r="AB167" s="196"/>
      <c r="AC167" s="82">
        <f>SUM(Y167:AB167)</f>
        <v>0</v>
      </c>
      <c r="AD167" s="149">
        <v>846000</v>
      </c>
      <c r="AE167" s="150">
        <v>84000</v>
      </c>
      <c r="AF167" s="149"/>
      <c r="AG167" s="83"/>
      <c r="AH167" s="84"/>
      <c r="AI167" s="295">
        <f>V167+X167+AC167+W167+AD167+AE167+AF167+AG167+AH167</f>
        <v>930000</v>
      </c>
    </row>
    <row r="168" spans="1:35" x14ac:dyDescent="0.3">
      <c r="A168" s="169" t="s">
        <v>356</v>
      </c>
      <c r="B168" s="170"/>
      <c r="C168" s="171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3"/>
      <c r="U168" s="173"/>
      <c r="V168" s="78">
        <f>SUM(C168:U168)</f>
        <v>0</v>
      </c>
      <c r="W168" s="175"/>
      <c r="X168" s="79"/>
      <c r="Y168" s="194"/>
      <c r="Z168" s="195"/>
      <c r="AA168" s="195"/>
      <c r="AB168" s="196"/>
      <c r="AC168" s="82">
        <f>SUM(Y168:AB168)</f>
        <v>0</v>
      </c>
      <c r="AD168" s="149"/>
      <c r="AE168" s="150"/>
      <c r="AF168" s="149"/>
      <c r="AG168" s="83"/>
      <c r="AH168" s="84"/>
      <c r="AI168" s="295">
        <f>V168+X168+AC168+W168+AD168+AE168+AF168+AG168+AH168</f>
        <v>0</v>
      </c>
    </row>
    <row r="169" spans="1:35" x14ac:dyDescent="0.3">
      <c r="A169" s="153" t="s">
        <v>357</v>
      </c>
      <c r="B169" s="154"/>
      <c r="C169" s="155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7"/>
      <c r="U169" s="157"/>
      <c r="V169" s="78">
        <f>SUM(C169:U169)</f>
        <v>0</v>
      </c>
      <c r="W169" s="159"/>
      <c r="X169" s="191"/>
      <c r="Y169" s="209"/>
      <c r="Z169" s="210"/>
      <c r="AA169" s="210"/>
      <c r="AB169" s="211"/>
      <c r="AC169" s="82">
        <f>SUM(Y169:AB169)</f>
        <v>0</v>
      </c>
      <c r="AD169" s="187"/>
      <c r="AE169" s="188"/>
      <c r="AF169" s="187"/>
      <c r="AG169" s="189"/>
      <c r="AH169" s="190"/>
      <c r="AI169" s="295">
        <f>V169+X169+AC169+W169+AD169+AE169+AF169+AG169+AH169</f>
        <v>0</v>
      </c>
    </row>
    <row r="170" spans="1:35" ht="15" thickBot="1" x14ac:dyDescent="0.35">
      <c r="A170" s="212" t="s">
        <v>358</v>
      </c>
      <c r="B170" s="213"/>
      <c r="C170" s="214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6"/>
      <c r="U170" s="216">
        <f t="shared" ref="U170:AI170" si="63">U169</f>
        <v>0</v>
      </c>
      <c r="V170" s="217">
        <f t="shared" si="63"/>
        <v>0</v>
      </c>
      <c r="W170" s="218">
        <f t="shared" si="63"/>
        <v>0</v>
      </c>
      <c r="X170" s="219">
        <f t="shared" si="63"/>
        <v>0</v>
      </c>
      <c r="Y170" s="214">
        <f t="shared" si="63"/>
        <v>0</v>
      </c>
      <c r="Z170" s="215">
        <f t="shared" si="63"/>
        <v>0</v>
      </c>
      <c r="AA170" s="215">
        <f t="shared" si="63"/>
        <v>0</v>
      </c>
      <c r="AB170" s="216">
        <f t="shared" si="63"/>
        <v>0</v>
      </c>
      <c r="AC170" s="220">
        <f t="shared" si="63"/>
        <v>0</v>
      </c>
      <c r="AD170" s="221">
        <f t="shared" si="63"/>
        <v>0</v>
      </c>
      <c r="AE170" s="222">
        <f t="shared" si="63"/>
        <v>0</v>
      </c>
      <c r="AF170" s="221">
        <f t="shared" si="63"/>
        <v>0</v>
      </c>
      <c r="AG170" s="223">
        <f t="shared" si="63"/>
        <v>0</v>
      </c>
      <c r="AH170" s="224">
        <f t="shared" si="63"/>
        <v>0</v>
      </c>
      <c r="AI170" s="1259">
        <f t="shared" si="63"/>
        <v>0</v>
      </c>
    </row>
    <row r="171" spans="1:35" ht="16.2" thickBot="1" x14ac:dyDescent="0.35">
      <c r="A171" s="225" t="s">
        <v>359</v>
      </c>
      <c r="B171" s="1024"/>
      <c r="C171" s="1024"/>
      <c r="D171" s="1024"/>
      <c r="E171" s="1024"/>
      <c r="F171" s="1024"/>
      <c r="G171" s="1024"/>
      <c r="H171" s="1024"/>
      <c r="I171" s="1024"/>
      <c r="J171" s="1024"/>
      <c r="K171" s="1024"/>
      <c r="L171" s="1024"/>
      <c r="M171" s="1024"/>
      <c r="N171" s="1024"/>
      <c r="O171" s="1024"/>
      <c r="P171" s="1024"/>
      <c r="Q171" s="1024"/>
      <c r="R171" s="1024"/>
      <c r="S171" s="1024"/>
      <c r="T171" s="1024"/>
      <c r="U171" s="1024">
        <f t="shared" ref="U171:AI171" si="64">U164+U165+U166+U167+U168+U170</f>
        <v>0</v>
      </c>
      <c r="V171" s="1022">
        <f t="shared" si="64"/>
        <v>0</v>
      </c>
      <c r="W171" s="1233">
        <f t="shared" si="64"/>
        <v>0</v>
      </c>
      <c r="X171" s="232">
        <f t="shared" si="64"/>
        <v>0</v>
      </c>
      <c r="Y171" s="1024">
        <f t="shared" si="64"/>
        <v>0</v>
      </c>
      <c r="Z171" s="1024">
        <f t="shared" si="64"/>
        <v>0</v>
      </c>
      <c r="AA171" s="1024">
        <f t="shared" si="64"/>
        <v>0</v>
      </c>
      <c r="AB171" s="1024">
        <f t="shared" si="64"/>
        <v>0</v>
      </c>
      <c r="AC171" s="1234">
        <f t="shared" si="64"/>
        <v>0</v>
      </c>
      <c r="AD171" s="235">
        <f t="shared" si="64"/>
        <v>4121000</v>
      </c>
      <c r="AE171" s="235">
        <f t="shared" si="64"/>
        <v>433000</v>
      </c>
      <c r="AF171" s="235">
        <f t="shared" si="64"/>
        <v>0</v>
      </c>
      <c r="AG171" s="236">
        <f t="shared" si="64"/>
        <v>0</v>
      </c>
      <c r="AH171" s="237">
        <f t="shared" si="64"/>
        <v>0</v>
      </c>
      <c r="AI171" s="1024">
        <f t="shared" si="64"/>
        <v>4554000</v>
      </c>
    </row>
    <row r="172" spans="1:35" hidden="1" x14ac:dyDescent="0.3">
      <c r="A172" s="1041" t="s">
        <v>360</v>
      </c>
      <c r="B172" s="1093"/>
      <c r="C172" s="1260"/>
      <c r="D172" s="1093"/>
      <c r="E172" s="1093"/>
      <c r="F172" s="1093"/>
      <c r="G172" s="1093"/>
      <c r="H172" s="1093"/>
      <c r="I172" s="1093"/>
      <c r="J172" s="1093"/>
      <c r="K172" s="1093"/>
      <c r="L172" s="1093"/>
      <c r="M172" s="1093"/>
      <c r="N172" s="1093"/>
      <c r="O172" s="1093"/>
      <c r="P172" s="1093"/>
      <c r="Q172" s="1093"/>
      <c r="R172" s="1093"/>
      <c r="S172" s="1093"/>
      <c r="T172" s="1094"/>
      <c r="U172" s="1094"/>
      <c r="V172" s="70">
        <f>SUM(C172:U172)</f>
        <v>0</v>
      </c>
      <c r="W172" s="1261"/>
      <c r="X172" s="72"/>
      <c r="Y172" s="1262"/>
      <c r="Z172" s="1263"/>
      <c r="AA172" s="1263"/>
      <c r="AB172" s="1264"/>
      <c r="AC172" s="75">
        <f>SUM(Y172:AB172)</f>
        <v>0</v>
      </c>
      <c r="AD172" s="1185"/>
      <c r="AE172" s="1186"/>
      <c r="AF172" s="1185"/>
      <c r="AG172" s="76"/>
      <c r="AH172" s="77"/>
      <c r="AI172" s="1252">
        <f>V172+X172+AC172+W172+AD172+AE172+AF172+AG172+AH172</f>
        <v>0</v>
      </c>
    </row>
    <row r="173" spans="1:35" hidden="1" x14ac:dyDescent="0.3">
      <c r="A173" s="212" t="s">
        <v>361</v>
      </c>
      <c r="B173" s="215"/>
      <c r="C173" s="214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6"/>
      <c r="U173" s="216"/>
      <c r="V173" s="1148">
        <f>SUM(C173:U173)</f>
        <v>0</v>
      </c>
      <c r="W173" s="218"/>
      <c r="X173" s="1149"/>
      <c r="Y173" s="1230"/>
      <c r="Z173" s="96"/>
      <c r="AA173" s="96"/>
      <c r="AB173" s="98"/>
      <c r="AC173" s="106">
        <f>SUM(Y173:AB173)</f>
        <v>0</v>
      </c>
      <c r="AD173" s="1231"/>
      <c r="AE173" s="1232"/>
      <c r="AF173" s="1231"/>
      <c r="AG173" s="108"/>
      <c r="AH173" s="107"/>
      <c r="AI173" s="1251">
        <f>V173+X173+AC173+W173+AD173+AE173+AF173+AG173+AH173</f>
        <v>0</v>
      </c>
    </row>
    <row r="174" spans="1:35" ht="16.2" thickBot="1" x14ac:dyDescent="0.35">
      <c r="A174" s="225" t="s">
        <v>362</v>
      </c>
      <c r="B174" s="1024"/>
      <c r="C174" s="1024"/>
      <c r="D174" s="1024"/>
      <c r="E174" s="1024"/>
      <c r="F174" s="1024"/>
      <c r="G174" s="1024"/>
      <c r="H174" s="1024"/>
      <c r="I174" s="1024"/>
      <c r="J174" s="1024"/>
      <c r="K174" s="1024"/>
      <c r="L174" s="1024"/>
      <c r="M174" s="1024"/>
      <c r="N174" s="1024"/>
      <c r="O174" s="1024"/>
      <c r="P174" s="1024"/>
      <c r="Q174" s="1024"/>
      <c r="R174" s="1024"/>
      <c r="S174" s="1024"/>
      <c r="T174" s="1024"/>
      <c r="U174" s="1024">
        <f t="shared" ref="U174:AI174" si="65">SUM(U172:U173)</f>
        <v>0</v>
      </c>
      <c r="V174" s="1022">
        <f t="shared" si="65"/>
        <v>0</v>
      </c>
      <c r="W174" s="1233">
        <f t="shared" si="65"/>
        <v>0</v>
      </c>
      <c r="X174" s="232">
        <f t="shared" si="65"/>
        <v>0</v>
      </c>
      <c r="Y174" s="1024">
        <f t="shared" si="65"/>
        <v>0</v>
      </c>
      <c r="Z174" s="1024">
        <f t="shared" si="65"/>
        <v>0</v>
      </c>
      <c r="AA174" s="1024">
        <f t="shared" si="65"/>
        <v>0</v>
      </c>
      <c r="AB174" s="1024">
        <f t="shared" si="65"/>
        <v>0</v>
      </c>
      <c r="AC174" s="1234">
        <f t="shared" si="65"/>
        <v>0</v>
      </c>
      <c r="AD174" s="235">
        <f t="shared" si="65"/>
        <v>0</v>
      </c>
      <c r="AE174" s="235">
        <f t="shared" si="65"/>
        <v>0</v>
      </c>
      <c r="AF174" s="235">
        <f t="shared" si="65"/>
        <v>0</v>
      </c>
      <c r="AG174" s="236">
        <f t="shared" si="65"/>
        <v>0</v>
      </c>
      <c r="AH174" s="237">
        <f t="shared" si="65"/>
        <v>0</v>
      </c>
      <c r="AI174" s="1024">
        <f t="shared" si="65"/>
        <v>0</v>
      </c>
    </row>
    <row r="175" spans="1:35" ht="15" hidden="1" thickBot="1" x14ac:dyDescent="0.35">
      <c r="A175" s="820" t="s">
        <v>363</v>
      </c>
      <c r="B175" s="825"/>
      <c r="C175" s="825"/>
      <c r="D175" s="825"/>
      <c r="E175" s="825"/>
      <c r="F175" s="825"/>
      <c r="G175" s="825"/>
      <c r="H175" s="825"/>
      <c r="I175" s="825"/>
      <c r="J175" s="825"/>
      <c r="K175" s="825"/>
      <c r="L175" s="825"/>
      <c r="M175" s="825"/>
      <c r="N175" s="825"/>
      <c r="O175" s="825"/>
      <c r="P175" s="825"/>
      <c r="Q175" s="825"/>
      <c r="R175" s="825"/>
      <c r="S175" s="825"/>
      <c r="T175" s="825"/>
      <c r="U175" s="825"/>
      <c r="V175" s="930">
        <f>SUM(C175:U175)</f>
        <v>0</v>
      </c>
      <c r="W175" s="1235"/>
      <c r="X175" s="1138"/>
      <c r="Y175" s="1047"/>
      <c r="Z175" s="1047"/>
      <c r="AA175" s="1047"/>
      <c r="AB175" s="1047"/>
      <c r="AC175" s="1236">
        <f>SUM(Y175:AB175)</f>
        <v>0</v>
      </c>
      <c r="AD175" s="1237"/>
      <c r="AE175" s="1237"/>
      <c r="AF175" s="1237"/>
      <c r="AG175" s="1145"/>
      <c r="AH175" s="929"/>
      <c r="AI175" s="1047">
        <f>V175+X175+AC175+W175+AD175+AE175+AF175+AG175+AH175</f>
        <v>0</v>
      </c>
    </row>
    <row r="176" spans="1:35" ht="16.2" thickBot="1" x14ac:dyDescent="0.35">
      <c r="A176" s="225" t="s">
        <v>364</v>
      </c>
      <c r="B176" s="1024"/>
      <c r="C176" s="1024"/>
      <c r="D176" s="1024"/>
      <c r="E176" s="1024"/>
      <c r="F176" s="1024"/>
      <c r="G176" s="1024"/>
      <c r="H176" s="1024"/>
      <c r="I176" s="1024"/>
      <c r="J176" s="1024"/>
      <c r="K176" s="1024"/>
      <c r="L176" s="1024"/>
      <c r="M176" s="1024"/>
      <c r="N176" s="1024"/>
      <c r="O176" s="1024"/>
      <c r="P176" s="1024"/>
      <c r="Q176" s="1024"/>
      <c r="R176" s="1024"/>
      <c r="S176" s="1024"/>
      <c r="T176" s="1024"/>
      <c r="U176" s="1024">
        <f t="shared" ref="U176:AI176" si="66">U175</f>
        <v>0</v>
      </c>
      <c r="V176" s="1022">
        <f t="shared" si="66"/>
        <v>0</v>
      </c>
      <c r="W176" s="1233">
        <f t="shared" si="66"/>
        <v>0</v>
      </c>
      <c r="X176" s="232">
        <f t="shared" si="66"/>
        <v>0</v>
      </c>
      <c r="Y176" s="1024">
        <f t="shared" si="66"/>
        <v>0</v>
      </c>
      <c r="Z176" s="1024">
        <f t="shared" si="66"/>
        <v>0</v>
      </c>
      <c r="AA176" s="1024">
        <f t="shared" si="66"/>
        <v>0</v>
      </c>
      <c r="AB176" s="1024">
        <f t="shared" si="66"/>
        <v>0</v>
      </c>
      <c r="AC176" s="1234">
        <f t="shared" si="66"/>
        <v>0</v>
      </c>
      <c r="AD176" s="235">
        <f t="shared" si="66"/>
        <v>0</v>
      </c>
      <c r="AE176" s="235">
        <f t="shared" si="66"/>
        <v>0</v>
      </c>
      <c r="AF176" s="235">
        <f t="shared" si="66"/>
        <v>0</v>
      </c>
      <c r="AG176" s="236">
        <f t="shared" si="66"/>
        <v>0</v>
      </c>
      <c r="AH176" s="237">
        <f t="shared" si="66"/>
        <v>0</v>
      </c>
      <c r="AI176" s="1024">
        <f t="shared" si="66"/>
        <v>0</v>
      </c>
    </row>
    <row r="177" spans="1:35" ht="15" hidden="1" thickBot="1" x14ac:dyDescent="0.35">
      <c r="A177" s="820" t="s">
        <v>365</v>
      </c>
      <c r="B177" s="825"/>
      <c r="C177" s="825"/>
      <c r="D177" s="825"/>
      <c r="E177" s="825"/>
      <c r="F177" s="825"/>
      <c r="G177" s="825"/>
      <c r="H177" s="825"/>
      <c r="I177" s="825"/>
      <c r="J177" s="825"/>
      <c r="K177" s="825"/>
      <c r="L177" s="825"/>
      <c r="M177" s="825"/>
      <c r="N177" s="825"/>
      <c r="O177" s="825"/>
      <c r="P177" s="825"/>
      <c r="Q177" s="825"/>
      <c r="R177" s="825"/>
      <c r="S177" s="825"/>
      <c r="T177" s="825"/>
      <c r="U177" s="825"/>
      <c r="V177" s="930">
        <f>SUM(C177:U177)</f>
        <v>0</v>
      </c>
      <c r="W177" s="1235"/>
      <c r="X177" s="1138"/>
      <c r="Y177" s="1047"/>
      <c r="Z177" s="1047"/>
      <c r="AA177" s="1047"/>
      <c r="AB177" s="1047"/>
      <c r="AC177" s="1236">
        <f>SUM(Y177:AB177)</f>
        <v>0</v>
      </c>
      <c r="AD177" s="1237"/>
      <c r="AE177" s="1237"/>
      <c r="AF177" s="1237"/>
      <c r="AG177" s="1145"/>
      <c r="AH177" s="929"/>
      <c r="AI177" s="1047">
        <f>V177+X177+AC177+W177+AD177+AE177+AF177+AG177+AH177</f>
        <v>0</v>
      </c>
    </row>
    <row r="178" spans="1:35" ht="16.2" thickBot="1" x14ac:dyDescent="0.35">
      <c r="A178" s="225" t="s">
        <v>366</v>
      </c>
      <c r="B178" s="1024"/>
      <c r="C178" s="1024"/>
      <c r="D178" s="1024"/>
      <c r="E178" s="1024"/>
      <c r="F178" s="1024"/>
      <c r="G178" s="1024"/>
      <c r="H178" s="1024"/>
      <c r="I178" s="1024"/>
      <c r="J178" s="1024"/>
      <c r="K178" s="1024"/>
      <c r="L178" s="1024"/>
      <c r="M178" s="1024"/>
      <c r="N178" s="1024"/>
      <c r="O178" s="1024"/>
      <c r="P178" s="1024"/>
      <c r="Q178" s="1024"/>
      <c r="R178" s="1024"/>
      <c r="S178" s="1024"/>
      <c r="T178" s="1024"/>
      <c r="U178" s="1024">
        <f t="shared" ref="U178:AI178" si="67">U177</f>
        <v>0</v>
      </c>
      <c r="V178" s="1022">
        <f t="shared" si="67"/>
        <v>0</v>
      </c>
      <c r="W178" s="1233">
        <f t="shared" si="67"/>
        <v>0</v>
      </c>
      <c r="X178" s="232">
        <f t="shared" si="67"/>
        <v>0</v>
      </c>
      <c r="Y178" s="1024">
        <f t="shared" si="67"/>
        <v>0</v>
      </c>
      <c r="Z178" s="1024">
        <f t="shared" si="67"/>
        <v>0</v>
      </c>
      <c r="AA178" s="1024">
        <f t="shared" si="67"/>
        <v>0</v>
      </c>
      <c r="AB178" s="1024">
        <f t="shared" si="67"/>
        <v>0</v>
      </c>
      <c r="AC178" s="1234">
        <f t="shared" si="67"/>
        <v>0</v>
      </c>
      <c r="AD178" s="235">
        <f t="shared" si="67"/>
        <v>0</v>
      </c>
      <c r="AE178" s="235">
        <f t="shared" si="67"/>
        <v>0</v>
      </c>
      <c r="AF178" s="235">
        <f t="shared" si="67"/>
        <v>0</v>
      </c>
      <c r="AG178" s="236">
        <f t="shared" si="67"/>
        <v>0</v>
      </c>
      <c r="AH178" s="237">
        <f t="shared" si="67"/>
        <v>0</v>
      </c>
      <c r="AI178" s="1024">
        <f t="shared" si="67"/>
        <v>0</v>
      </c>
    </row>
    <row r="179" spans="1:35" hidden="1" x14ac:dyDescent="0.3">
      <c r="A179" s="818" t="s">
        <v>367</v>
      </c>
      <c r="B179" s="68"/>
      <c r="C179" s="1184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9"/>
      <c r="U179" s="69"/>
      <c r="V179" s="70">
        <f>SUM(C179:U179)</f>
        <v>0</v>
      </c>
      <c r="W179" s="71"/>
      <c r="X179" s="72"/>
      <c r="Y179" s="1262"/>
      <c r="Z179" s="1263"/>
      <c r="AA179" s="1263"/>
      <c r="AB179" s="1264"/>
      <c r="AC179" s="75">
        <f>SUM(Y179:AB179)</f>
        <v>0</v>
      </c>
      <c r="AD179" s="1185"/>
      <c r="AE179" s="1186"/>
      <c r="AF179" s="1185"/>
      <c r="AG179" s="76"/>
      <c r="AH179" s="77"/>
      <c r="AI179" s="1252">
        <f>V179+X179+AC179+W179+AD179+AE179+AF179+AG179+AH179</f>
        <v>0</v>
      </c>
    </row>
    <row r="180" spans="1:35" hidden="1" x14ac:dyDescent="0.3">
      <c r="A180" s="153" t="s">
        <v>368</v>
      </c>
      <c r="B180" s="156"/>
      <c r="C180" s="155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7"/>
      <c r="U180" s="157">
        <f t="shared" ref="U180:AI180" si="68">U179</f>
        <v>0</v>
      </c>
      <c r="V180" s="158">
        <f t="shared" si="68"/>
        <v>0</v>
      </c>
      <c r="W180" s="159">
        <f t="shared" si="68"/>
        <v>0</v>
      </c>
      <c r="X180" s="160">
        <f t="shared" si="68"/>
        <v>0</v>
      </c>
      <c r="Y180" s="155">
        <f t="shared" si="68"/>
        <v>0</v>
      </c>
      <c r="Z180" s="156">
        <f t="shared" si="68"/>
        <v>0</v>
      </c>
      <c r="AA180" s="156">
        <f t="shared" si="68"/>
        <v>0</v>
      </c>
      <c r="AB180" s="157">
        <f t="shared" si="68"/>
        <v>0</v>
      </c>
      <c r="AC180" s="164">
        <f t="shared" si="68"/>
        <v>0</v>
      </c>
      <c r="AD180" s="165">
        <f t="shared" si="68"/>
        <v>0</v>
      </c>
      <c r="AE180" s="166">
        <f t="shared" si="68"/>
        <v>0</v>
      </c>
      <c r="AF180" s="165">
        <f t="shared" si="68"/>
        <v>0</v>
      </c>
      <c r="AG180" s="167">
        <f t="shared" si="68"/>
        <v>0</v>
      </c>
      <c r="AH180" s="168">
        <f t="shared" si="68"/>
        <v>0</v>
      </c>
      <c r="AI180" s="302">
        <f t="shared" si="68"/>
        <v>0</v>
      </c>
    </row>
    <row r="181" spans="1:35" x14ac:dyDescent="0.3">
      <c r="A181" s="85" t="s">
        <v>369</v>
      </c>
      <c r="B181" s="88"/>
      <c r="C181" s="14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9"/>
      <c r="U181" s="89"/>
      <c r="V181" s="78">
        <f>SUM(C181:U181)</f>
        <v>0</v>
      </c>
      <c r="W181" s="90"/>
      <c r="X181" s="79"/>
      <c r="Y181" s="194"/>
      <c r="Z181" s="195"/>
      <c r="AA181" s="195"/>
      <c r="AB181" s="196"/>
      <c r="AC181" s="82">
        <f>SUM(Y181:AB181)</f>
        <v>0</v>
      </c>
      <c r="AD181" s="149"/>
      <c r="AE181" s="150"/>
      <c r="AF181" s="149"/>
      <c r="AG181" s="83"/>
      <c r="AH181" s="84"/>
      <c r="AI181" s="295">
        <f>V181+X181+AC181+W181+AD181+AE181+AF181+AG181+AH181</f>
        <v>0</v>
      </c>
    </row>
    <row r="182" spans="1:35" x14ac:dyDescent="0.3">
      <c r="A182" s="153" t="s">
        <v>370</v>
      </c>
      <c r="B182" s="156"/>
      <c r="C182" s="155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7"/>
      <c r="U182" s="157">
        <f t="shared" ref="U182:AI182" si="69">U181</f>
        <v>0</v>
      </c>
      <c r="V182" s="158">
        <f t="shared" si="69"/>
        <v>0</v>
      </c>
      <c r="W182" s="159">
        <f t="shared" si="69"/>
        <v>0</v>
      </c>
      <c r="X182" s="160">
        <f t="shared" si="69"/>
        <v>0</v>
      </c>
      <c r="Y182" s="155">
        <f t="shared" si="69"/>
        <v>0</v>
      </c>
      <c r="Z182" s="156">
        <f t="shared" si="69"/>
        <v>0</v>
      </c>
      <c r="AA182" s="156">
        <f t="shared" si="69"/>
        <v>0</v>
      </c>
      <c r="AB182" s="157">
        <f t="shared" si="69"/>
        <v>0</v>
      </c>
      <c r="AC182" s="164">
        <f t="shared" si="69"/>
        <v>0</v>
      </c>
      <c r="AD182" s="165">
        <f t="shared" si="69"/>
        <v>0</v>
      </c>
      <c r="AE182" s="166">
        <f t="shared" si="69"/>
        <v>0</v>
      </c>
      <c r="AF182" s="165">
        <f t="shared" si="69"/>
        <v>0</v>
      </c>
      <c r="AG182" s="167">
        <f t="shared" si="69"/>
        <v>0</v>
      </c>
      <c r="AH182" s="168">
        <f t="shared" si="69"/>
        <v>0</v>
      </c>
      <c r="AI182" s="302">
        <f t="shared" si="69"/>
        <v>0</v>
      </c>
    </row>
    <row r="183" spans="1:35" x14ac:dyDescent="0.3">
      <c r="A183" s="153" t="s">
        <v>371</v>
      </c>
      <c r="B183" s="156"/>
      <c r="C183" s="155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7"/>
      <c r="U183" s="157"/>
      <c r="V183" s="78">
        <f>SUM(C183:U183)</f>
        <v>0</v>
      </c>
      <c r="W183" s="159"/>
      <c r="X183" s="191"/>
      <c r="Y183" s="209"/>
      <c r="Z183" s="210"/>
      <c r="AA183" s="210"/>
      <c r="AB183" s="211"/>
      <c r="AC183" s="82">
        <f>SUM(Y183:AB183)</f>
        <v>0</v>
      </c>
      <c r="AD183" s="187"/>
      <c r="AE183" s="188"/>
      <c r="AF183" s="187"/>
      <c r="AG183" s="189"/>
      <c r="AH183" s="190"/>
      <c r="AI183" s="295">
        <f>V183+X183+AC183+W183+AD183+AE183+AF183+AG183+AH183</f>
        <v>0</v>
      </c>
    </row>
    <row r="184" spans="1:35" ht="15" thickBot="1" x14ac:dyDescent="0.35">
      <c r="A184" s="813" t="s">
        <v>372</v>
      </c>
      <c r="B184" s="1172"/>
      <c r="C184" s="1171"/>
      <c r="D184" s="1172"/>
      <c r="E184" s="1172"/>
      <c r="F184" s="1172"/>
      <c r="G184" s="1172"/>
      <c r="H184" s="1172"/>
      <c r="I184" s="1172"/>
      <c r="J184" s="1172"/>
      <c r="K184" s="1172"/>
      <c r="L184" s="1172"/>
      <c r="M184" s="1172"/>
      <c r="N184" s="1172"/>
      <c r="O184" s="1172"/>
      <c r="P184" s="1172"/>
      <c r="Q184" s="1172"/>
      <c r="R184" s="1172"/>
      <c r="S184" s="1172"/>
      <c r="T184" s="1173"/>
      <c r="U184" s="1173"/>
      <c r="V184" s="1148">
        <f>SUM(C184:U184)</f>
        <v>0</v>
      </c>
      <c r="W184" s="1175"/>
      <c r="X184" s="1226"/>
      <c r="Y184" s="1227"/>
      <c r="Z184" s="1228"/>
      <c r="AA184" s="1228"/>
      <c r="AB184" s="1229"/>
      <c r="AC184" s="106">
        <f>SUM(Y184:AB184)</f>
        <v>0</v>
      </c>
      <c r="AD184" s="1212"/>
      <c r="AE184" s="1213"/>
      <c r="AF184" s="1212"/>
      <c r="AG184" s="1214"/>
      <c r="AH184" s="1215">
        <v>101929000</v>
      </c>
      <c r="AI184" s="1251">
        <f>AH184</f>
        <v>101929000</v>
      </c>
    </row>
    <row r="185" spans="1:35" ht="15" thickBot="1" x14ac:dyDescent="0.35">
      <c r="A185" s="820" t="s">
        <v>373</v>
      </c>
      <c r="B185" s="825"/>
      <c r="C185" s="825"/>
      <c r="D185" s="825"/>
      <c r="E185" s="825"/>
      <c r="F185" s="825"/>
      <c r="G185" s="825"/>
      <c r="H185" s="825"/>
      <c r="I185" s="825"/>
      <c r="J185" s="825"/>
      <c r="K185" s="825"/>
      <c r="L185" s="825"/>
      <c r="M185" s="825"/>
      <c r="N185" s="825"/>
      <c r="O185" s="825"/>
      <c r="P185" s="825"/>
      <c r="Q185" s="825"/>
      <c r="R185" s="825"/>
      <c r="S185" s="825"/>
      <c r="T185" s="825"/>
      <c r="U185" s="825">
        <f t="shared" ref="U185:AI185" si="70">U180+U182+U183+U184</f>
        <v>0</v>
      </c>
      <c r="V185" s="832">
        <f t="shared" si="70"/>
        <v>0</v>
      </c>
      <c r="W185" s="1235">
        <f t="shared" si="70"/>
        <v>0</v>
      </c>
      <c r="X185" s="1193">
        <f t="shared" si="70"/>
        <v>0</v>
      </c>
      <c r="Y185" s="825">
        <f t="shared" si="70"/>
        <v>0</v>
      </c>
      <c r="Z185" s="825">
        <f t="shared" si="70"/>
        <v>0</v>
      </c>
      <c r="AA185" s="825">
        <f t="shared" si="70"/>
        <v>0</v>
      </c>
      <c r="AB185" s="825">
        <f t="shared" si="70"/>
        <v>0</v>
      </c>
      <c r="AC185" s="1250">
        <f t="shared" si="70"/>
        <v>0</v>
      </c>
      <c r="AD185" s="1199">
        <f t="shared" si="70"/>
        <v>0</v>
      </c>
      <c r="AE185" s="1199">
        <f t="shared" si="70"/>
        <v>0</v>
      </c>
      <c r="AF185" s="1199">
        <f t="shared" si="70"/>
        <v>0</v>
      </c>
      <c r="AG185" s="1200">
        <f t="shared" si="70"/>
        <v>0</v>
      </c>
      <c r="AH185" s="824">
        <f t="shared" si="70"/>
        <v>101929000</v>
      </c>
      <c r="AI185" s="825">
        <f t="shared" si="70"/>
        <v>101929000</v>
      </c>
    </row>
    <row r="186" spans="1:35" ht="16.2" thickBot="1" x14ac:dyDescent="0.35">
      <c r="A186" s="225" t="s">
        <v>374</v>
      </c>
      <c r="B186" s="1024"/>
      <c r="C186" s="1024"/>
      <c r="D186" s="1024"/>
      <c r="E186" s="1024"/>
      <c r="F186" s="1024"/>
      <c r="G186" s="1024"/>
      <c r="H186" s="1024"/>
      <c r="I186" s="1024"/>
      <c r="J186" s="1024"/>
      <c r="K186" s="1024"/>
      <c r="L186" s="1024"/>
      <c r="M186" s="1024"/>
      <c r="N186" s="1024"/>
      <c r="O186" s="1024"/>
      <c r="P186" s="1024"/>
      <c r="Q186" s="1024"/>
      <c r="R186" s="1024"/>
      <c r="S186" s="1024"/>
      <c r="T186" s="1024"/>
      <c r="U186" s="1024">
        <f t="shared" ref="U186:AI186" si="71">U185</f>
        <v>0</v>
      </c>
      <c r="V186" s="1022">
        <f t="shared" si="71"/>
        <v>0</v>
      </c>
      <c r="W186" s="1233">
        <f t="shared" si="71"/>
        <v>0</v>
      </c>
      <c r="X186" s="232">
        <f t="shared" si="71"/>
        <v>0</v>
      </c>
      <c r="Y186" s="1024">
        <f t="shared" si="71"/>
        <v>0</v>
      </c>
      <c r="Z186" s="1024">
        <f t="shared" si="71"/>
        <v>0</v>
      </c>
      <c r="AA186" s="1024">
        <f t="shared" si="71"/>
        <v>0</v>
      </c>
      <c r="AB186" s="1024">
        <f t="shared" si="71"/>
        <v>0</v>
      </c>
      <c r="AC186" s="1234">
        <f t="shared" si="71"/>
        <v>0</v>
      </c>
      <c r="AD186" s="235">
        <f t="shared" si="71"/>
        <v>0</v>
      </c>
      <c r="AE186" s="235">
        <f t="shared" si="71"/>
        <v>0</v>
      </c>
      <c r="AF186" s="235">
        <f t="shared" si="71"/>
        <v>0</v>
      </c>
      <c r="AG186" s="236">
        <f t="shared" si="71"/>
        <v>0</v>
      </c>
      <c r="AH186" s="237">
        <f t="shared" si="71"/>
        <v>101929000</v>
      </c>
      <c r="AI186" s="1024">
        <f t="shared" si="71"/>
        <v>101929000</v>
      </c>
    </row>
    <row r="187" spans="1:35" ht="18.600000000000001" thickBot="1" x14ac:dyDescent="0.35">
      <c r="A187" s="284" t="s">
        <v>375</v>
      </c>
      <c r="B187" s="287">
        <f>B137+B143+B162+B171+B174+B176+B178+B186</f>
        <v>0</v>
      </c>
      <c r="C187" s="286">
        <f>C137+C143+C162+C171+C174+C176+C178+C186</f>
        <v>0</v>
      </c>
      <c r="D187" s="287">
        <f>D137+D143+D162+D171+D174+D176+D178+D186</f>
        <v>0</v>
      </c>
      <c r="E187" s="287">
        <f>E137+E143+E162+E171+E174+E176+E178+E186</f>
        <v>0</v>
      </c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>
        <f t="shared" ref="P187:AI187" si="72">P137+P143+P162+P171+P174+P176+P178+P186</f>
        <v>0</v>
      </c>
      <c r="Q187" s="287">
        <f t="shared" si="72"/>
        <v>0</v>
      </c>
      <c r="R187" s="287">
        <f t="shared" si="72"/>
        <v>0</v>
      </c>
      <c r="S187" s="287">
        <f t="shared" si="72"/>
        <v>0</v>
      </c>
      <c r="T187" s="288"/>
      <c r="U187" s="288">
        <f t="shared" si="72"/>
        <v>0</v>
      </c>
      <c r="V187" s="289">
        <f t="shared" si="72"/>
        <v>0</v>
      </c>
      <c r="W187" s="293">
        <f t="shared" si="72"/>
        <v>0</v>
      </c>
      <c r="X187" s="290">
        <f t="shared" si="72"/>
        <v>0</v>
      </c>
      <c r="Y187" s="286">
        <f t="shared" si="72"/>
        <v>0</v>
      </c>
      <c r="Z187" s="287">
        <f t="shared" si="72"/>
        <v>0</v>
      </c>
      <c r="AA187" s="287">
        <f t="shared" si="72"/>
        <v>0</v>
      </c>
      <c r="AB187" s="287">
        <f t="shared" si="72"/>
        <v>0</v>
      </c>
      <c r="AC187" s="289">
        <f t="shared" si="72"/>
        <v>0</v>
      </c>
      <c r="AD187" s="293">
        <f t="shared" si="72"/>
        <v>4121000</v>
      </c>
      <c r="AE187" s="290">
        <f t="shared" si="72"/>
        <v>433000</v>
      </c>
      <c r="AF187" s="293">
        <f t="shared" si="72"/>
        <v>0</v>
      </c>
      <c r="AG187" s="290">
        <f t="shared" si="72"/>
        <v>0</v>
      </c>
      <c r="AH187" s="293">
        <f t="shared" si="72"/>
        <v>101929000</v>
      </c>
      <c r="AI187" s="290">
        <f t="shared" si="72"/>
        <v>106483000</v>
      </c>
    </row>
    <row r="188" spans="1:35" x14ac:dyDescent="0.3">
      <c r="A188" s="801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4"/>
      <c r="W188" s="303"/>
      <c r="X188" s="304"/>
      <c r="Y188" s="304"/>
      <c r="Z188" s="304"/>
      <c r="AA188" s="304"/>
      <c r="AB188" s="304"/>
      <c r="AC188" s="304"/>
      <c r="AD188" s="304"/>
      <c r="AE188" s="304"/>
      <c r="AF188" s="304"/>
      <c r="AG188" s="304"/>
      <c r="AH188" s="304"/>
      <c r="AI188" s="304"/>
    </row>
    <row r="189" spans="1:35" x14ac:dyDescent="0.3">
      <c r="A189" s="802"/>
    </row>
    <row r="190" spans="1:35" x14ac:dyDescent="0.3">
      <c r="A190" s="802"/>
    </row>
  </sheetData>
  <mergeCells count="3">
    <mergeCell ref="B2:V2"/>
    <mergeCell ref="Y2:AC2"/>
    <mergeCell ref="A1:AI1"/>
  </mergeCells>
  <pageMargins left="0.7" right="0.7" top="0.75" bottom="0.75" header="0.3" footer="0.3"/>
  <pageSetup paperSize="9" scale="44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1"/>
  <sheetViews>
    <sheetView view="pageBreakPreview" zoomScaleSheetLayoutView="100" workbookViewId="0">
      <selection activeCell="C4" sqref="C4:E4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5" width="13.44140625" style="463" customWidth="1"/>
    <col min="6" max="16384" width="9.109375" style="358"/>
  </cols>
  <sheetData>
    <row r="1" spans="1:5" s="345" customFormat="1" ht="16.5" customHeight="1" thickBot="1" x14ac:dyDescent="0.35">
      <c r="A1" s="1459" t="s">
        <v>1104</v>
      </c>
      <c r="B1" s="1459"/>
      <c r="C1" s="1459"/>
      <c r="D1" s="1459"/>
      <c r="E1" s="1459"/>
    </row>
    <row r="2" spans="1:5" s="348" customFormat="1" ht="21" customHeight="1" x14ac:dyDescent="0.3">
      <c r="A2" s="346" t="s">
        <v>401</v>
      </c>
      <c r="B2" s="347" t="s">
        <v>402</v>
      </c>
      <c r="C2" s="1456" t="s">
        <v>403</v>
      </c>
      <c r="D2" s="1457"/>
      <c r="E2" s="1458"/>
    </row>
    <row r="3" spans="1:5" s="348" customFormat="1" ht="16.2" thickBot="1" x14ac:dyDescent="0.35">
      <c r="A3" s="349" t="s">
        <v>404</v>
      </c>
      <c r="B3" s="350" t="s">
        <v>405</v>
      </c>
      <c r="C3" s="1462">
        <v>1</v>
      </c>
      <c r="D3" s="1463"/>
      <c r="E3" s="1464"/>
    </row>
    <row r="4" spans="1:5" s="353" customFormat="1" ht="15.9" customHeight="1" thickBot="1" x14ac:dyDescent="0.35">
      <c r="A4" s="351"/>
      <c r="B4" s="352"/>
      <c r="C4" s="1465" t="s">
        <v>406</v>
      </c>
      <c r="D4" s="1465"/>
      <c r="E4" s="1466"/>
    </row>
    <row r="5" spans="1:5" ht="34.799999999999997" thickBot="1" x14ac:dyDescent="0.35">
      <c r="A5" s="354" t="s">
        <v>407</v>
      </c>
      <c r="B5" s="355" t="s">
        <v>408</v>
      </c>
      <c r="C5" s="356" t="s">
        <v>1028</v>
      </c>
      <c r="D5" s="357" t="s">
        <v>1029</v>
      </c>
      <c r="E5" s="357" t="s">
        <v>1048</v>
      </c>
    </row>
    <row r="6" spans="1:5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  <c r="E6" s="362">
        <v>5</v>
      </c>
    </row>
    <row r="7" spans="1:5" s="363" customFormat="1" ht="15.9" customHeight="1" thickBot="1" x14ac:dyDescent="0.35">
      <c r="A7" s="1453" t="s">
        <v>409</v>
      </c>
      <c r="B7" s="1454"/>
      <c r="C7" s="1454"/>
      <c r="D7" s="1455"/>
      <c r="E7" s="1275"/>
    </row>
    <row r="8" spans="1:5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197110</v>
      </c>
      <c r="E8" s="367">
        <f>+E9+E10+E11+E12+E13+E14</f>
        <v>190960</v>
      </c>
    </row>
    <row r="9" spans="1:5" s="372" customFormat="1" ht="12" customHeight="1" x14ac:dyDescent="0.2">
      <c r="A9" s="368" t="s">
        <v>412</v>
      </c>
      <c r="B9" s="369" t="s">
        <v>413</v>
      </c>
      <c r="C9" s="370">
        <f>'5.1 Önkormányzat'!C9</f>
        <v>61589</v>
      </c>
      <c r="D9" s="371">
        <v>62589</v>
      </c>
      <c r="E9" s="371">
        <v>62589</v>
      </c>
    </row>
    <row r="10" spans="1:5" s="377" customFormat="1" ht="12" customHeight="1" x14ac:dyDescent="0.2">
      <c r="A10" s="373" t="s">
        <v>414</v>
      </c>
      <c r="B10" s="374" t="s">
        <v>415</v>
      </c>
      <c r="C10" s="370">
        <f>'5.1 Önkormányzat'!C10</f>
        <v>68722</v>
      </c>
      <c r="D10" s="376">
        <v>71675</v>
      </c>
      <c r="E10" s="376">
        <v>70450</v>
      </c>
    </row>
    <row r="11" spans="1:5" s="377" customFormat="1" ht="12" customHeight="1" x14ac:dyDescent="0.2">
      <c r="A11" s="373" t="s">
        <v>416</v>
      </c>
      <c r="B11" s="374" t="s">
        <v>417</v>
      </c>
      <c r="C11" s="370">
        <f>'5.1 Önkormányzat'!C11</f>
        <v>39415</v>
      </c>
      <c r="D11" s="376">
        <v>43719</v>
      </c>
      <c r="E11" s="376">
        <v>38492</v>
      </c>
    </row>
    <row r="12" spans="1:5" s="377" customFormat="1" ht="12" customHeight="1" x14ac:dyDescent="0.2">
      <c r="A12" s="373" t="s">
        <v>418</v>
      </c>
      <c r="B12" s="374" t="s">
        <v>419</v>
      </c>
      <c r="C12" s="370">
        <f>'5.1 Önkormányzat'!C12</f>
        <v>3487</v>
      </c>
      <c r="D12" s="376">
        <v>3487</v>
      </c>
      <c r="E12" s="376">
        <v>3487</v>
      </c>
    </row>
    <row r="13" spans="1:5" s="377" customFormat="1" ht="12" customHeight="1" x14ac:dyDescent="0.2">
      <c r="A13" s="373" t="s">
        <v>420</v>
      </c>
      <c r="B13" s="374" t="s">
        <v>421</v>
      </c>
      <c r="C13" s="370">
        <f>'5.1 Önkormányzat'!C13</f>
        <v>0</v>
      </c>
      <c r="D13" s="376">
        <v>14727</v>
      </c>
      <c r="E13" s="376">
        <v>15029</v>
      </c>
    </row>
    <row r="14" spans="1:5" s="372" customFormat="1" ht="12" customHeight="1" thickBot="1" x14ac:dyDescent="0.25">
      <c r="A14" s="378" t="s">
        <v>422</v>
      </c>
      <c r="B14" s="379" t="s">
        <v>423</v>
      </c>
      <c r="C14" s="370">
        <f>'5.1 Önkormányzat'!C14</f>
        <v>0</v>
      </c>
      <c r="D14" s="376">
        <v>913</v>
      </c>
      <c r="E14" s="376">
        <v>913</v>
      </c>
    </row>
    <row r="15" spans="1:5" s="372" customFormat="1" ht="23.25" customHeight="1" thickBot="1" x14ac:dyDescent="0.35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12255</v>
      </c>
      <c r="E15" s="367">
        <f>+E16+E17+E18+E19+E20</f>
        <v>29300</v>
      </c>
    </row>
    <row r="16" spans="1:5" s="372" customFormat="1" ht="12" customHeight="1" x14ac:dyDescent="0.2">
      <c r="A16" s="368" t="s">
        <v>426</v>
      </c>
      <c r="B16" s="369" t="s">
        <v>427</v>
      </c>
      <c r="C16" s="370">
        <f>'5.1 Önkormányzat'!C16</f>
        <v>0</v>
      </c>
      <c r="D16" s="382"/>
      <c r="E16" s="382"/>
    </row>
    <row r="17" spans="1:5" s="372" customFormat="1" ht="12" customHeight="1" x14ac:dyDescent="0.2">
      <c r="A17" s="373" t="s">
        <v>428</v>
      </c>
      <c r="B17" s="374" t="s">
        <v>429</v>
      </c>
      <c r="C17" s="370">
        <f>'5.1 Önkormányzat'!C17</f>
        <v>0</v>
      </c>
      <c r="D17" s="384"/>
      <c r="E17" s="384"/>
    </row>
    <row r="18" spans="1:5" s="372" customFormat="1" ht="12" customHeight="1" x14ac:dyDescent="0.2">
      <c r="A18" s="373" t="s">
        <v>430</v>
      </c>
      <c r="B18" s="374" t="s">
        <v>431</v>
      </c>
      <c r="C18" s="370">
        <f>'5.1 Önkormányzat'!C18</f>
        <v>0</v>
      </c>
      <c r="D18" s="384"/>
      <c r="E18" s="384"/>
    </row>
    <row r="19" spans="1:5" s="372" customFormat="1" ht="12" customHeight="1" x14ac:dyDescent="0.2">
      <c r="A19" s="373" t="s">
        <v>432</v>
      </c>
      <c r="B19" s="374" t="s">
        <v>433</v>
      </c>
      <c r="C19" s="370">
        <f>'5.1 Önkormányzat'!C19</f>
        <v>0</v>
      </c>
      <c r="D19" s="384"/>
      <c r="E19" s="384"/>
    </row>
    <row r="20" spans="1:5" s="372" customFormat="1" ht="12" customHeight="1" x14ac:dyDescent="0.2">
      <c r="A20" s="373" t="s">
        <v>434</v>
      </c>
      <c r="B20" s="374" t="s">
        <v>435</v>
      </c>
      <c r="C20" s="370">
        <f>'5.1 Önkormányzat'!C20</f>
        <v>6770</v>
      </c>
      <c r="D20" s="376">
        <v>12255</v>
      </c>
      <c r="E20" s="376">
        <v>29300</v>
      </c>
    </row>
    <row r="21" spans="1:5" s="377" customFormat="1" ht="12" customHeight="1" thickBot="1" x14ac:dyDescent="0.25">
      <c r="A21" s="378" t="s">
        <v>436</v>
      </c>
      <c r="B21" s="379" t="s">
        <v>437</v>
      </c>
      <c r="C21" s="370">
        <f>'5.1 Önkormányzat'!C21</f>
        <v>0</v>
      </c>
      <c r="D21" s="386"/>
      <c r="E21" s="386"/>
    </row>
    <row r="22" spans="1:5" s="377" customFormat="1" ht="22.5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101388</v>
      </c>
    </row>
    <row r="23" spans="1:5" s="377" customFormat="1" ht="12" customHeight="1" x14ac:dyDescent="0.2">
      <c r="A23" s="368" t="s">
        <v>440</v>
      </c>
      <c r="B23" s="369" t="s">
        <v>441</v>
      </c>
      <c r="C23" s="370">
        <f>'5.1 Önkormányzat'!C23</f>
        <v>0</v>
      </c>
      <c r="D23" s="382"/>
      <c r="E23" s="382"/>
    </row>
    <row r="24" spans="1:5" s="372" customFormat="1" ht="12" customHeight="1" x14ac:dyDescent="0.2">
      <c r="A24" s="373" t="s">
        <v>442</v>
      </c>
      <c r="B24" s="374" t="s">
        <v>443</v>
      </c>
      <c r="C24" s="370">
        <f>'5.1 Önkormányzat'!C24</f>
        <v>0</v>
      </c>
      <c r="D24" s="384"/>
      <c r="E24" s="384"/>
    </row>
    <row r="25" spans="1:5" s="377" customFormat="1" ht="12" customHeight="1" x14ac:dyDescent="0.2">
      <c r="A25" s="373" t="s">
        <v>444</v>
      </c>
      <c r="B25" s="374" t="s">
        <v>445</v>
      </c>
      <c r="C25" s="370">
        <f>'5.1 Önkormányzat'!C25</f>
        <v>0</v>
      </c>
      <c r="D25" s="384"/>
      <c r="E25" s="384"/>
    </row>
    <row r="26" spans="1:5" s="377" customFormat="1" ht="12" customHeight="1" x14ac:dyDescent="0.2">
      <c r="A26" s="373" t="s">
        <v>446</v>
      </c>
      <c r="B26" s="374" t="s">
        <v>447</v>
      </c>
      <c r="C26" s="370">
        <f>'5.1 Önkormányzat'!C26</f>
        <v>0</v>
      </c>
      <c r="D26" s="384"/>
      <c r="E26" s="384"/>
    </row>
    <row r="27" spans="1:5" s="377" customFormat="1" ht="12" customHeight="1" x14ac:dyDescent="0.2">
      <c r="A27" s="373" t="s">
        <v>448</v>
      </c>
      <c r="B27" s="374" t="s">
        <v>449</v>
      </c>
      <c r="C27" s="370">
        <f>'5.1 Önkormányzat'!C27</f>
        <v>0</v>
      </c>
      <c r="D27" s="376">
        <v>49962</v>
      </c>
      <c r="E27" s="376">
        <v>101388</v>
      </c>
    </row>
    <row r="28" spans="1:5" s="377" customFormat="1" ht="12" customHeight="1" thickBot="1" x14ac:dyDescent="0.25">
      <c r="A28" s="378" t="s">
        <v>450</v>
      </c>
      <c r="B28" s="379" t="s">
        <v>451</v>
      </c>
      <c r="C28" s="370">
        <f>'5.1 Önkormányzat'!C28</f>
        <v>0</v>
      </c>
      <c r="D28" s="386">
        <v>49962</v>
      </c>
      <c r="E28" s="386">
        <v>101388</v>
      </c>
    </row>
    <row r="29" spans="1:5" s="377" customFormat="1" ht="12" customHeight="1" thickBot="1" x14ac:dyDescent="0.35">
      <c r="A29" s="364" t="s">
        <v>452</v>
      </c>
      <c r="B29" s="365" t="s">
        <v>453</v>
      </c>
      <c r="C29" s="387">
        <f>+C30+C36</f>
        <v>70700</v>
      </c>
      <c r="D29" s="388">
        <f>+D30+D36</f>
        <v>70700</v>
      </c>
      <c r="E29" s="388">
        <f>+E30+E36</f>
        <v>77120</v>
      </c>
    </row>
    <row r="30" spans="1:5" s="377" customFormat="1" ht="12" customHeight="1" x14ac:dyDescent="0.2">
      <c r="A30" s="368" t="s">
        <v>454</v>
      </c>
      <c r="B30" s="369" t="s">
        <v>776</v>
      </c>
      <c r="C30" s="389">
        <f>C32+C33+C34+C35+C31</f>
        <v>70380</v>
      </c>
      <c r="D30" s="390">
        <f>SUM(D31:D35)</f>
        <v>69980</v>
      </c>
      <c r="E30" s="390">
        <f>SUM(E31:E35)</f>
        <v>75730</v>
      </c>
    </row>
    <row r="31" spans="1:5" s="377" customFormat="1" ht="12" customHeight="1" x14ac:dyDescent="0.2">
      <c r="A31" s="373" t="s">
        <v>455</v>
      </c>
      <c r="B31" s="627" t="s">
        <v>1035</v>
      </c>
      <c r="C31" s="370">
        <f>'5.1 Önkormányzat'!C31</f>
        <v>30</v>
      </c>
      <c r="D31" s="390">
        <v>40</v>
      </c>
      <c r="E31" s="390">
        <v>40</v>
      </c>
    </row>
    <row r="32" spans="1:5" s="377" customFormat="1" ht="12" customHeight="1" x14ac:dyDescent="0.2">
      <c r="A32" s="373" t="s">
        <v>457</v>
      </c>
      <c r="B32" s="374" t="s">
        <v>456</v>
      </c>
      <c r="C32" s="370">
        <f>'5.1 Önkormányzat'!C32</f>
        <v>6700</v>
      </c>
      <c r="D32" s="376">
        <v>6700</v>
      </c>
      <c r="E32" s="376">
        <v>7050</v>
      </c>
    </row>
    <row r="33" spans="1:5" s="377" customFormat="1" ht="12" customHeight="1" x14ac:dyDescent="0.2">
      <c r="A33" s="373" t="s">
        <v>772</v>
      </c>
      <c r="B33" s="627" t="s">
        <v>774</v>
      </c>
      <c r="C33" s="370">
        <f>'5.1 Önkormányzat'!C33</f>
        <v>54000</v>
      </c>
      <c r="D33" s="376">
        <v>53600</v>
      </c>
      <c r="E33" s="376">
        <v>58690</v>
      </c>
    </row>
    <row r="34" spans="1:5" s="377" customFormat="1" ht="12" customHeight="1" x14ac:dyDescent="0.2">
      <c r="A34" s="373" t="s">
        <v>775</v>
      </c>
      <c r="B34" s="627" t="s">
        <v>771</v>
      </c>
      <c r="C34" s="370">
        <f>'5.1 Önkormányzat'!C34</f>
        <v>9000</v>
      </c>
      <c r="D34" s="376">
        <v>9000</v>
      </c>
      <c r="E34" s="376">
        <v>9610</v>
      </c>
    </row>
    <row r="35" spans="1:5" s="377" customFormat="1" ht="12" customHeight="1" x14ac:dyDescent="0.2">
      <c r="A35" s="373" t="s">
        <v>1033</v>
      </c>
      <c r="B35" s="627" t="s">
        <v>1034</v>
      </c>
      <c r="C35" s="370">
        <f>'5.1 Önkormányzat'!C35</f>
        <v>650</v>
      </c>
      <c r="D35" s="376">
        <v>640</v>
      </c>
      <c r="E35" s="376">
        <v>340</v>
      </c>
    </row>
    <row r="36" spans="1:5" s="377" customFormat="1" ht="12" customHeight="1" thickBot="1" x14ac:dyDescent="0.25">
      <c r="A36" s="378" t="s">
        <v>458</v>
      </c>
      <c r="B36" s="379" t="s">
        <v>46</v>
      </c>
      <c r="C36" s="370">
        <f>'5.1 Önkormányzat'!C36</f>
        <v>320</v>
      </c>
      <c r="D36" s="391">
        <v>720</v>
      </c>
      <c r="E36" s="391">
        <v>1390</v>
      </c>
    </row>
    <row r="37" spans="1:5" s="377" customFormat="1" ht="12" customHeight="1" thickBot="1" x14ac:dyDescent="0.35">
      <c r="A37" s="364" t="s">
        <v>459</v>
      </c>
      <c r="B37" s="365" t="s">
        <v>460</v>
      </c>
      <c r="C37" s="366">
        <f>SUM(C38:C47)</f>
        <v>81082</v>
      </c>
      <c r="D37" s="367">
        <f>SUM(D38:D47)</f>
        <v>83773</v>
      </c>
      <c r="E37" s="367">
        <f>SUM(E38:E47)</f>
        <v>24606</v>
      </c>
    </row>
    <row r="38" spans="1:5" s="377" customFormat="1" ht="12" customHeight="1" x14ac:dyDescent="0.2">
      <c r="A38" s="368" t="s">
        <v>461</v>
      </c>
      <c r="B38" s="369" t="s">
        <v>462</v>
      </c>
      <c r="C38" s="370">
        <f>'5.1 Önkormányzat'!C38</f>
        <v>1700</v>
      </c>
      <c r="D38" s="384">
        <v>1700</v>
      </c>
      <c r="E38" s="384">
        <v>1600</v>
      </c>
    </row>
    <row r="39" spans="1:5" s="377" customFormat="1" ht="12" customHeight="1" x14ac:dyDescent="0.2">
      <c r="A39" s="373" t="s">
        <v>463</v>
      </c>
      <c r="B39" s="374" t="s">
        <v>464</v>
      </c>
      <c r="C39" s="370">
        <v>8046</v>
      </c>
      <c r="D39" s="384">
        <v>8546</v>
      </c>
      <c r="E39" s="384">
        <f>5900+600</f>
        <v>6500</v>
      </c>
    </row>
    <row r="40" spans="1:5" s="377" customFormat="1" ht="12" customHeight="1" x14ac:dyDescent="0.2">
      <c r="A40" s="373" t="s">
        <v>465</v>
      </c>
      <c r="B40" s="374" t="s">
        <v>466</v>
      </c>
      <c r="C40" s="370">
        <v>500</v>
      </c>
      <c r="D40" s="384">
        <v>728</v>
      </c>
      <c r="E40" s="384">
        <f>300+500</f>
        <v>800</v>
      </c>
    </row>
    <row r="41" spans="1:5" s="377" customFormat="1" ht="12" customHeight="1" x14ac:dyDescent="0.2">
      <c r="A41" s="373" t="s">
        <v>467</v>
      </c>
      <c r="B41" s="374" t="s">
        <v>468</v>
      </c>
      <c r="C41" s="370"/>
      <c r="D41" s="384">
        <v>200</v>
      </c>
      <c r="E41" s="384">
        <v>200</v>
      </c>
    </row>
    <row r="42" spans="1:5" s="377" customFormat="1" ht="12" customHeight="1" x14ac:dyDescent="0.2">
      <c r="A42" s="373" t="s">
        <v>469</v>
      </c>
      <c r="B42" s="374" t="s">
        <v>470</v>
      </c>
      <c r="C42" s="370">
        <v>6321</v>
      </c>
      <c r="D42" s="384">
        <v>6321</v>
      </c>
      <c r="E42" s="384">
        <f>3900+2750</f>
        <v>6650</v>
      </c>
    </row>
    <row r="43" spans="1:5" s="377" customFormat="1" ht="12" customHeight="1" x14ac:dyDescent="0.2">
      <c r="A43" s="373" t="s">
        <v>471</v>
      </c>
      <c r="B43" s="374" t="s">
        <v>472</v>
      </c>
      <c r="C43" s="370">
        <v>2599</v>
      </c>
      <c r="D43" s="384">
        <v>2681</v>
      </c>
      <c r="E43" s="384">
        <f>1748+200+800</f>
        <v>2748</v>
      </c>
    </row>
    <row r="44" spans="1:5" s="377" customFormat="1" ht="12" customHeight="1" x14ac:dyDescent="0.2">
      <c r="A44" s="373" t="s">
        <v>473</v>
      </c>
      <c r="B44" s="374" t="s">
        <v>474</v>
      </c>
      <c r="C44" s="370">
        <v>1011</v>
      </c>
      <c r="D44" s="384">
        <v>2522</v>
      </c>
      <c r="E44" s="384">
        <f>300+2300</f>
        <v>2600</v>
      </c>
    </row>
    <row r="45" spans="1:5" s="377" customFormat="1" ht="12" customHeight="1" x14ac:dyDescent="0.2">
      <c r="A45" s="373" t="s">
        <v>475</v>
      </c>
      <c r="B45" s="374" t="s">
        <v>476</v>
      </c>
      <c r="C45" s="370">
        <v>5</v>
      </c>
      <c r="D45" s="384">
        <v>5</v>
      </c>
      <c r="E45" s="384">
        <f>5+1+2</f>
        <v>8</v>
      </c>
    </row>
    <row r="46" spans="1:5" s="377" customFormat="1" ht="12" customHeight="1" x14ac:dyDescent="0.2">
      <c r="A46" s="373" t="s">
        <v>477</v>
      </c>
      <c r="B46" s="374" t="s">
        <v>478</v>
      </c>
      <c r="C46" s="370"/>
      <c r="D46" s="393"/>
      <c r="E46" s="393"/>
    </row>
    <row r="47" spans="1:5" s="377" customFormat="1" ht="12" customHeight="1" thickBot="1" x14ac:dyDescent="0.25">
      <c r="A47" s="378" t="s">
        <v>479</v>
      </c>
      <c r="B47" s="379" t="s">
        <v>480</v>
      </c>
      <c r="C47" s="370">
        <v>60900</v>
      </c>
      <c r="D47" s="395">
        <v>61070</v>
      </c>
      <c r="E47" s="395">
        <f>3200+100+200</f>
        <v>3500</v>
      </c>
    </row>
    <row r="48" spans="1:5" s="377" customFormat="1" ht="12" customHeight="1" thickBot="1" x14ac:dyDescent="0.35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</row>
    <row r="49" spans="1:5" s="377" customFormat="1" ht="12" customHeight="1" x14ac:dyDescent="0.2">
      <c r="A49" s="368" t="s">
        <v>483</v>
      </c>
      <c r="B49" s="369" t="s">
        <v>484</v>
      </c>
      <c r="C49" s="370">
        <f>'5.1 Önkormányzat'!C49</f>
        <v>0</v>
      </c>
      <c r="D49" s="397"/>
      <c r="E49" s="397"/>
    </row>
    <row r="50" spans="1:5" s="377" customFormat="1" ht="12" customHeight="1" x14ac:dyDescent="0.2">
      <c r="A50" s="373" t="s">
        <v>485</v>
      </c>
      <c r="B50" s="374" t="s">
        <v>486</v>
      </c>
      <c r="C50" s="370">
        <f>'5.1 Önkormányzat'!C50</f>
        <v>0</v>
      </c>
      <c r="D50" s="393"/>
      <c r="E50" s="393"/>
    </row>
    <row r="51" spans="1:5" s="377" customFormat="1" ht="12" customHeight="1" x14ac:dyDescent="0.2">
      <c r="A51" s="373" t="s">
        <v>487</v>
      </c>
      <c r="B51" s="374" t="s">
        <v>488</v>
      </c>
      <c r="C51" s="370">
        <f>'5.1 Önkormányzat'!C51</f>
        <v>400</v>
      </c>
      <c r="D51" s="393">
        <v>400</v>
      </c>
      <c r="E51" s="393">
        <v>400</v>
      </c>
    </row>
    <row r="52" spans="1:5" s="377" customFormat="1" ht="12" customHeight="1" x14ac:dyDescent="0.2">
      <c r="A52" s="373" t="s">
        <v>489</v>
      </c>
      <c r="B52" s="374" t="s">
        <v>490</v>
      </c>
      <c r="C52" s="370">
        <f>'5.1 Önkormányzat'!C52</f>
        <v>0</v>
      </c>
      <c r="D52" s="393"/>
      <c r="E52" s="393"/>
    </row>
    <row r="53" spans="1:5" s="377" customFormat="1" ht="12" customHeight="1" thickBot="1" x14ac:dyDescent="0.25">
      <c r="A53" s="378" t="s">
        <v>491</v>
      </c>
      <c r="B53" s="379" t="s">
        <v>492</v>
      </c>
      <c r="C53" s="370">
        <f>'5.1 Önkormányzat'!C53</f>
        <v>0</v>
      </c>
      <c r="D53" s="395"/>
      <c r="E53" s="395"/>
    </row>
    <row r="54" spans="1:5" s="377" customFormat="1" ht="12" customHeight="1" thickBot="1" x14ac:dyDescent="0.35">
      <c r="A54" s="364" t="s">
        <v>493</v>
      </c>
      <c r="B54" s="365" t="s">
        <v>494</v>
      </c>
      <c r="C54" s="366">
        <f>SUM(C55:C57)</f>
        <v>0</v>
      </c>
      <c r="D54" s="367">
        <f>SUM(D55:D57)</f>
        <v>300</v>
      </c>
      <c r="E54" s="367">
        <f>SUM(E55:E57)</f>
        <v>400</v>
      </c>
    </row>
    <row r="55" spans="1:5" s="377" customFormat="1" ht="12" customHeight="1" x14ac:dyDescent="0.2">
      <c r="A55" s="368" t="s">
        <v>495</v>
      </c>
      <c r="B55" s="369" t="s">
        <v>496</v>
      </c>
      <c r="C55" s="370">
        <f>'5.1 Önkormányzat'!C55</f>
        <v>0</v>
      </c>
      <c r="D55" s="382"/>
      <c r="E55" s="382"/>
    </row>
    <row r="56" spans="1:5" s="377" customFormat="1" ht="12" customHeight="1" x14ac:dyDescent="0.2">
      <c r="A56" s="373" t="s">
        <v>497</v>
      </c>
      <c r="B56" s="374" t="s">
        <v>498</v>
      </c>
      <c r="C56" s="370">
        <f>'5.1 Önkormányzat'!C56</f>
        <v>0</v>
      </c>
      <c r="D56" s="384"/>
      <c r="E56" s="384"/>
    </row>
    <row r="57" spans="1:5" s="377" customFormat="1" ht="12" customHeight="1" x14ac:dyDescent="0.2">
      <c r="A57" s="373" t="s">
        <v>499</v>
      </c>
      <c r="B57" s="374" t="s">
        <v>500</v>
      </c>
      <c r="C57" s="370">
        <f>'5.1 Önkormányzat'!C57</f>
        <v>0</v>
      </c>
      <c r="D57" s="376">
        <v>300</v>
      </c>
      <c r="E57" s="376">
        <f>300+100</f>
        <v>400</v>
      </c>
    </row>
    <row r="58" spans="1:5" s="377" customFormat="1" ht="12" customHeight="1" thickBot="1" x14ac:dyDescent="0.25">
      <c r="A58" s="378" t="s">
        <v>501</v>
      </c>
      <c r="B58" s="379" t="s">
        <v>502</v>
      </c>
      <c r="C58" s="370">
        <f>'5.1 Önkormányzat'!C58</f>
        <v>0</v>
      </c>
      <c r="D58" s="391"/>
      <c r="E58" s="391"/>
    </row>
    <row r="59" spans="1:5" s="377" customFormat="1" ht="12" customHeight="1" thickBot="1" x14ac:dyDescent="0.35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</row>
    <row r="60" spans="1:5" s="377" customFormat="1" ht="12" customHeight="1" x14ac:dyDescent="0.2">
      <c r="A60" s="368" t="s">
        <v>505</v>
      </c>
      <c r="B60" s="369" t="s">
        <v>506</v>
      </c>
      <c r="C60" s="370">
        <f>'5.1 Önkormányzat'!C60</f>
        <v>0</v>
      </c>
      <c r="D60" s="376"/>
      <c r="E60" s="376"/>
    </row>
    <row r="61" spans="1:5" s="377" customFormat="1" ht="12" customHeight="1" x14ac:dyDescent="0.2">
      <c r="A61" s="373" t="s">
        <v>507</v>
      </c>
      <c r="B61" s="374" t="s">
        <v>508</v>
      </c>
      <c r="C61" s="370">
        <f>'5.1 Önkormányzat'!C61</f>
        <v>0</v>
      </c>
      <c r="D61" s="384"/>
      <c r="E61" s="384"/>
    </row>
    <row r="62" spans="1:5" s="377" customFormat="1" ht="12" customHeight="1" x14ac:dyDescent="0.2">
      <c r="A62" s="373" t="s">
        <v>509</v>
      </c>
      <c r="B62" s="374" t="s">
        <v>510</v>
      </c>
      <c r="C62" s="370">
        <f>'5.1 Önkormányzat'!C62</f>
        <v>0</v>
      </c>
      <c r="D62" s="384"/>
      <c r="E62" s="384"/>
    </row>
    <row r="63" spans="1:5" s="377" customFormat="1" ht="12" customHeight="1" thickBot="1" x14ac:dyDescent="0.25">
      <c r="A63" s="378" t="s">
        <v>511</v>
      </c>
      <c r="B63" s="379" t="s">
        <v>512</v>
      </c>
      <c r="C63" s="370">
        <f>'5.1 Önkormányzat'!C63</f>
        <v>0</v>
      </c>
      <c r="D63" s="393"/>
      <c r="E63" s="393"/>
    </row>
    <row r="64" spans="1:5" s="377" customFormat="1" ht="12" customHeight="1" thickBot="1" x14ac:dyDescent="0.35">
      <c r="A64" s="364" t="s">
        <v>513</v>
      </c>
      <c r="B64" s="365" t="s">
        <v>514</v>
      </c>
      <c r="C64" s="387">
        <f>+C8+C15+C22+C29+C37+C48+C54+C59</f>
        <v>332165</v>
      </c>
      <c r="D64" s="388">
        <f>+D8+D15+D22+D29+D37+D48+D54+D59</f>
        <v>414500</v>
      </c>
      <c r="E64" s="388">
        <f>+E8+E15+E22+E29+E37+E48+E54+E59</f>
        <v>424174</v>
      </c>
    </row>
    <row r="65" spans="1:5" s="377" customFormat="1" ht="12" customHeight="1" thickBot="1" x14ac:dyDescent="0.25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</row>
    <row r="66" spans="1:5" s="377" customFormat="1" ht="12" customHeight="1" x14ac:dyDescent="0.2">
      <c r="A66" s="368" t="s">
        <v>517</v>
      </c>
      <c r="B66" s="369" t="s">
        <v>518</v>
      </c>
      <c r="C66" s="370">
        <f>'5.1 Önkormányzat'!C66</f>
        <v>0</v>
      </c>
      <c r="D66" s="393"/>
      <c r="E66" s="393"/>
    </row>
    <row r="67" spans="1:5" s="377" customFormat="1" ht="12" customHeight="1" x14ac:dyDescent="0.2">
      <c r="A67" s="373" t="s">
        <v>519</v>
      </c>
      <c r="B67" s="374" t="s">
        <v>520</v>
      </c>
      <c r="C67" s="370">
        <f>'5.1 Önkormányzat'!C67</f>
        <v>0</v>
      </c>
      <c r="D67" s="393"/>
      <c r="E67" s="393"/>
    </row>
    <row r="68" spans="1:5" s="377" customFormat="1" ht="12" customHeight="1" thickBot="1" x14ac:dyDescent="0.25">
      <c r="A68" s="378" t="s">
        <v>521</v>
      </c>
      <c r="B68" s="400" t="s">
        <v>522</v>
      </c>
      <c r="C68" s="370">
        <f>'5.1 Önkormányzat'!C68</f>
        <v>0</v>
      </c>
      <c r="D68" s="393"/>
      <c r="E68" s="393"/>
    </row>
    <row r="69" spans="1:5" s="377" customFormat="1" ht="12" customHeight="1" thickBot="1" x14ac:dyDescent="0.25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</row>
    <row r="70" spans="1:5" s="377" customFormat="1" ht="12" customHeight="1" x14ac:dyDescent="0.2">
      <c r="A70" s="368" t="s">
        <v>525</v>
      </c>
      <c r="B70" s="369" t="s">
        <v>526</v>
      </c>
      <c r="C70" s="370">
        <f>'5.1 Önkormányzat'!C70</f>
        <v>0</v>
      </c>
      <c r="D70" s="393"/>
      <c r="E70" s="393"/>
    </row>
    <row r="71" spans="1:5" s="377" customFormat="1" ht="12" customHeight="1" x14ac:dyDescent="0.2">
      <c r="A71" s="373" t="s">
        <v>527</v>
      </c>
      <c r="B71" s="374" t="s">
        <v>528</v>
      </c>
      <c r="C71" s="370">
        <f>'5.1 Önkormányzat'!C71</f>
        <v>0</v>
      </c>
      <c r="D71" s="393"/>
      <c r="E71" s="393"/>
    </row>
    <row r="72" spans="1:5" s="377" customFormat="1" ht="12" customHeight="1" x14ac:dyDescent="0.2">
      <c r="A72" s="373" t="s">
        <v>529</v>
      </c>
      <c r="B72" s="374" t="s">
        <v>530</v>
      </c>
      <c r="C72" s="370">
        <f>'5.1 Önkormányzat'!C72</f>
        <v>0</v>
      </c>
      <c r="D72" s="393"/>
      <c r="E72" s="393"/>
    </row>
    <row r="73" spans="1:5" s="377" customFormat="1" ht="12" customHeight="1" thickBot="1" x14ac:dyDescent="0.25">
      <c r="A73" s="401" t="s">
        <v>531</v>
      </c>
      <c r="B73" s="402" t="s">
        <v>532</v>
      </c>
      <c r="C73" s="370">
        <f>'5.1 Önkormányzat'!C73</f>
        <v>0</v>
      </c>
      <c r="D73" s="404"/>
      <c r="E73" s="404"/>
    </row>
    <row r="74" spans="1:5" s="377" customFormat="1" ht="12" customHeight="1" thickBot="1" x14ac:dyDescent="0.25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146482</v>
      </c>
      <c r="E74" s="367">
        <f>SUM(E75:E76)</f>
        <v>146482</v>
      </c>
    </row>
    <row r="75" spans="1:5" s="377" customFormat="1" ht="12" customHeight="1" x14ac:dyDescent="0.2">
      <c r="A75" s="368" t="s">
        <v>535</v>
      </c>
      <c r="B75" s="369" t="s">
        <v>536</v>
      </c>
      <c r="C75" s="370">
        <f>'5.1 Önkormányzat'!C75</f>
        <v>93793</v>
      </c>
      <c r="D75" s="393">
        <v>146482</v>
      </c>
      <c r="E75" s="393">
        <f>146034+441+7</f>
        <v>146482</v>
      </c>
    </row>
    <row r="76" spans="1:5" s="377" customFormat="1" ht="12" customHeight="1" thickBot="1" x14ac:dyDescent="0.25">
      <c r="A76" s="378" t="s">
        <v>537</v>
      </c>
      <c r="B76" s="379" t="s">
        <v>538</v>
      </c>
      <c r="C76" s="370">
        <f>'5.1 Önkormányzat'!C76</f>
        <v>0</v>
      </c>
      <c r="D76" s="393"/>
      <c r="E76" s="393"/>
    </row>
    <row r="77" spans="1:5" s="372" customFormat="1" ht="12" customHeight="1" thickBot="1" x14ac:dyDescent="0.25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6173</v>
      </c>
    </row>
    <row r="78" spans="1:5" s="377" customFormat="1" ht="12" customHeight="1" x14ac:dyDescent="0.2">
      <c r="A78" s="368" t="s">
        <v>541</v>
      </c>
      <c r="B78" s="369" t="s">
        <v>542</v>
      </c>
      <c r="C78" s="370">
        <f>'5.1 Önkormányzat'!C78</f>
        <v>0</v>
      </c>
      <c r="D78" s="393"/>
      <c r="E78" s="393">
        <v>6173</v>
      </c>
    </row>
    <row r="79" spans="1:5" s="377" customFormat="1" ht="12" customHeight="1" x14ac:dyDescent="0.2">
      <c r="A79" s="373" t="s">
        <v>543</v>
      </c>
      <c r="B79" s="374" t="s">
        <v>544</v>
      </c>
      <c r="C79" s="370">
        <f>'5.1 Önkormányzat'!C79</f>
        <v>0</v>
      </c>
      <c r="D79" s="393"/>
      <c r="E79" s="393"/>
    </row>
    <row r="80" spans="1:5" s="377" customFormat="1" ht="12" customHeight="1" thickBot="1" x14ac:dyDescent="0.25">
      <c r="A80" s="378" t="s">
        <v>545</v>
      </c>
      <c r="B80" s="379" t="s">
        <v>546</v>
      </c>
      <c r="C80" s="370">
        <f>'5.1 Önkormányzat'!C80</f>
        <v>0</v>
      </c>
      <c r="D80" s="393"/>
      <c r="E80" s="393"/>
    </row>
    <row r="81" spans="1:5" s="377" customFormat="1" ht="12" customHeight="1" thickBot="1" x14ac:dyDescent="0.25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</row>
    <row r="82" spans="1:5" s="377" customFormat="1" ht="12" customHeight="1" x14ac:dyDescent="0.2">
      <c r="A82" s="405" t="s">
        <v>549</v>
      </c>
      <c r="B82" s="369" t="s">
        <v>550</v>
      </c>
      <c r="C82" s="370">
        <f>'5.1 Önkormányzat'!C82</f>
        <v>0</v>
      </c>
      <c r="D82" s="393"/>
      <c r="E82" s="393"/>
    </row>
    <row r="83" spans="1:5" s="377" customFormat="1" ht="12" customHeight="1" x14ac:dyDescent="0.2">
      <c r="A83" s="406" t="s">
        <v>551</v>
      </c>
      <c r="B83" s="374" t="s">
        <v>552</v>
      </c>
      <c r="C83" s="370">
        <f>'5.1 Önkormányzat'!C83</f>
        <v>0</v>
      </c>
      <c r="D83" s="393"/>
      <c r="E83" s="393"/>
    </row>
    <row r="84" spans="1:5" s="377" customFormat="1" ht="12" customHeight="1" x14ac:dyDescent="0.2">
      <c r="A84" s="406" t="s">
        <v>553</v>
      </c>
      <c r="B84" s="374" t="s">
        <v>554</v>
      </c>
      <c r="C84" s="370">
        <f>'5.1 Önkormányzat'!C84</f>
        <v>0</v>
      </c>
      <c r="D84" s="393"/>
      <c r="E84" s="393"/>
    </row>
    <row r="85" spans="1:5" s="372" customFormat="1" ht="12" customHeight="1" thickBot="1" x14ac:dyDescent="0.25">
      <c r="A85" s="407" t="s">
        <v>555</v>
      </c>
      <c r="B85" s="379" t="s">
        <v>556</v>
      </c>
      <c r="C85" s="370">
        <f>'5.1 Önkormányzat'!C85</f>
        <v>0</v>
      </c>
      <c r="D85" s="393"/>
      <c r="E85" s="393"/>
    </row>
    <row r="86" spans="1:5" s="372" customFormat="1" ht="12" customHeight="1" thickBot="1" x14ac:dyDescent="0.25">
      <c r="A86" s="399" t="s">
        <v>557</v>
      </c>
      <c r="B86" s="380" t="s">
        <v>558</v>
      </c>
      <c r="C86" s="408"/>
      <c r="D86" s="409"/>
      <c r="E86" s="409"/>
    </row>
    <row r="87" spans="1:5" s="372" customFormat="1" ht="12" customHeight="1" thickBot="1" x14ac:dyDescent="0.25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146482</v>
      </c>
      <c r="E87" s="388">
        <f>+E65+E69+E74+E77+E81+E86</f>
        <v>152655</v>
      </c>
    </row>
    <row r="88" spans="1:5" s="372" customFormat="1" ht="12" customHeight="1" thickBot="1" x14ac:dyDescent="0.25">
      <c r="A88" s="411" t="s">
        <v>561</v>
      </c>
      <c r="B88" s="412" t="s">
        <v>562</v>
      </c>
      <c r="C88" s="387">
        <f>+C64+C87</f>
        <v>425958</v>
      </c>
      <c r="D88" s="388">
        <f>+D64+D87</f>
        <v>560982</v>
      </c>
      <c r="E88" s="388">
        <f>+E64+E87</f>
        <v>576829</v>
      </c>
    </row>
    <row r="89" spans="1:5" s="377" customFormat="1" ht="15" customHeight="1" x14ac:dyDescent="0.3">
      <c r="A89" s="413"/>
      <c r="B89" s="414"/>
      <c r="C89" s="415"/>
      <c r="D89" s="415"/>
      <c r="E89" s="415"/>
    </row>
    <row r="90" spans="1:5" x14ac:dyDescent="0.3">
      <c r="A90" s="416"/>
      <c r="B90" s="417"/>
      <c r="C90" s="418"/>
      <c r="D90" s="418"/>
      <c r="E90" s="418"/>
    </row>
    <row r="91" spans="1:5" s="363" customFormat="1" ht="16.5" customHeight="1" thickBot="1" x14ac:dyDescent="0.35">
      <c r="A91" s="1460" t="s">
        <v>563</v>
      </c>
      <c r="B91" s="1461"/>
      <c r="C91" s="1461"/>
      <c r="D91" s="1461"/>
      <c r="E91" s="1461"/>
    </row>
    <row r="92" spans="1:5" s="423" customFormat="1" ht="12" customHeight="1" thickBot="1" x14ac:dyDescent="0.35">
      <c r="A92" s="419" t="s">
        <v>410</v>
      </c>
      <c r="B92" s="420" t="s">
        <v>564</v>
      </c>
      <c r="C92" s="421">
        <f>SUM(C93:C97)</f>
        <v>248279</v>
      </c>
      <c r="D92" s="422">
        <f>SUM(D93:D97)</f>
        <v>297329</v>
      </c>
      <c r="E92" s="422">
        <f>SUM(E93:E97)</f>
        <v>271640</v>
      </c>
    </row>
    <row r="93" spans="1:5" ht="12" customHeight="1" x14ac:dyDescent="0.3">
      <c r="A93" s="424" t="s">
        <v>412</v>
      </c>
      <c r="B93" s="425" t="s">
        <v>565</v>
      </c>
      <c r="C93" s="628">
        <v>122672</v>
      </c>
      <c r="D93" s="427">
        <v>140340</v>
      </c>
      <c r="E93" s="427">
        <f>28200+34800+66330</f>
        <v>129330</v>
      </c>
    </row>
    <row r="94" spans="1:5" ht="12" customHeight="1" x14ac:dyDescent="0.3">
      <c r="A94" s="373" t="s">
        <v>414</v>
      </c>
      <c r="B94" s="428" t="s">
        <v>9</v>
      </c>
      <c r="C94" s="629">
        <v>28994</v>
      </c>
      <c r="D94" s="384">
        <v>33169</v>
      </c>
      <c r="E94" s="384">
        <f>5700+8070+15510</f>
        <v>29280</v>
      </c>
    </row>
    <row r="95" spans="1:5" ht="12" customHeight="1" x14ac:dyDescent="0.3">
      <c r="A95" s="373" t="s">
        <v>416</v>
      </c>
      <c r="B95" s="428" t="s">
        <v>566</v>
      </c>
      <c r="C95" s="629">
        <v>82239</v>
      </c>
      <c r="D95" s="386">
        <v>105118</v>
      </c>
      <c r="E95" s="386">
        <f>69300+6690+19890</f>
        <v>95880</v>
      </c>
    </row>
    <row r="96" spans="1:5" ht="12" customHeight="1" x14ac:dyDescent="0.3">
      <c r="A96" s="373" t="s">
        <v>418</v>
      </c>
      <c r="B96" s="429" t="s">
        <v>62</v>
      </c>
      <c r="C96" s="629">
        <v>2642</v>
      </c>
      <c r="D96" s="386">
        <v>2642</v>
      </c>
      <c r="E96" s="386">
        <f>2300+150</f>
        <v>2450</v>
      </c>
    </row>
    <row r="97" spans="1:5" ht="12" customHeight="1" x14ac:dyDescent="0.3">
      <c r="A97" s="373" t="s">
        <v>567</v>
      </c>
      <c r="B97" s="430" t="s">
        <v>172</v>
      </c>
      <c r="C97" s="629">
        <f>'5.1 Önkormányzat'!C97</f>
        <v>11732</v>
      </c>
      <c r="D97" s="386">
        <f>SUM(D98:D107)</f>
        <v>16060</v>
      </c>
      <c r="E97" s="386">
        <f>SUM(E98:E107)</f>
        <v>14700</v>
      </c>
    </row>
    <row r="98" spans="1:5" ht="12" customHeight="1" x14ac:dyDescent="0.3">
      <c r="A98" s="373" t="s">
        <v>422</v>
      </c>
      <c r="B98" s="428" t="s">
        <v>568</v>
      </c>
      <c r="C98" s="629">
        <f>'5.1 Önkormányzat'!C98</f>
        <v>3</v>
      </c>
      <c r="D98" s="386">
        <v>21</v>
      </c>
      <c r="E98" s="386">
        <v>100</v>
      </c>
    </row>
    <row r="99" spans="1:5" ht="12" customHeight="1" x14ac:dyDescent="0.2">
      <c r="A99" s="373" t="s">
        <v>569</v>
      </c>
      <c r="B99" s="431" t="s">
        <v>570</v>
      </c>
      <c r="C99" s="629">
        <f>'5.1 Önkormányzat'!C99</f>
        <v>0</v>
      </c>
      <c r="D99" s="386"/>
      <c r="E99" s="386"/>
    </row>
    <row r="100" spans="1:5" ht="12" customHeight="1" x14ac:dyDescent="0.3">
      <c r="A100" s="373" t="s">
        <v>571</v>
      </c>
      <c r="B100" s="432" t="s">
        <v>572</v>
      </c>
      <c r="C100" s="629">
        <f>'5.1 Önkormányzat'!C100</f>
        <v>0</v>
      </c>
      <c r="D100" s="386"/>
      <c r="E100" s="386"/>
    </row>
    <row r="101" spans="1:5" ht="12" customHeight="1" x14ac:dyDescent="0.3">
      <c r="A101" s="373" t="s">
        <v>573</v>
      </c>
      <c r="B101" s="432" t="s">
        <v>574</v>
      </c>
      <c r="C101" s="629">
        <f>'5.1 Önkormányzat'!C101</f>
        <v>0</v>
      </c>
      <c r="D101" s="386"/>
      <c r="E101" s="386"/>
    </row>
    <row r="102" spans="1:5" ht="12" customHeight="1" x14ac:dyDescent="0.2">
      <c r="A102" s="373" t="s">
        <v>575</v>
      </c>
      <c r="B102" s="431" t="s">
        <v>576</v>
      </c>
      <c r="C102" s="629">
        <f>'5.1 Önkormányzat'!C102</f>
        <v>0</v>
      </c>
      <c r="D102" s="386">
        <v>2110</v>
      </c>
      <c r="E102" s="386">
        <v>2300</v>
      </c>
    </row>
    <row r="103" spans="1:5" ht="12" customHeight="1" x14ac:dyDescent="0.2">
      <c r="A103" s="373" t="s">
        <v>577</v>
      </c>
      <c r="B103" s="431" t="s">
        <v>578</v>
      </c>
      <c r="C103" s="629">
        <f>'5.1 Önkormányzat'!C103</f>
        <v>0</v>
      </c>
      <c r="D103" s="386"/>
      <c r="E103" s="386"/>
    </row>
    <row r="104" spans="1:5" ht="12" customHeight="1" x14ac:dyDescent="0.3">
      <c r="A104" s="373" t="s">
        <v>579</v>
      </c>
      <c r="B104" s="432" t="s">
        <v>580</v>
      </c>
      <c r="C104" s="629">
        <f>'5.1 Önkormányzat'!C104</f>
        <v>0</v>
      </c>
      <c r="D104" s="386"/>
      <c r="E104" s="386"/>
    </row>
    <row r="105" spans="1:5" ht="12" customHeight="1" x14ac:dyDescent="0.3">
      <c r="A105" s="433" t="s">
        <v>581</v>
      </c>
      <c r="B105" s="434" t="s">
        <v>582</v>
      </c>
      <c r="C105" s="629">
        <f>'5.1 Önkormányzat'!C105</f>
        <v>0</v>
      </c>
      <c r="D105" s="386"/>
      <c r="E105" s="386"/>
    </row>
    <row r="106" spans="1:5" ht="12" customHeight="1" x14ac:dyDescent="0.3">
      <c r="A106" s="373" t="s">
        <v>583</v>
      </c>
      <c r="B106" s="434" t="s">
        <v>584</v>
      </c>
      <c r="C106" s="629">
        <f>'5.1 Önkormányzat'!C106</f>
        <v>0</v>
      </c>
      <c r="D106" s="386"/>
      <c r="E106" s="386"/>
    </row>
    <row r="107" spans="1:5" ht="12" customHeight="1" thickBot="1" x14ac:dyDescent="0.35">
      <c r="A107" s="401" t="s">
        <v>585</v>
      </c>
      <c r="B107" s="435" t="s">
        <v>586</v>
      </c>
      <c r="C107" s="1273">
        <f>'5.1 Önkormányzat'!C107</f>
        <v>11729</v>
      </c>
      <c r="D107" s="437">
        <v>13929</v>
      </c>
      <c r="E107" s="437">
        <v>12300</v>
      </c>
    </row>
    <row r="108" spans="1:5" ht="12" customHeight="1" thickBot="1" x14ac:dyDescent="0.35">
      <c r="A108" s="364" t="s">
        <v>424</v>
      </c>
      <c r="B108" s="438" t="s">
        <v>587</v>
      </c>
      <c r="C108" s="366">
        <f>+C109+C111+C113</f>
        <v>55579</v>
      </c>
      <c r="D108" s="367">
        <f>+D109+D111+D113</f>
        <v>209989</v>
      </c>
      <c r="E108" s="367">
        <f>+E109+E111+E113</f>
        <v>170140</v>
      </c>
    </row>
    <row r="109" spans="1:5" ht="12" customHeight="1" x14ac:dyDescent="0.3">
      <c r="A109" s="368" t="s">
        <v>426</v>
      </c>
      <c r="B109" s="428" t="s">
        <v>32</v>
      </c>
      <c r="C109" s="628">
        <v>17756</v>
      </c>
      <c r="D109" s="382">
        <v>172166</v>
      </c>
      <c r="E109" s="382">
        <f>143900+940+1500</f>
        <v>146340</v>
      </c>
    </row>
    <row r="110" spans="1:5" ht="12" customHeight="1" x14ac:dyDescent="0.3">
      <c r="A110" s="368" t="s">
        <v>428</v>
      </c>
      <c r="B110" s="439" t="s">
        <v>588</v>
      </c>
      <c r="C110" s="629">
        <f>'5.1 Önkormányzat'!C110</f>
        <v>0</v>
      </c>
      <c r="D110" s="382"/>
      <c r="E110" s="382"/>
    </row>
    <row r="111" spans="1:5" ht="12" customHeight="1" x14ac:dyDescent="0.3">
      <c r="A111" s="368" t="s">
        <v>430</v>
      </c>
      <c r="B111" s="439" t="s">
        <v>66</v>
      </c>
      <c r="C111" s="629">
        <f>'5.1 Önkormányzat'!C111</f>
        <v>37823</v>
      </c>
      <c r="D111" s="384">
        <v>37823</v>
      </c>
      <c r="E111" s="384">
        <v>23800</v>
      </c>
    </row>
    <row r="112" spans="1:5" ht="12" customHeight="1" x14ac:dyDescent="0.3">
      <c r="A112" s="368" t="s">
        <v>432</v>
      </c>
      <c r="B112" s="439" t="s">
        <v>589</v>
      </c>
      <c r="C112" s="629">
        <f>'5.1 Önkormányzat'!C112</f>
        <v>0</v>
      </c>
      <c r="D112" s="384"/>
      <c r="E112" s="384"/>
    </row>
    <row r="113" spans="1:5" ht="12" customHeight="1" x14ac:dyDescent="0.3">
      <c r="A113" s="368" t="s">
        <v>434</v>
      </c>
      <c r="B113" s="441" t="s">
        <v>590</v>
      </c>
      <c r="C113" s="629">
        <f>'5.1 Önkormányzat'!C113</f>
        <v>0</v>
      </c>
      <c r="D113" s="384">
        <f>SUM(D114:D121)</f>
        <v>0</v>
      </c>
      <c r="E113" s="384">
        <f>SUM(E114:E121)</f>
        <v>0</v>
      </c>
    </row>
    <row r="114" spans="1:5" ht="12" customHeight="1" x14ac:dyDescent="0.3">
      <c r="A114" s="368" t="s">
        <v>436</v>
      </c>
      <c r="B114" s="442" t="s">
        <v>591</v>
      </c>
      <c r="C114" s="629">
        <f>'5.1 Önkormányzat'!C114</f>
        <v>0</v>
      </c>
      <c r="D114" s="384"/>
      <c r="E114" s="384"/>
    </row>
    <row r="115" spans="1:5" ht="12" customHeight="1" x14ac:dyDescent="0.3">
      <c r="A115" s="368" t="s">
        <v>592</v>
      </c>
      <c r="B115" s="443" t="s">
        <v>593</v>
      </c>
      <c r="C115" s="629">
        <f>'5.1 Önkormányzat'!C115</f>
        <v>0</v>
      </c>
      <c r="D115" s="384"/>
      <c r="E115" s="384"/>
    </row>
    <row r="116" spans="1:5" ht="12" customHeight="1" x14ac:dyDescent="0.3">
      <c r="A116" s="368" t="s">
        <v>594</v>
      </c>
      <c r="B116" s="432" t="s">
        <v>574</v>
      </c>
      <c r="C116" s="629">
        <f>'5.1 Önkormányzat'!C116</f>
        <v>0</v>
      </c>
      <c r="D116" s="384"/>
      <c r="E116" s="384"/>
    </row>
    <row r="117" spans="1:5" ht="12" customHeight="1" x14ac:dyDescent="0.3">
      <c r="A117" s="368" t="s">
        <v>595</v>
      </c>
      <c r="B117" s="432" t="s">
        <v>596</v>
      </c>
      <c r="C117" s="629">
        <f>'5.1 Önkormányzat'!C117</f>
        <v>0</v>
      </c>
      <c r="D117" s="384"/>
      <c r="E117" s="384"/>
    </row>
    <row r="118" spans="1:5" ht="12" customHeight="1" x14ac:dyDescent="0.3">
      <c r="A118" s="368" t="s">
        <v>597</v>
      </c>
      <c r="B118" s="432" t="s">
        <v>598</v>
      </c>
      <c r="C118" s="629">
        <f>'5.1 Önkormányzat'!C118</f>
        <v>0</v>
      </c>
      <c r="D118" s="384"/>
      <c r="E118" s="384"/>
    </row>
    <row r="119" spans="1:5" ht="12" customHeight="1" x14ac:dyDescent="0.3">
      <c r="A119" s="368" t="s">
        <v>599</v>
      </c>
      <c r="B119" s="432" t="s">
        <v>580</v>
      </c>
      <c r="C119" s="629">
        <f>'5.1 Önkormányzat'!C119</f>
        <v>0</v>
      </c>
      <c r="D119" s="384"/>
      <c r="E119" s="384"/>
    </row>
    <row r="120" spans="1:5" ht="12" customHeight="1" x14ac:dyDescent="0.3">
      <c r="A120" s="368" t="s">
        <v>600</v>
      </c>
      <c r="B120" s="432" t="s">
        <v>601</v>
      </c>
      <c r="C120" s="629">
        <f>'5.1 Önkormányzat'!C120</f>
        <v>0</v>
      </c>
      <c r="D120" s="384"/>
      <c r="E120" s="384"/>
    </row>
    <row r="121" spans="1:5" ht="12" customHeight="1" thickBot="1" x14ac:dyDescent="0.35">
      <c r="A121" s="433" t="s">
        <v>602</v>
      </c>
      <c r="B121" s="432" t="s">
        <v>603</v>
      </c>
      <c r="C121" s="1273">
        <f>'5.1 Önkormányzat'!C121</f>
        <v>0</v>
      </c>
      <c r="D121" s="386"/>
      <c r="E121" s="386"/>
    </row>
    <row r="122" spans="1:5" ht="12" customHeight="1" thickBot="1" x14ac:dyDescent="0.35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47700</v>
      </c>
      <c r="E122" s="367">
        <f>+E123+E124</f>
        <v>129085</v>
      </c>
    </row>
    <row r="123" spans="1:5" ht="12" customHeight="1" x14ac:dyDescent="0.3">
      <c r="A123" s="368" t="s">
        <v>440</v>
      </c>
      <c r="B123" s="446" t="s">
        <v>605</v>
      </c>
      <c r="C123" s="630">
        <f>'5.1 Önkormányzat'!C123</f>
        <v>13138</v>
      </c>
      <c r="D123" s="382">
        <v>31784</v>
      </c>
      <c r="E123" s="382">
        <v>34060</v>
      </c>
    </row>
    <row r="124" spans="1:5" ht="12" customHeight="1" thickBot="1" x14ac:dyDescent="0.35">
      <c r="A124" s="378" t="s">
        <v>442</v>
      </c>
      <c r="B124" s="439" t="s">
        <v>606</v>
      </c>
      <c r="C124" s="1273">
        <f>'5.1 Önkormányzat'!C124</f>
        <v>102998</v>
      </c>
      <c r="D124" s="386">
        <v>15916</v>
      </c>
      <c r="E124" s="386">
        <v>95025</v>
      </c>
    </row>
    <row r="125" spans="1:5" ht="12" customHeight="1" thickBot="1" x14ac:dyDescent="0.35">
      <c r="A125" s="364" t="s">
        <v>607</v>
      </c>
      <c r="B125" s="445" t="s">
        <v>608</v>
      </c>
      <c r="C125" s="366">
        <f>+C92+C108+C122</f>
        <v>419994</v>
      </c>
      <c r="D125" s="367">
        <f>+D92+D108+D122</f>
        <v>555018</v>
      </c>
      <c r="E125" s="367">
        <f>+E92+E108+E122</f>
        <v>570865</v>
      </c>
    </row>
    <row r="126" spans="1:5" ht="12" customHeight="1" thickBot="1" x14ac:dyDescent="0.35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" s="423" customFormat="1" ht="12" customHeight="1" x14ac:dyDescent="0.3">
      <c r="A127" s="368" t="s">
        <v>461</v>
      </c>
      <c r="B127" s="446" t="s">
        <v>610</v>
      </c>
      <c r="C127" s="628">
        <f>'5.1 Önkormányzat'!C127</f>
        <v>0</v>
      </c>
      <c r="D127" s="384"/>
      <c r="E127" s="384"/>
    </row>
    <row r="128" spans="1:5" ht="12" customHeight="1" x14ac:dyDescent="0.3">
      <c r="A128" s="368" t="s">
        <v>463</v>
      </c>
      <c r="B128" s="446" t="s">
        <v>611</v>
      </c>
      <c r="C128" s="629">
        <f>'5.1 Önkormányzat'!C128</f>
        <v>0</v>
      </c>
      <c r="D128" s="384"/>
      <c r="E128" s="384"/>
    </row>
    <row r="129" spans="1:12" ht="12" customHeight="1" thickBot="1" x14ac:dyDescent="0.35">
      <c r="A129" s="433" t="s">
        <v>465</v>
      </c>
      <c r="B129" s="447" t="s">
        <v>612</v>
      </c>
      <c r="C129" s="1273">
        <f>'5.1 Önkormányzat'!C129</f>
        <v>0</v>
      </c>
      <c r="D129" s="384"/>
      <c r="E129" s="384"/>
    </row>
    <row r="130" spans="1:12" ht="12" customHeight="1" thickBot="1" x14ac:dyDescent="0.35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12" ht="12" customHeight="1" x14ac:dyDescent="0.3">
      <c r="A131" s="368" t="s">
        <v>483</v>
      </c>
      <c r="B131" s="446" t="s">
        <v>614</v>
      </c>
      <c r="C131" s="629">
        <f>'5.1 Önkormányzat'!C131</f>
        <v>0</v>
      </c>
      <c r="D131" s="384"/>
      <c r="E131" s="384"/>
    </row>
    <row r="132" spans="1:12" ht="12" customHeight="1" x14ac:dyDescent="0.3">
      <c r="A132" s="368" t="s">
        <v>485</v>
      </c>
      <c r="B132" s="446" t="s">
        <v>615</v>
      </c>
      <c r="C132" s="629">
        <f>'5.1 Önkormányzat'!C132</f>
        <v>0</v>
      </c>
      <c r="D132" s="384"/>
      <c r="E132" s="384"/>
    </row>
    <row r="133" spans="1:12" ht="12" customHeight="1" x14ac:dyDescent="0.3">
      <c r="A133" s="368" t="s">
        <v>487</v>
      </c>
      <c r="B133" s="446" t="s">
        <v>616</v>
      </c>
      <c r="C133" s="629">
        <f>'5.1 Önkormányzat'!C133</f>
        <v>0</v>
      </c>
      <c r="D133" s="384"/>
      <c r="E133" s="384"/>
    </row>
    <row r="134" spans="1:12" s="423" customFormat="1" ht="12" customHeight="1" thickBot="1" x14ac:dyDescent="0.35">
      <c r="A134" s="433" t="s">
        <v>489</v>
      </c>
      <c r="B134" s="447" t="s">
        <v>617</v>
      </c>
      <c r="C134" s="629">
        <f>'5.1 Önkormányzat'!C134</f>
        <v>0</v>
      </c>
      <c r="D134" s="384"/>
      <c r="E134" s="384"/>
    </row>
    <row r="135" spans="1:12" ht="12" customHeight="1" thickBot="1" x14ac:dyDescent="0.35">
      <c r="A135" s="364" t="s">
        <v>618</v>
      </c>
      <c r="B135" s="445" t="s">
        <v>619</v>
      </c>
      <c r="C135" s="387">
        <f>+C136+C137+C138+C139</f>
        <v>5964</v>
      </c>
      <c r="D135" s="388">
        <f>+D136+D137+D138+D139</f>
        <v>5964</v>
      </c>
      <c r="E135" s="388">
        <f>+E136+E137+E138+E139</f>
        <v>5964</v>
      </c>
      <c r="L135" s="448"/>
    </row>
    <row r="136" spans="1:12" x14ac:dyDescent="0.3">
      <c r="A136" s="368" t="s">
        <v>495</v>
      </c>
      <c r="B136" s="446" t="s">
        <v>620</v>
      </c>
      <c r="C136" s="633"/>
      <c r="D136" s="1376"/>
      <c r="E136" s="1376"/>
    </row>
    <row r="137" spans="1:12" ht="12" customHeight="1" x14ac:dyDescent="0.3">
      <c r="A137" s="368" t="s">
        <v>497</v>
      </c>
      <c r="B137" s="446" t="s">
        <v>621</v>
      </c>
      <c r="C137" s="629">
        <f>'5.1 Önkormányzat'!C137</f>
        <v>5964</v>
      </c>
      <c r="D137" s="384">
        <v>5964</v>
      </c>
      <c r="E137" s="384">
        <v>5964</v>
      </c>
    </row>
    <row r="138" spans="1:12" s="423" customFormat="1" ht="12" customHeight="1" x14ac:dyDescent="0.3">
      <c r="A138" s="368" t="s">
        <v>499</v>
      </c>
      <c r="B138" s="446" t="s">
        <v>622</v>
      </c>
      <c r="C138" s="629">
        <f>'5.1 Önkormányzat'!C138</f>
        <v>0</v>
      </c>
      <c r="D138" s="384"/>
      <c r="E138" s="384"/>
    </row>
    <row r="139" spans="1:12" s="423" customFormat="1" ht="12" customHeight="1" thickBot="1" x14ac:dyDescent="0.35">
      <c r="A139" s="433" t="s">
        <v>501</v>
      </c>
      <c r="B139" s="447" t="s">
        <v>623</v>
      </c>
      <c r="C139" s="629">
        <f>'5.1 Önkormányzat'!C139</f>
        <v>0</v>
      </c>
      <c r="D139" s="384"/>
      <c r="E139" s="384"/>
    </row>
    <row r="140" spans="1:12" s="423" customFormat="1" ht="12" customHeight="1" thickBot="1" x14ac:dyDescent="0.35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</row>
    <row r="141" spans="1:12" s="423" customFormat="1" ht="12" customHeight="1" x14ac:dyDescent="0.3">
      <c r="A141" s="368" t="s">
        <v>505</v>
      </c>
      <c r="B141" s="446" t="s">
        <v>625</v>
      </c>
      <c r="C141" s="629">
        <f>'5.1 Önkormányzat'!C141</f>
        <v>0</v>
      </c>
      <c r="D141" s="384"/>
      <c r="E141" s="384"/>
    </row>
    <row r="142" spans="1:12" s="423" customFormat="1" ht="12" customHeight="1" x14ac:dyDescent="0.3">
      <c r="A142" s="368" t="s">
        <v>507</v>
      </c>
      <c r="B142" s="446" t="s">
        <v>626</v>
      </c>
      <c r="C142" s="629">
        <f>'5.1 Önkormányzat'!C142</f>
        <v>0</v>
      </c>
      <c r="D142" s="384"/>
      <c r="E142" s="384"/>
    </row>
    <row r="143" spans="1:12" s="423" customFormat="1" ht="12" customHeight="1" x14ac:dyDescent="0.3">
      <c r="A143" s="368" t="s">
        <v>509</v>
      </c>
      <c r="B143" s="446" t="s">
        <v>627</v>
      </c>
      <c r="C143" s="629">
        <f>'5.1 Önkormányzat'!C143</f>
        <v>0</v>
      </c>
      <c r="D143" s="384"/>
      <c r="E143" s="384"/>
    </row>
    <row r="144" spans="1:12" ht="12.75" customHeight="1" thickBot="1" x14ac:dyDescent="0.35">
      <c r="A144" s="368" t="s">
        <v>511</v>
      </c>
      <c r="B144" s="446" t="s">
        <v>628</v>
      </c>
      <c r="C144" s="629">
        <f>'5.1 Önkormányzat'!C144</f>
        <v>0</v>
      </c>
      <c r="D144" s="384"/>
      <c r="E144" s="384"/>
    </row>
    <row r="145" spans="1:6" ht="12" customHeight="1" thickBot="1" x14ac:dyDescent="0.35">
      <c r="A145" s="364" t="s">
        <v>513</v>
      </c>
      <c r="B145" s="445" t="s">
        <v>629</v>
      </c>
      <c r="C145" s="451">
        <f>+C126+C130+C135+C140</f>
        <v>5964</v>
      </c>
      <c r="D145" s="452">
        <f>+D126+D130+D135+D140</f>
        <v>5964</v>
      </c>
      <c r="E145" s="452">
        <f>+E126+E130+E135+E140</f>
        <v>5964</v>
      </c>
    </row>
    <row r="146" spans="1:6" ht="15" customHeight="1" thickBot="1" x14ac:dyDescent="0.35">
      <c r="A146" s="453" t="s">
        <v>630</v>
      </c>
      <c r="B146" s="454" t="s">
        <v>631</v>
      </c>
      <c r="C146" s="451">
        <f>+C125+C145</f>
        <v>425958</v>
      </c>
      <c r="D146" s="452">
        <f>+D125+D145</f>
        <v>560982</v>
      </c>
      <c r="E146" s="452">
        <f>+E125+E145</f>
        <v>576829</v>
      </c>
    </row>
    <row r="148" spans="1:6" s="456" customFormat="1" ht="15.6" x14ac:dyDescent="0.3">
      <c r="A148" s="1467" t="s">
        <v>632</v>
      </c>
      <c r="B148" s="1467"/>
      <c r="C148" s="1467"/>
      <c r="D148" s="455"/>
      <c r="E148" s="455"/>
      <c r="F148" s="455"/>
    </row>
    <row r="149" spans="1:6" s="456" customFormat="1" ht="15" customHeight="1" thickBot="1" x14ac:dyDescent="0.35">
      <c r="A149" s="1451"/>
      <c r="B149" s="1451"/>
      <c r="C149" s="1452" t="s">
        <v>633</v>
      </c>
      <c r="D149" s="1452"/>
      <c r="E149" s="1276"/>
      <c r="F149" s="455"/>
    </row>
    <row r="150" spans="1:6" s="456" customFormat="1" ht="24.9" customHeight="1" thickBot="1" x14ac:dyDescent="0.35">
      <c r="A150" s="457">
        <v>1</v>
      </c>
      <c r="B150" s="458" t="s">
        <v>634</v>
      </c>
      <c r="C150" s="459">
        <f>C64-C125</f>
        <v>-87829</v>
      </c>
      <c r="D150" s="398">
        <f>D64-D125</f>
        <v>-140518</v>
      </c>
      <c r="E150" s="398">
        <f>E64-E125</f>
        <v>-146691</v>
      </c>
      <c r="F150" s="460">
        <f>+F63-F125</f>
        <v>0</v>
      </c>
    </row>
    <row r="151" spans="1:6" s="456" customFormat="1" ht="27.75" customHeight="1" thickBot="1" x14ac:dyDescent="0.35">
      <c r="A151" s="457" t="s">
        <v>424</v>
      </c>
      <c r="B151" s="458" t="s">
        <v>635</v>
      </c>
      <c r="C151" s="459">
        <f>C87-C145</f>
        <v>87829</v>
      </c>
      <c r="D151" s="398">
        <f>D87-D145</f>
        <v>140518</v>
      </c>
      <c r="E151" s="398">
        <f>E87-E145</f>
        <v>146691</v>
      </c>
      <c r="F151" s="460">
        <f>+F86-F145</f>
        <v>0</v>
      </c>
    </row>
  </sheetData>
  <sheetProtection selectLockedCells="1" selectUnlockedCells="1"/>
  <mergeCells count="9">
    <mergeCell ref="A149:B149"/>
    <mergeCell ref="C149:D149"/>
    <mergeCell ref="A7:D7"/>
    <mergeCell ref="C2:E2"/>
    <mergeCell ref="A1:E1"/>
    <mergeCell ref="A91:E91"/>
    <mergeCell ref="C3:E3"/>
    <mergeCell ref="C4:E4"/>
    <mergeCell ref="A148:C14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4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6" zoomScaleSheetLayoutView="100" workbookViewId="0">
      <selection activeCell="B2" sqref="B2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9" t="s">
        <v>781</v>
      </c>
      <c r="B1" s="1459"/>
      <c r="C1" s="1459"/>
      <c r="D1" s="1459"/>
    </row>
    <row r="2" spans="1:4" s="348" customFormat="1" ht="21" customHeight="1" x14ac:dyDescent="0.3">
      <c r="A2" s="346" t="s">
        <v>401</v>
      </c>
      <c r="B2" s="347" t="s">
        <v>782</v>
      </c>
      <c r="C2" s="1468" t="s">
        <v>403</v>
      </c>
      <c r="D2" s="1469"/>
    </row>
    <row r="3" spans="1:4" s="348" customFormat="1" ht="16.2" thickBot="1" x14ac:dyDescent="0.35">
      <c r="A3" s="349" t="s">
        <v>404</v>
      </c>
      <c r="B3" s="350" t="s">
        <v>405</v>
      </c>
      <c r="C3" s="1462">
        <v>1</v>
      </c>
      <c r="D3" s="1464"/>
    </row>
    <row r="4" spans="1:4" s="353" customFormat="1" ht="15.9" customHeight="1" thickBot="1" x14ac:dyDescent="0.35">
      <c r="A4" s="351"/>
      <c r="B4" s="352"/>
      <c r="C4" s="1470" t="s">
        <v>406</v>
      </c>
      <c r="D4" s="1471"/>
    </row>
    <row r="5" spans="1:4" ht="34.799999999999997" thickBot="1" x14ac:dyDescent="0.35">
      <c r="A5" s="634" t="s">
        <v>407</v>
      </c>
      <c r="B5" s="355" t="s">
        <v>408</v>
      </c>
      <c r="C5" s="356" t="s">
        <v>734</v>
      </c>
      <c r="D5" s="357" t="s">
        <v>735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53" t="s">
        <v>409</v>
      </c>
      <c r="B7" s="1454"/>
      <c r="C7" s="1454"/>
      <c r="D7" s="1455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167174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>
        <v>59814</v>
      </c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>
        <v>68506</v>
      </c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>
        <v>35393</v>
      </c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>
        <v>3461</v>
      </c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6071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>
        <v>6071</v>
      </c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67130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776</v>
      </c>
      <c r="C30" s="389">
        <f>C31+C32+C33+C34</f>
        <v>66930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>
        <v>6500</v>
      </c>
      <c r="D31" s="376"/>
    </row>
    <row r="32" spans="1:4" s="377" customFormat="1" ht="12" customHeight="1" x14ac:dyDescent="0.2">
      <c r="A32" s="373" t="s">
        <v>457</v>
      </c>
      <c r="B32" s="627" t="s">
        <v>774</v>
      </c>
      <c r="C32" s="375">
        <v>52000</v>
      </c>
      <c r="D32" s="376"/>
    </row>
    <row r="33" spans="1:4" s="377" customFormat="1" ht="12" customHeight="1" x14ac:dyDescent="0.2">
      <c r="A33" s="373" t="s">
        <v>772</v>
      </c>
      <c r="B33" s="627" t="s">
        <v>771</v>
      </c>
      <c r="C33" s="375">
        <v>8000</v>
      </c>
      <c r="D33" s="376"/>
    </row>
    <row r="34" spans="1:4" s="377" customFormat="1" ht="12" customHeight="1" x14ac:dyDescent="0.2">
      <c r="A34" s="373" t="s">
        <v>775</v>
      </c>
      <c r="B34" s="627" t="s">
        <v>773</v>
      </c>
      <c r="C34" s="375">
        <v>430</v>
      </c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>
        <v>200</v>
      </c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15176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5358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380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>
        <v>6096</v>
      </c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1746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1252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>
        <v>344</v>
      </c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255551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25767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>
        <v>25767</v>
      </c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60000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>
        <v>60000</v>
      </c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85767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341318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53" t="s">
        <v>563</v>
      </c>
      <c r="B90" s="1454"/>
      <c r="C90" s="1454"/>
      <c r="D90" s="1455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176686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>
        <v>76268</v>
      </c>
      <c r="D92" s="427"/>
    </row>
    <row r="93" spans="1:4" ht="12" customHeight="1" x14ac:dyDescent="0.3">
      <c r="A93" s="373" t="s">
        <v>414</v>
      </c>
      <c r="B93" s="428" t="s">
        <v>9</v>
      </c>
      <c r="C93" s="383">
        <v>20508</v>
      </c>
      <c r="D93" s="384"/>
    </row>
    <row r="94" spans="1:4" ht="12" customHeight="1" x14ac:dyDescent="0.3">
      <c r="A94" s="373" t="s">
        <v>416</v>
      </c>
      <c r="B94" s="428" t="s">
        <v>566</v>
      </c>
      <c r="C94" s="385">
        <v>77500</v>
      </c>
      <c r="D94" s="386"/>
    </row>
    <row r="95" spans="1:4" ht="12" customHeight="1" x14ac:dyDescent="0.3">
      <c r="A95" s="373" t="s">
        <v>418</v>
      </c>
      <c r="B95" s="429" t="s">
        <v>62</v>
      </c>
      <c r="C95" s="385">
        <v>2410</v>
      </c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80339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>
        <v>71689</v>
      </c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>
        <v>8650</v>
      </c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16000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>
        <v>3000</v>
      </c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>
        <v>13000</v>
      </c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273025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3361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>
        <v>3361</v>
      </c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5800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33"/>
      <c r="D135" s="384"/>
    </row>
    <row r="136" spans="1:11" ht="12" customHeight="1" x14ac:dyDescent="0.3">
      <c r="A136" s="368" t="s">
        <v>497</v>
      </c>
      <c r="B136" s="446" t="s">
        <v>621</v>
      </c>
      <c r="C136" s="440">
        <v>5800</v>
      </c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9161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282186</v>
      </c>
      <c r="D145" s="452">
        <f>+D124+D144</f>
        <v>0</v>
      </c>
    </row>
    <row r="147" spans="1:5" s="456" customFormat="1" ht="15.6" x14ac:dyDescent="0.3">
      <c r="A147" s="1467" t="s">
        <v>632</v>
      </c>
      <c r="B147" s="1467"/>
      <c r="C147" s="1467"/>
      <c r="D147" s="455"/>
      <c r="E147" s="455"/>
    </row>
    <row r="148" spans="1:5" s="456" customFormat="1" ht="15" customHeight="1" thickBot="1" x14ac:dyDescent="0.35">
      <c r="A148" s="1451"/>
      <c r="B148" s="1451"/>
      <c r="C148" s="1452" t="s">
        <v>633</v>
      </c>
      <c r="D148" s="1452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-17474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76606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9" zoomScaleSheetLayoutView="100" workbookViewId="0">
      <selection activeCell="B2" sqref="B2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9" t="s">
        <v>783</v>
      </c>
      <c r="B1" s="1459"/>
      <c r="C1" s="1459"/>
      <c r="D1" s="1459"/>
    </row>
    <row r="2" spans="1:4" s="348" customFormat="1" ht="21" customHeight="1" x14ac:dyDescent="0.3">
      <c r="A2" s="346" t="s">
        <v>401</v>
      </c>
      <c r="B2" s="347" t="s">
        <v>784</v>
      </c>
      <c r="C2" s="1468" t="s">
        <v>403</v>
      </c>
      <c r="D2" s="1469"/>
    </row>
    <row r="3" spans="1:4" s="348" customFormat="1" ht="16.2" thickBot="1" x14ac:dyDescent="0.35">
      <c r="A3" s="349" t="s">
        <v>404</v>
      </c>
      <c r="B3" s="350" t="s">
        <v>405</v>
      </c>
      <c r="C3" s="1462">
        <v>1</v>
      </c>
      <c r="D3" s="1464"/>
    </row>
    <row r="4" spans="1:4" s="353" customFormat="1" ht="15.9" customHeight="1" thickBot="1" x14ac:dyDescent="0.35">
      <c r="A4" s="351"/>
      <c r="B4" s="352"/>
      <c r="C4" s="1470" t="s">
        <v>406</v>
      </c>
      <c r="D4" s="1471"/>
    </row>
    <row r="5" spans="1:4" ht="34.799999999999997" thickBot="1" x14ac:dyDescent="0.35">
      <c r="A5" s="634" t="s">
        <v>407</v>
      </c>
      <c r="B5" s="355" t="s">
        <v>408</v>
      </c>
      <c r="C5" s="356" t="s">
        <v>734</v>
      </c>
      <c r="D5" s="357" t="s">
        <v>735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53" t="s">
        <v>409</v>
      </c>
      <c r="B7" s="1454"/>
      <c r="C7" s="1454"/>
      <c r="D7" s="1455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776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27" t="s">
        <v>774</v>
      </c>
      <c r="C32" s="375"/>
      <c r="D32" s="376"/>
    </row>
    <row r="33" spans="1:4" s="377" customFormat="1" ht="12" customHeight="1" x14ac:dyDescent="0.2">
      <c r="A33" s="373" t="s">
        <v>772</v>
      </c>
      <c r="B33" s="627" t="s">
        <v>771</v>
      </c>
      <c r="C33" s="375"/>
      <c r="D33" s="376"/>
    </row>
    <row r="34" spans="1:4" s="377" customFormat="1" ht="12" customHeight="1" x14ac:dyDescent="0.2">
      <c r="A34" s="373" t="s">
        <v>775</v>
      </c>
      <c r="B34" s="627" t="s">
        <v>773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1160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203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586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213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158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1160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1160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53" t="s">
        <v>563</v>
      </c>
      <c r="B90" s="1454"/>
      <c r="C90" s="1454"/>
      <c r="D90" s="1455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46978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>
        <v>31223</v>
      </c>
      <c r="D92" s="427"/>
    </row>
    <row r="93" spans="1:4" ht="12" customHeight="1" x14ac:dyDescent="0.3">
      <c r="A93" s="373" t="s">
        <v>414</v>
      </c>
      <c r="B93" s="428" t="s">
        <v>9</v>
      </c>
      <c r="C93" s="383">
        <v>7947</v>
      </c>
      <c r="D93" s="384"/>
    </row>
    <row r="94" spans="1:4" ht="12" customHeight="1" x14ac:dyDescent="0.3">
      <c r="A94" s="373" t="s">
        <v>416</v>
      </c>
      <c r="B94" s="428" t="s">
        <v>566</v>
      </c>
      <c r="C94" s="385">
        <v>7256</v>
      </c>
      <c r="D94" s="386"/>
    </row>
    <row r="95" spans="1:4" ht="12" customHeight="1" x14ac:dyDescent="0.3">
      <c r="A95" s="373" t="s">
        <v>418</v>
      </c>
      <c r="B95" s="429" t="s">
        <v>62</v>
      </c>
      <c r="C95" s="385">
        <v>552</v>
      </c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/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/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46978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/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33"/>
      <c r="D135" s="384"/>
    </row>
    <row r="136" spans="1:11" ht="12" customHeight="1" x14ac:dyDescent="0.3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46978</v>
      </c>
      <c r="D145" s="452">
        <f>+D124+D144</f>
        <v>0</v>
      </c>
    </row>
    <row r="147" spans="1:5" s="456" customFormat="1" ht="15.6" x14ac:dyDescent="0.3">
      <c r="A147" s="1467" t="s">
        <v>632</v>
      </c>
      <c r="B147" s="1467"/>
      <c r="C147" s="1467"/>
      <c r="D147" s="455"/>
      <c r="E147" s="455"/>
    </row>
    <row r="148" spans="1:5" s="456" customFormat="1" ht="15" customHeight="1" thickBot="1" x14ac:dyDescent="0.35">
      <c r="A148" s="1451"/>
      <c r="B148" s="1451"/>
      <c r="C148" s="1452" t="s">
        <v>633</v>
      </c>
      <c r="D148" s="1452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-45818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70" zoomScaleSheetLayoutView="100" workbookViewId="0">
      <selection activeCell="B2" sqref="A1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9" t="s">
        <v>786</v>
      </c>
      <c r="B1" s="1459"/>
      <c r="C1" s="1459"/>
      <c r="D1" s="1459"/>
    </row>
    <row r="2" spans="1:4" s="348" customFormat="1" ht="21" customHeight="1" x14ac:dyDescent="0.3">
      <c r="A2" s="346" t="s">
        <v>401</v>
      </c>
      <c r="B2" s="347" t="s">
        <v>785</v>
      </c>
      <c r="C2" s="1468" t="s">
        <v>403</v>
      </c>
      <c r="D2" s="1469"/>
    </row>
    <row r="3" spans="1:4" s="348" customFormat="1" ht="16.2" thickBot="1" x14ac:dyDescent="0.35">
      <c r="A3" s="349" t="s">
        <v>404</v>
      </c>
      <c r="B3" s="350" t="s">
        <v>405</v>
      </c>
      <c r="C3" s="1462">
        <v>1</v>
      </c>
      <c r="D3" s="1464"/>
    </row>
    <row r="4" spans="1:4" s="353" customFormat="1" ht="15.9" customHeight="1" thickBot="1" x14ac:dyDescent="0.35">
      <c r="A4" s="351"/>
      <c r="B4" s="352"/>
      <c r="C4" s="1470" t="s">
        <v>406</v>
      </c>
      <c r="D4" s="1471"/>
    </row>
    <row r="5" spans="1:4" ht="34.799999999999997" thickBot="1" x14ac:dyDescent="0.35">
      <c r="A5" s="634" t="s">
        <v>407</v>
      </c>
      <c r="B5" s="355" t="s">
        <v>408</v>
      </c>
      <c r="C5" s="356" t="s">
        <v>734</v>
      </c>
      <c r="D5" s="357" t="s">
        <v>735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53" t="s">
        <v>409</v>
      </c>
      <c r="B7" s="1454"/>
      <c r="C7" s="1454"/>
      <c r="D7" s="1455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776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27" t="s">
        <v>774</v>
      </c>
      <c r="C32" s="375"/>
      <c r="D32" s="376"/>
    </row>
    <row r="33" spans="1:4" s="377" customFormat="1" ht="12" customHeight="1" x14ac:dyDescent="0.2">
      <c r="A33" s="373" t="s">
        <v>772</v>
      </c>
      <c r="B33" s="627" t="s">
        <v>771</v>
      </c>
      <c r="C33" s="375"/>
      <c r="D33" s="376"/>
    </row>
    <row r="34" spans="1:4" s="377" customFormat="1" ht="12" customHeight="1" x14ac:dyDescent="0.2">
      <c r="A34" s="373" t="s">
        <v>775</v>
      </c>
      <c r="B34" s="627" t="s">
        <v>773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2591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>
        <v>2040</v>
      </c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/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/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551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/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2591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2591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53" t="s">
        <v>563</v>
      </c>
      <c r="B90" s="1454"/>
      <c r="C90" s="1454"/>
      <c r="D90" s="1455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15905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/>
      <c r="D92" s="427"/>
    </row>
    <row r="93" spans="1:4" ht="12" customHeight="1" x14ac:dyDescent="0.3">
      <c r="A93" s="373" t="s">
        <v>414</v>
      </c>
      <c r="B93" s="428" t="s">
        <v>9</v>
      </c>
      <c r="C93" s="383"/>
      <c r="D93" s="384"/>
    </row>
    <row r="94" spans="1:4" ht="12" customHeight="1" x14ac:dyDescent="0.3">
      <c r="A94" s="373" t="s">
        <v>416</v>
      </c>
      <c r="B94" s="428" t="s">
        <v>566</v>
      </c>
      <c r="C94" s="385">
        <v>3888</v>
      </c>
      <c r="D94" s="386"/>
    </row>
    <row r="95" spans="1:4" ht="12" customHeight="1" x14ac:dyDescent="0.3">
      <c r="A95" s="373" t="s">
        <v>418</v>
      </c>
      <c r="B95" s="429" t="s">
        <v>62</v>
      </c>
      <c r="C95" s="385"/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12017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>
        <v>12017</v>
      </c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/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/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15905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/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33"/>
      <c r="D135" s="384"/>
    </row>
    <row r="136" spans="1:11" ht="12" customHeight="1" x14ac:dyDescent="0.3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15905</v>
      </c>
      <c r="D145" s="452">
        <f>+D124+D144</f>
        <v>0</v>
      </c>
    </row>
    <row r="147" spans="1:5" s="456" customFormat="1" ht="15.6" x14ac:dyDescent="0.3">
      <c r="A147" s="1467" t="s">
        <v>632</v>
      </c>
      <c r="B147" s="1467"/>
      <c r="C147" s="1467"/>
      <c r="D147" s="455"/>
      <c r="E147" s="455"/>
    </row>
    <row r="148" spans="1:5" s="456" customFormat="1" ht="15" customHeight="1" thickBot="1" x14ac:dyDescent="0.35">
      <c r="A148" s="1451"/>
      <c r="B148" s="1451"/>
      <c r="C148" s="1452" t="s">
        <v>633</v>
      </c>
      <c r="D148" s="1452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-13314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1"/>
  <sheetViews>
    <sheetView view="pageBreakPreview" zoomScaleNormal="100" zoomScaleSheetLayoutView="100" workbookViewId="0">
      <selection activeCell="E121" sqref="E121"/>
    </sheetView>
  </sheetViews>
  <sheetFormatPr defaultColWidth="9.109375" defaultRowHeight="13.2" x14ac:dyDescent="0.3"/>
  <cols>
    <col min="1" max="1" width="5.88671875" style="464" customWidth="1"/>
    <col min="2" max="2" width="45.33203125" style="468" customWidth="1"/>
    <col min="3" max="3" width="12.6640625" style="464" customWidth="1"/>
    <col min="4" max="4" width="12.33203125" style="464" customWidth="1"/>
    <col min="5" max="5" width="46.6640625" style="464" customWidth="1"/>
    <col min="6" max="7" width="11.88671875" style="464" customWidth="1"/>
    <col min="8" max="16384" width="9.109375" style="467"/>
  </cols>
  <sheetData>
    <row r="1" spans="1:7" ht="39.75" customHeight="1" x14ac:dyDescent="0.3">
      <c r="B1" s="465" t="s">
        <v>636</v>
      </c>
      <c r="C1" s="466"/>
      <c r="D1" s="466"/>
      <c r="E1" s="466"/>
      <c r="F1" s="466"/>
      <c r="G1" s="466"/>
    </row>
    <row r="2" spans="1:7" ht="14.4" thickBot="1" x14ac:dyDescent="0.35">
      <c r="F2" s="1472" t="s">
        <v>637</v>
      </c>
      <c r="G2" s="1472"/>
    </row>
    <row r="3" spans="1:7" ht="18" customHeight="1" thickBot="1" x14ac:dyDescent="0.35">
      <c r="A3" s="1473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5.25" customHeight="1" thickBot="1" x14ac:dyDescent="0.35">
      <c r="A4" s="1474"/>
      <c r="B4" s="473" t="s">
        <v>401</v>
      </c>
      <c r="C4" s="474" t="s">
        <v>1045</v>
      </c>
      <c r="D4" s="474" t="s">
        <v>1029</v>
      </c>
      <c r="E4" s="473" t="s">
        <v>401</v>
      </c>
      <c r="F4" s="474" t="s">
        <v>1045</v>
      </c>
      <c r="G4" s="474" t="s">
        <v>1029</v>
      </c>
    </row>
    <row r="5" spans="1:7" s="481" customFormat="1" ht="12" customHeight="1" thickBot="1" x14ac:dyDescent="0.35">
      <c r="A5" s="476">
        <v>1</v>
      </c>
      <c r="B5" s="477">
        <v>2</v>
      </c>
      <c r="C5" s="478" t="s">
        <v>438</v>
      </c>
      <c r="D5" s="478" t="s">
        <v>607</v>
      </c>
      <c r="E5" s="477" t="s">
        <v>459</v>
      </c>
      <c r="F5" s="479" t="s">
        <v>481</v>
      </c>
      <c r="G5" s="480" t="s">
        <v>618</v>
      </c>
    </row>
    <row r="6" spans="1:7" ht="12.9" customHeight="1" x14ac:dyDescent="0.3">
      <c r="A6" s="482" t="s">
        <v>410</v>
      </c>
      <c r="B6" s="483" t="s">
        <v>639</v>
      </c>
      <c r="C6" s="484">
        <f>'1.1 Összesítő'!C8</f>
        <v>173213</v>
      </c>
      <c r="D6" s="484">
        <v>190960</v>
      </c>
      <c r="E6" s="483" t="s">
        <v>7</v>
      </c>
      <c r="F6" s="1274">
        <f>'1.1 Összesítő'!C93</f>
        <v>122672</v>
      </c>
      <c r="G6" s="486">
        <v>129330</v>
      </c>
    </row>
    <row r="7" spans="1:7" ht="12.9" customHeight="1" x14ac:dyDescent="0.3">
      <c r="A7" s="487" t="s">
        <v>424</v>
      </c>
      <c r="B7" s="488" t="s">
        <v>640</v>
      </c>
      <c r="C7" s="489">
        <f>'1.1 Összesítő'!C15</f>
        <v>6770</v>
      </c>
      <c r="D7" s="489">
        <v>29300</v>
      </c>
      <c r="E7" s="488" t="s">
        <v>9</v>
      </c>
      <c r="F7" s="489">
        <f>'1.1 Összesítő'!C94</f>
        <v>28994</v>
      </c>
      <c r="G7" s="491">
        <v>29280</v>
      </c>
    </row>
    <row r="8" spans="1:7" ht="12.9" customHeight="1" x14ac:dyDescent="0.3">
      <c r="A8" s="487" t="s">
        <v>438</v>
      </c>
      <c r="B8" s="488" t="s">
        <v>641</v>
      </c>
      <c r="C8" s="489">
        <f>'1.1 Összesítő'!C21</f>
        <v>0</v>
      </c>
      <c r="D8" s="489"/>
      <c r="E8" s="488" t="s">
        <v>642</v>
      </c>
      <c r="F8" s="489">
        <f>'1.1 Összesítő'!C95</f>
        <v>82239</v>
      </c>
      <c r="G8" s="491">
        <v>95880</v>
      </c>
    </row>
    <row r="9" spans="1:7" ht="12.9" customHeight="1" x14ac:dyDescent="0.3">
      <c r="A9" s="487" t="s">
        <v>607</v>
      </c>
      <c r="B9" s="488" t="s">
        <v>44</v>
      </c>
      <c r="C9" s="489">
        <f>'1.1 Összesítő'!C29</f>
        <v>70700</v>
      </c>
      <c r="D9" s="489">
        <v>77120</v>
      </c>
      <c r="E9" s="488" t="s">
        <v>62</v>
      </c>
      <c r="F9" s="489">
        <f>'1.1 Összesítő'!C96</f>
        <v>2642</v>
      </c>
      <c r="G9" s="491">
        <v>2450</v>
      </c>
    </row>
    <row r="10" spans="1:7" ht="12.9" customHeight="1" x14ac:dyDescent="0.3">
      <c r="A10" s="487" t="s">
        <v>459</v>
      </c>
      <c r="B10" s="488" t="s">
        <v>37</v>
      </c>
      <c r="C10" s="489">
        <f>'1.1 Összesítő'!C37</f>
        <v>81082</v>
      </c>
      <c r="D10" s="489">
        <v>24606</v>
      </c>
      <c r="E10" s="488" t="s">
        <v>172</v>
      </c>
      <c r="F10" s="489">
        <f>'1.1 Összesítő'!C97</f>
        <v>11732</v>
      </c>
      <c r="G10" s="491">
        <v>14700</v>
      </c>
    </row>
    <row r="11" spans="1:7" ht="12.9" customHeight="1" x14ac:dyDescent="0.3">
      <c r="A11" s="487" t="s">
        <v>481</v>
      </c>
      <c r="B11" s="492" t="s">
        <v>643</v>
      </c>
      <c r="C11" s="490">
        <f>'1.1 Összesítő'!C54</f>
        <v>0</v>
      </c>
      <c r="D11" s="490">
        <v>400</v>
      </c>
      <c r="E11" s="488" t="s">
        <v>645</v>
      </c>
      <c r="F11" s="490">
        <f>'1.1 Összesítő'!C123</f>
        <v>13138</v>
      </c>
      <c r="G11" s="491">
        <v>34060</v>
      </c>
    </row>
    <row r="12" spans="1:7" ht="12.9" customHeight="1" x14ac:dyDescent="0.3">
      <c r="A12" s="487" t="s">
        <v>618</v>
      </c>
      <c r="B12" s="488" t="s">
        <v>644</v>
      </c>
      <c r="C12" s="489"/>
      <c r="D12" s="489"/>
      <c r="E12" s="493"/>
      <c r="F12" s="490"/>
      <c r="G12" s="491"/>
    </row>
    <row r="13" spans="1:7" ht="12.9" customHeight="1" x14ac:dyDescent="0.3">
      <c r="A13" s="487" t="s">
        <v>503</v>
      </c>
      <c r="B13" s="488" t="s">
        <v>480</v>
      </c>
      <c r="C13" s="489"/>
      <c r="D13" s="489"/>
      <c r="E13" s="493"/>
      <c r="F13" s="490"/>
      <c r="G13" s="491"/>
    </row>
    <row r="14" spans="1:7" ht="12.9" customHeight="1" x14ac:dyDescent="0.3">
      <c r="A14" s="487" t="s">
        <v>513</v>
      </c>
      <c r="B14" s="494"/>
      <c r="C14" s="490"/>
      <c r="D14" s="490"/>
      <c r="E14" s="493"/>
      <c r="F14" s="490"/>
      <c r="G14" s="491"/>
    </row>
    <row r="15" spans="1:7" ht="12.9" customHeight="1" x14ac:dyDescent="0.3">
      <c r="A15" s="487" t="s">
        <v>630</v>
      </c>
      <c r="B15" s="493"/>
      <c r="C15" s="489"/>
      <c r="D15" s="489"/>
      <c r="E15" s="493"/>
      <c r="F15" s="490"/>
      <c r="G15" s="491"/>
    </row>
    <row r="16" spans="1:7" ht="12.9" customHeight="1" x14ac:dyDescent="0.3">
      <c r="A16" s="487" t="s">
        <v>646</v>
      </c>
      <c r="B16" s="493"/>
      <c r="C16" s="489"/>
      <c r="D16" s="489"/>
      <c r="E16" s="493"/>
      <c r="F16" s="490"/>
      <c r="G16" s="491"/>
    </row>
    <row r="17" spans="1:7" ht="12.9" customHeight="1" thickBot="1" x14ac:dyDescent="0.35">
      <c r="A17" s="487" t="s">
        <v>647</v>
      </c>
      <c r="B17" s="495"/>
      <c r="C17" s="496"/>
      <c r="D17" s="496"/>
      <c r="E17" s="493"/>
      <c r="F17" s="497"/>
      <c r="G17" s="498"/>
    </row>
    <row r="18" spans="1:7" ht="15.9" customHeight="1" thickBot="1" x14ac:dyDescent="0.35">
      <c r="A18" s="499" t="s">
        <v>648</v>
      </c>
      <c r="B18" s="500" t="s">
        <v>649</v>
      </c>
      <c r="C18" s="501">
        <f>+C6+C7+C9+C10+C12+C13+C14+C15+C16+C17</f>
        <v>331765</v>
      </c>
      <c r="D18" s="501">
        <f>+D6+D7+D9+D10+D12+D13+D14+D15+D16+D17+D11</f>
        <v>322386</v>
      </c>
      <c r="E18" s="500" t="s">
        <v>650</v>
      </c>
      <c r="F18" s="502">
        <f>SUM(F6:F17)</f>
        <v>261417</v>
      </c>
      <c r="G18" s="503">
        <f>SUM(G6:G17)</f>
        <v>305700</v>
      </c>
    </row>
    <row r="19" spans="1:7" ht="12.9" customHeight="1" x14ac:dyDescent="0.3">
      <c r="A19" s="504" t="s">
        <v>651</v>
      </c>
      <c r="B19" s="505" t="s">
        <v>652</v>
      </c>
      <c r="C19" s="506">
        <f>SUM(C20:C23)</f>
        <v>5964</v>
      </c>
      <c r="D19" s="506">
        <f>SUM(D20:D23)</f>
        <v>65587</v>
      </c>
      <c r="E19" s="507" t="s">
        <v>653</v>
      </c>
      <c r="F19" s="508"/>
      <c r="G19" s="509"/>
    </row>
    <row r="20" spans="1:7" ht="12.9" customHeight="1" x14ac:dyDescent="0.3">
      <c r="A20" s="510" t="s">
        <v>654</v>
      </c>
      <c r="B20" s="507" t="s">
        <v>655</v>
      </c>
      <c r="C20" s="511">
        <v>5964</v>
      </c>
      <c r="D20" s="511">
        <v>59414</v>
      </c>
      <c r="E20" s="507" t="s">
        <v>656</v>
      </c>
      <c r="F20" s="512"/>
      <c r="G20" s="513"/>
    </row>
    <row r="21" spans="1:7" ht="12.9" customHeight="1" x14ac:dyDescent="0.3">
      <c r="A21" s="510" t="s">
        <v>657</v>
      </c>
      <c r="B21" s="507" t="s">
        <v>658</v>
      </c>
      <c r="C21" s="511"/>
      <c r="D21" s="511"/>
      <c r="E21" s="507" t="s">
        <v>659</v>
      </c>
      <c r="F21" s="512"/>
      <c r="G21" s="513"/>
    </row>
    <row r="22" spans="1:7" ht="12.9" customHeight="1" x14ac:dyDescent="0.3">
      <c r="A22" s="510" t="s">
        <v>660</v>
      </c>
      <c r="B22" s="507" t="s">
        <v>661</v>
      </c>
      <c r="C22" s="511"/>
      <c r="D22" s="511"/>
      <c r="E22" s="507" t="s">
        <v>662</v>
      </c>
      <c r="F22" s="512"/>
      <c r="G22" s="513"/>
    </row>
    <row r="23" spans="1:7" ht="12.9" customHeight="1" x14ac:dyDescent="0.3">
      <c r="A23" s="510" t="s">
        <v>663</v>
      </c>
      <c r="B23" s="507" t="s">
        <v>1097</v>
      </c>
      <c r="C23" s="511"/>
      <c r="D23" s="511">
        <v>6173</v>
      </c>
      <c r="E23" s="505" t="s">
        <v>664</v>
      </c>
      <c r="F23" s="512"/>
      <c r="G23" s="513"/>
    </row>
    <row r="24" spans="1:7" ht="12.9" customHeight="1" x14ac:dyDescent="0.3">
      <c r="A24" s="510" t="s">
        <v>665</v>
      </c>
      <c r="B24" s="507" t="s">
        <v>666</v>
      </c>
      <c r="C24" s="514"/>
      <c r="D24" s="514"/>
      <c r="E24" s="507" t="s">
        <v>667</v>
      </c>
      <c r="F24" s="512"/>
      <c r="G24" s="513"/>
    </row>
    <row r="25" spans="1:7" ht="12.9" customHeight="1" x14ac:dyDescent="0.3">
      <c r="A25" s="504" t="s">
        <v>668</v>
      </c>
      <c r="B25" s="505" t="s">
        <v>669</v>
      </c>
      <c r="C25" s="515"/>
      <c r="D25" s="515"/>
      <c r="E25" s="483" t="s">
        <v>670</v>
      </c>
      <c r="F25" s="508"/>
      <c r="G25" s="509"/>
    </row>
    <row r="26" spans="1:7" ht="12.9" customHeight="1" thickBot="1" x14ac:dyDescent="0.35">
      <c r="A26" s="510" t="s">
        <v>671</v>
      </c>
      <c r="B26" s="507" t="s">
        <v>672</v>
      </c>
      <c r="C26" s="511"/>
      <c r="D26" s="511"/>
      <c r="E26" s="493" t="s">
        <v>780</v>
      </c>
      <c r="F26" s="512">
        <f>'1.1 Összesítő'!C137</f>
        <v>5964</v>
      </c>
      <c r="G26" s="513">
        <v>5964</v>
      </c>
    </row>
    <row r="27" spans="1:7" ht="23.25" customHeight="1" thickBot="1" x14ac:dyDescent="0.35">
      <c r="A27" s="499" t="s">
        <v>673</v>
      </c>
      <c r="B27" s="500" t="s">
        <v>674</v>
      </c>
      <c r="C27" s="501">
        <f>+C19+C24</f>
        <v>5964</v>
      </c>
      <c r="D27" s="501">
        <f>+D19+D24</f>
        <v>65587</v>
      </c>
      <c r="E27" s="500" t="s">
        <v>675</v>
      </c>
      <c r="F27" s="502">
        <f>SUM(F19:F26)</f>
        <v>5964</v>
      </c>
      <c r="G27" s="503">
        <f>SUM(G19:G26)</f>
        <v>5964</v>
      </c>
    </row>
    <row r="28" spans="1:7" ht="13.8" thickBot="1" x14ac:dyDescent="0.35">
      <c r="A28" s="499" t="s">
        <v>676</v>
      </c>
      <c r="B28" s="516" t="s">
        <v>677</v>
      </c>
      <c r="C28" s="517">
        <f>+C18+C27</f>
        <v>337729</v>
      </c>
      <c r="D28" s="518">
        <f>+D18+D27</f>
        <v>387973</v>
      </c>
      <c r="E28" s="516" t="s">
        <v>678</v>
      </c>
      <c r="F28" s="517">
        <f>+F18+F27</f>
        <v>267381</v>
      </c>
      <c r="G28" s="518">
        <f>+G18+G27</f>
        <v>311664</v>
      </c>
    </row>
    <row r="29" spans="1:7" ht="13.8" thickBot="1" x14ac:dyDescent="0.35">
      <c r="A29" s="499" t="s">
        <v>679</v>
      </c>
      <c r="B29" s="516" t="s">
        <v>680</v>
      </c>
      <c r="C29" s="517" t="str">
        <f>IF(C18-F18&lt;0,F18-C18,"-")</f>
        <v>-</v>
      </c>
      <c r="D29" s="518" t="str">
        <f>IF(D18-G18&lt;0,G18-D18,"-")</f>
        <v>-</v>
      </c>
      <c r="E29" s="516" t="s">
        <v>681</v>
      </c>
      <c r="F29" s="517">
        <f>IF(C18-F18&gt;0,C18-F18,"-")</f>
        <v>70348</v>
      </c>
      <c r="G29" s="518">
        <f>IF(D18-G18&gt;0,D18-G18,"-")</f>
        <v>16686</v>
      </c>
    </row>
    <row r="30" spans="1:7" ht="13.8" thickBot="1" x14ac:dyDescent="0.35">
      <c r="A30" s="499" t="s">
        <v>682</v>
      </c>
      <c r="B30" s="516" t="s">
        <v>683</v>
      </c>
      <c r="C30" s="517" t="str">
        <f>IF(C18+C19-F28&lt;0,F28-(C18+C19),"-")</f>
        <v>-</v>
      </c>
      <c r="D30" s="518" t="str">
        <f>IF(D18+D19-G28&lt;0,G28-(D18+D19),"-")</f>
        <v>-</v>
      </c>
      <c r="E30" s="516" t="s">
        <v>684</v>
      </c>
      <c r="F30" s="517">
        <f>IF(C18+C19-F28&gt;0,C18+C19-F28,"-")</f>
        <v>70348</v>
      </c>
      <c r="G30" s="518">
        <f>IF(D18+D19-G28&gt;0,D18+D19-G28,"-")</f>
        <v>76309</v>
      </c>
    </row>
    <row r="31" spans="1:7" x14ac:dyDescent="0.25">
      <c r="A31" s="1475"/>
      <c r="B31" s="1475"/>
      <c r="C31" s="1475"/>
      <c r="D31" s="1475"/>
      <c r="E31" s="1475"/>
      <c r="F31" s="1475"/>
      <c r="G31" s="1475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5/2018. (III.19.)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4"/>
  <sheetViews>
    <sheetView view="pageBreakPreview" zoomScale="115" zoomScaleNormal="100" zoomScaleSheetLayoutView="115" workbookViewId="0">
      <selection activeCell="E3" sqref="E3"/>
    </sheetView>
  </sheetViews>
  <sheetFormatPr defaultColWidth="9.109375" defaultRowHeight="13.2" x14ac:dyDescent="0.3"/>
  <cols>
    <col min="1" max="1" width="5.88671875" style="464" customWidth="1"/>
    <col min="2" max="2" width="42.109375" style="468" customWidth="1"/>
    <col min="3" max="3" width="12" style="464" customWidth="1"/>
    <col min="4" max="4" width="10.88671875" style="464" customWidth="1"/>
    <col min="5" max="5" width="39.109375" style="464" customWidth="1"/>
    <col min="6" max="6" width="11" style="464" customWidth="1"/>
    <col min="7" max="7" width="11.88671875" style="464" customWidth="1"/>
    <col min="8" max="16384" width="9.109375" style="467"/>
  </cols>
  <sheetData>
    <row r="1" spans="1:7" ht="31.2" x14ac:dyDescent="0.3">
      <c r="B1" s="465" t="s">
        <v>685</v>
      </c>
      <c r="C1" s="466"/>
      <c r="D1" s="466"/>
      <c r="E1" s="466"/>
      <c r="F1" s="466"/>
      <c r="G1" s="466"/>
    </row>
    <row r="2" spans="1:7" ht="14.4" thickBot="1" x14ac:dyDescent="0.35">
      <c r="F2" s="1472" t="s">
        <v>637</v>
      </c>
      <c r="G2" s="1472"/>
    </row>
    <row r="3" spans="1:7" ht="13.8" thickBot="1" x14ac:dyDescent="0.35">
      <c r="A3" s="1476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4.799999999999997" thickBot="1" x14ac:dyDescent="0.35">
      <c r="A4" s="1477"/>
      <c r="B4" s="473" t="s">
        <v>401</v>
      </c>
      <c r="C4" s="474" t="s">
        <v>1045</v>
      </c>
      <c r="D4" s="474" t="s">
        <v>1029</v>
      </c>
      <c r="E4" s="473" t="s">
        <v>401</v>
      </c>
      <c r="F4" s="474" t="s">
        <v>1045</v>
      </c>
      <c r="G4" s="474" t="s">
        <v>1029</v>
      </c>
    </row>
    <row r="5" spans="1:7" s="475" customFormat="1" ht="13.8" thickBot="1" x14ac:dyDescent="0.35">
      <c r="A5" s="476" t="s">
        <v>410</v>
      </c>
      <c r="B5" s="477" t="s">
        <v>424</v>
      </c>
      <c r="C5" s="478" t="s">
        <v>438</v>
      </c>
      <c r="D5" s="519" t="s">
        <v>607</v>
      </c>
      <c r="E5" s="477" t="s">
        <v>459</v>
      </c>
      <c r="F5" s="479" t="s">
        <v>481</v>
      </c>
      <c r="G5" s="480" t="s">
        <v>618</v>
      </c>
    </row>
    <row r="6" spans="1:7" ht="12.9" customHeight="1" x14ac:dyDescent="0.3">
      <c r="A6" s="482" t="s">
        <v>410</v>
      </c>
      <c r="B6" s="483" t="s">
        <v>686</v>
      </c>
      <c r="C6" s="520">
        <f>'1.1 Összesítő'!C22</f>
        <v>0</v>
      </c>
      <c r="D6" s="520">
        <v>101388</v>
      </c>
      <c r="E6" s="483" t="s">
        <v>32</v>
      </c>
      <c r="F6" s="485">
        <f>'1.1 Összesítő'!C109</f>
        <v>17756</v>
      </c>
      <c r="G6" s="486">
        <v>146340</v>
      </c>
    </row>
    <row r="7" spans="1:7" x14ac:dyDescent="0.3">
      <c r="A7" s="487" t="s">
        <v>424</v>
      </c>
      <c r="B7" s="488" t="s">
        <v>687</v>
      </c>
      <c r="C7" s="521"/>
      <c r="D7" s="521">
        <v>101388</v>
      </c>
      <c r="E7" s="488" t="s">
        <v>688</v>
      </c>
      <c r="F7" s="490"/>
      <c r="G7" s="491"/>
    </row>
    <row r="8" spans="1:7" ht="12.9" customHeight="1" x14ac:dyDescent="0.3">
      <c r="A8" s="487" t="s">
        <v>438</v>
      </c>
      <c r="B8" s="488" t="s">
        <v>689</v>
      </c>
      <c r="C8" s="521">
        <f>'1.1 Összesítő'!C48</f>
        <v>400</v>
      </c>
      <c r="D8" s="521">
        <v>400</v>
      </c>
      <c r="E8" s="488" t="s">
        <v>66</v>
      </c>
      <c r="F8" s="490">
        <f>'1.1 Összesítő'!C111</f>
        <v>37823</v>
      </c>
      <c r="G8" s="491">
        <v>23800</v>
      </c>
    </row>
    <row r="9" spans="1:7" ht="12.9" customHeight="1" x14ac:dyDescent="0.3">
      <c r="A9" s="487" t="s">
        <v>607</v>
      </c>
      <c r="B9" s="488" t="s">
        <v>690</v>
      </c>
      <c r="C9" s="521">
        <f>'1.1 Összesítő'!C59</f>
        <v>0</v>
      </c>
      <c r="D9" s="521"/>
      <c r="E9" s="488" t="s">
        <v>691</v>
      </c>
      <c r="F9" s="490"/>
      <c r="G9" s="491"/>
    </row>
    <row r="10" spans="1:7" ht="12.75" customHeight="1" x14ac:dyDescent="0.3">
      <c r="A10" s="487" t="s">
        <v>459</v>
      </c>
      <c r="B10" s="488" t="s">
        <v>692</v>
      </c>
      <c r="C10" s="521"/>
      <c r="D10" s="521"/>
      <c r="E10" s="488" t="s">
        <v>590</v>
      </c>
      <c r="F10" s="490"/>
      <c r="G10" s="491"/>
    </row>
    <row r="11" spans="1:7" ht="12.9" customHeight="1" x14ac:dyDescent="0.3">
      <c r="A11" s="487" t="s">
        <v>481</v>
      </c>
      <c r="B11" s="488" t="s">
        <v>693</v>
      </c>
      <c r="C11" s="490"/>
      <c r="D11" s="491"/>
      <c r="E11" s="493"/>
      <c r="F11" s="490"/>
      <c r="G11" s="491"/>
    </row>
    <row r="12" spans="1:7" ht="12.9" customHeight="1" x14ac:dyDescent="0.3">
      <c r="A12" s="487" t="s">
        <v>618</v>
      </c>
      <c r="B12" s="493"/>
      <c r="C12" s="490"/>
      <c r="D12" s="491"/>
      <c r="E12" s="493"/>
      <c r="F12" s="490"/>
      <c r="G12" s="491"/>
    </row>
    <row r="13" spans="1:7" ht="12.9" customHeight="1" x14ac:dyDescent="0.3">
      <c r="A13" s="487" t="s">
        <v>503</v>
      </c>
      <c r="B13" s="493"/>
      <c r="C13" s="490"/>
      <c r="D13" s="491"/>
      <c r="E13" s="493"/>
      <c r="F13" s="490"/>
      <c r="G13" s="491"/>
    </row>
    <row r="14" spans="1:7" ht="12.9" customHeight="1" x14ac:dyDescent="0.3">
      <c r="A14" s="487" t="s">
        <v>513</v>
      </c>
      <c r="B14" s="493"/>
      <c r="C14" s="490"/>
      <c r="D14" s="491"/>
      <c r="E14" s="493"/>
      <c r="F14" s="490"/>
      <c r="G14" s="491"/>
    </row>
    <row r="15" spans="1:7" x14ac:dyDescent="0.3">
      <c r="A15" s="487" t="s">
        <v>630</v>
      </c>
      <c r="B15" s="493"/>
      <c r="C15" s="490"/>
      <c r="D15" s="491"/>
      <c r="E15" s="493"/>
      <c r="F15" s="490"/>
      <c r="G15" s="491"/>
    </row>
    <row r="16" spans="1:7" ht="12.9" customHeight="1" thickBot="1" x14ac:dyDescent="0.35">
      <c r="A16" s="522" t="s">
        <v>646</v>
      </c>
      <c r="B16" s="523"/>
      <c r="C16" s="524"/>
      <c r="D16" s="525"/>
      <c r="E16" s="526" t="s">
        <v>645</v>
      </c>
      <c r="F16" s="524">
        <f>'1.1 Összesítő'!C124</f>
        <v>102998</v>
      </c>
      <c r="G16" s="527">
        <v>95025</v>
      </c>
    </row>
    <row r="17" spans="1:7" ht="15.9" customHeight="1" thickBot="1" x14ac:dyDescent="0.35">
      <c r="A17" s="499" t="s">
        <v>647</v>
      </c>
      <c r="B17" s="500" t="s">
        <v>694</v>
      </c>
      <c r="C17" s="501">
        <f>+C6+C8+C9+C11+C12+C13+C14+C15+C16</f>
        <v>400</v>
      </c>
      <c r="D17" s="501">
        <f>+D6+D8+D9+D11+D12+D13+D14+D15+D16</f>
        <v>101788</v>
      </c>
      <c r="E17" s="500" t="s">
        <v>695</v>
      </c>
      <c r="F17" s="502">
        <f>+F6+F8+F10+F11+F12+F13+F14+F15+F16</f>
        <v>158577</v>
      </c>
      <c r="G17" s="503">
        <f>+G6+G8+G10+G11+G12+G13+G14+G15+G16</f>
        <v>265165</v>
      </c>
    </row>
    <row r="18" spans="1:7" ht="12.9" customHeight="1" x14ac:dyDescent="0.3">
      <c r="A18" s="482" t="s">
        <v>648</v>
      </c>
      <c r="B18" s="528" t="s">
        <v>696</v>
      </c>
      <c r="C18" s="529">
        <f>+C19+C20+C21+C22+C23</f>
        <v>87829</v>
      </c>
      <c r="D18" s="529">
        <f>+D19+D20+D21+D22+D23</f>
        <v>87068</v>
      </c>
      <c r="E18" s="507" t="s">
        <v>653</v>
      </c>
      <c r="F18" s="530"/>
      <c r="G18" s="531"/>
    </row>
    <row r="19" spans="1:7" ht="12.9" customHeight="1" x14ac:dyDescent="0.3">
      <c r="A19" s="487" t="s">
        <v>651</v>
      </c>
      <c r="B19" s="532" t="s">
        <v>697</v>
      </c>
      <c r="C19" s="511">
        <v>87829</v>
      </c>
      <c r="D19" s="533">
        <v>87068</v>
      </c>
      <c r="E19" s="507" t="s">
        <v>698</v>
      </c>
      <c r="F19" s="512">
        <f>'1.1 Összesítő'!C127</f>
        <v>0</v>
      </c>
      <c r="G19" s="513"/>
    </row>
    <row r="20" spans="1:7" ht="12.9" customHeight="1" x14ac:dyDescent="0.3">
      <c r="A20" s="482" t="s">
        <v>654</v>
      </c>
      <c r="B20" s="532" t="s">
        <v>699</v>
      </c>
      <c r="C20" s="511"/>
      <c r="D20" s="533"/>
      <c r="E20" s="507" t="s">
        <v>659</v>
      </c>
      <c r="F20" s="512"/>
      <c r="G20" s="513"/>
    </row>
    <row r="21" spans="1:7" ht="12.9" customHeight="1" x14ac:dyDescent="0.3">
      <c r="A21" s="487" t="s">
        <v>657</v>
      </c>
      <c r="B21" s="532" t="s">
        <v>700</v>
      </c>
      <c r="C21" s="511">
        <f>'1.1 Összesítő'!C80</f>
        <v>0</v>
      </c>
      <c r="D21" s="533"/>
      <c r="E21" s="507" t="s">
        <v>662</v>
      </c>
      <c r="F21" s="512"/>
      <c r="G21" s="513"/>
    </row>
    <row r="22" spans="1:7" ht="12.9" customHeight="1" x14ac:dyDescent="0.3">
      <c r="A22" s="482" t="s">
        <v>660</v>
      </c>
      <c r="B22" s="532" t="s">
        <v>701</v>
      </c>
      <c r="C22" s="511"/>
      <c r="D22" s="534"/>
      <c r="E22" s="505" t="s">
        <v>664</v>
      </c>
      <c r="F22" s="512"/>
      <c r="G22" s="513"/>
    </row>
    <row r="23" spans="1:7" ht="12.9" customHeight="1" x14ac:dyDescent="0.3">
      <c r="A23" s="487" t="s">
        <v>663</v>
      </c>
      <c r="B23" s="535" t="s">
        <v>702</v>
      </c>
      <c r="C23" s="511"/>
      <c r="D23" s="533"/>
      <c r="E23" s="507" t="s">
        <v>703</v>
      </c>
      <c r="F23" s="512"/>
      <c r="G23" s="513"/>
    </row>
    <row r="24" spans="1:7" ht="12.9" customHeight="1" x14ac:dyDescent="0.3">
      <c r="A24" s="482" t="s">
        <v>665</v>
      </c>
      <c r="B24" s="536" t="s">
        <v>704</v>
      </c>
      <c r="C24" s="514">
        <f>+C25+C26+C27+C28+C29</f>
        <v>0</v>
      </c>
      <c r="D24" s="514">
        <f>+D25+D26+D27+D28+D29</f>
        <v>0</v>
      </c>
      <c r="E24" s="537" t="s">
        <v>670</v>
      </c>
      <c r="F24" s="512"/>
      <c r="G24" s="513"/>
    </row>
    <row r="25" spans="1:7" ht="12.9" customHeight="1" x14ac:dyDescent="0.3">
      <c r="A25" s="487" t="s">
        <v>668</v>
      </c>
      <c r="B25" s="535" t="s">
        <v>705</v>
      </c>
      <c r="C25" s="511"/>
      <c r="D25" s="538"/>
      <c r="E25" s="537" t="s">
        <v>706</v>
      </c>
      <c r="F25" s="512"/>
      <c r="G25" s="513"/>
    </row>
    <row r="26" spans="1:7" ht="12.9" customHeight="1" x14ac:dyDescent="0.3">
      <c r="A26" s="482" t="s">
        <v>671</v>
      </c>
      <c r="B26" s="535" t="s">
        <v>707</v>
      </c>
      <c r="C26" s="511"/>
      <c r="D26" s="538"/>
      <c r="E26" s="539"/>
      <c r="F26" s="512"/>
      <c r="G26" s="513"/>
    </row>
    <row r="27" spans="1:7" ht="12.9" customHeight="1" x14ac:dyDescent="0.3">
      <c r="A27" s="487" t="s">
        <v>673</v>
      </c>
      <c r="B27" s="532" t="s">
        <v>708</v>
      </c>
      <c r="C27" s="511"/>
      <c r="D27" s="538"/>
      <c r="E27" s="540"/>
      <c r="F27" s="512"/>
      <c r="G27" s="513"/>
    </row>
    <row r="28" spans="1:7" ht="12.9" customHeight="1" x14ac:dyDescent="0.3">
      <c r="A28" s="482" t="s">
        <v>676</v>
      </c>
      <c r="B28" s="541" t="s">
        <v>709</v>
      </c>
      <c r="C28" s="511"/>
      <c r="D28" s="533"/>
      <c r="E28" s="493"/>
      <c r="F28" s="512"/>
      <c r="G28" s="513"/>
    </row>
    <row r="29" spans="1:7" ht="12.9" customHeight="1" thickBot="1" x14ac:dyDescent="0.35">
      <c r="A29" s="487" t="s">
        <v>679</v>
      </c>
      <c r="B29" s="542" t="s">
        <v>710</v>
      </c>
      <c r="C29" s="511"/>
      <c r="D29" s="538"/>
      <c r="E29" s="540"/>
      <c r="F29" s="512"/>
      <c r="G29" s="513"/>
    </row>
    <row r="30" spans="1:7" ht="21.75" customHeight="1" thickBot="1" x14ac:dyDescent="0.35">
      <c r="A30" s="499" t="s">
        <v>682</v>
      </c>
      <c r="B30" s="500" t="s">
        <v>711</v>
      </c>
      <c r="C30" s="501">
        <f>+C18+C24</f>
        <v>87829</v>
      </c>
      <c r="D30" s="501">
        <f>+D18+D24</f>
        <v>87068</v>
      </c>
      <c r="E30" s="500" t="s">
        <v>712</v>
      </c>
      <c r="F30" s="502">
        <f>SUM(F18:F29)</f>
        <v>0</v>
      </c>
      <c r="G30" s="503">
        <f>SUM(G18:G29)</f>
        <v>0</v>
      </c>
    </row>
    <row r="31" spans="1:7" ht="13.8" thickBot="1" x14ac:dyDescent="0.35">
      <c r="A31" s="499" t="s">
        <v>713</v>
      </c>
      <c r="B31" s="516" t="s">
        <v>714</v>
      </c>
      <c r="C31" s="517">
        <f>+C17+C30</f>
        <v>88229</v>
      </c>
      <c r="D31" s="518">
        <f>+D17+D30</f>
        <v>188856</v>
      </c>
      <c r="E31" s="516" t="s">
        <v>715</v>
      </c>
      <c r="F31" s="517">
        <f>+F17+F30</f>
        <v>158577</v>
      </c>
      <c r="G31" s="518">
        <f>+G17+G30</f>
        <v>265165</v>
      </c>
    </row>
    <row r="32" spans="1:7" ht="13.8" thickBot="1" x14ac:dyDescent="0.35">
      <c r="A32" s="499" t="s">
        <v>716</v>
      </c>
      <c r="B32" s="516" t="s">
        <v>680</v>
      </c>
      <c r="C32" s="517">
        <f>IF(C17-F17&lt;0,F17-C17,"-")-F11</f>
        <v>158177</v>
      </c>
      <c r="D32" s="518">
        <f>IF(D17-G17&lt;0,G17-D17,"-")</f>
        <v>163377</v>
      </c>
      <c r="E32" s="516" t="s">
        <v>681</v>
      </c>
      <c r="F32" s="517" t="str">
        <f>IF(C17-F17&gt;0,C17-F17,"-")</f>
        <v>-</v>
      </c>
      <c r="G32" s="518" t="str">
        <f>IF(D17-G17&gt;0,D17-G17,"-")</f>
        <v>-</v>
      </c>
    </row>
    <row r="33" spans="1:7" ht="13.8" thickBot="1" x14ac:dyDescent="0.35">
      <c r="A33" s="499" t="s">
        <v>717</v>
      </c>
      <c r="B33" s="516" t="s">
        <v>683</v>
      </c>
      <c r="C33" s="517">
        <f>IF(C17+C18-F31&lt;0,F31-(C17+C18),"-")</f>
        <v>70348</v>
      </c>
      <c r="D33" s="518">
        <f>IF(D17+D18-G31&lt;0,G31-(D17+D18),"-")</f>
        <v>76309</v>
      </c>
      <c r="E33" s="516" t="s">
        <v>684</v>
      </c>
      <c r="F33" s="517" t="str">
        <f>IF(C17+C18-F31&gt;0,C17+C18-F31,"-")</f>
        <v>-</v>
      </c>
      <c r="G33" s="518" t="str">
        <f>IF(D17+D18-G31&gt;0,D17+D18-G31,"-")</f>
        <v>-</v>
      </c>
    </row>
    <row r="34" spans="1:7" x14ac:dyDescent="0.25">
      <c r="A34" s="543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5/2018. (III.19.)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2D98C5-FD25-4745-A2F7-470FAE341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5D291-1CC9-4647-A3BD-331DC47E7CE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DC8175-EDF7-4FEF-B3EF-93F55D1B6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20</vt:i4>
      </vt:variant>
    </vt:vector>
  </HeadingPairs>
  <TitlesOfParts>
    <vt:vector size="35" baseType="lpstr">
      <vt:lpstr>Önkormányzat tételes</vt:lpstr>
      <vt:lpstr>Hivatal tételes</vt:lpstr>
      <vt:lpstr>Óvoda tételes</vt:lpstr>
      <vt:lpstr>1.1 Összesítő</vt:lpstr>
      <vt:lpstr>1.1.1 Kötelező feladatok</vt:lpstr>
      <vt:lpstr>1.1.2. Államigazgatási feladato</vt:lpstr>
      <vt:lpstr>1.1.3. Önkéntes feladatok</vt:lpstr>
      <vt:lpstr>2.1 Működési mérleg</vt:lpstr>
      <vt:lpstr>2.2 Felhalmozási mérleg  </vt:lpstr>
      <vt:lpstr>3. Beruhzások </vt:lpstr>
      <vt:lpstr>4. Felújítások</vt:lpstr>
      <vt:lpstr>5.1 Önkormányzat</vt:lpstr>
      <vt:lpstr>5.2 Hivatal</vt:lpstr>
      <vt:lpstr>5.3 Óvoda</vt:lpstr>
      <vt:lpstr>6. Tartalék</vt:lpstr>
      <vt:lpstr>'1.1 Összesítő'!Nyomtatási_cím</vt:lpstr>
      <vt:lpstr>'1.1.1 Kötelező feladatok'!Nyomtatási_cím</vt:lpstr>
      <vt:lpstr>'1.1.2. Államigazgatási feladato'!Nyomtatási_cím</vt:lpstr>
      <vt:lpstr>'1.1.3. Önkéntes feladatok'!Nyomtatási_cím</vt:lpstr>
      <vt:lpstr>'5.1 Önkormányzat'!Nyomtatási_cím</vt:lpstr>
      <vt:lpstr>'5.2 Hivatal'!Nyomtatási_cím</vt:lpstr>
      <vt:lpstr>'5.3 Óvoda'!Nyomtatási_cím</vt:lpstr>
      <vt:lpstr>'Önkormányzat tételes'!Nyomtatási_cím</vt:lpstr>
      <vt:lpstr>'1.1 Összesítő'!Nyomtatási_terület</vt:lpstr>
      <vt:lpstr>'1.1.1 Kötelező feladatok'!Nyomtatási_terület</vt:lpstr>
      <vt:lpstr>'1.1.2. Államigazgatási feladato'!Nyomtatási_terület</vt:lpstr>
      <vt:lpstr>'1.1.3. Önkéntes feladatok'!Nyomtatási_terület</vt:lpstr>
      <vt:lpstr>'2.1 Működési mérleg'!Nyomtatási_terület</vt:lpstr>
      <vt:lpstr>'2.2 Felhalmozási mérleg  '!Nyomtatási_terület</vt:lpstr>
      <vt:lpstr>'3. Beruhzások '!Nyomtatási_terület</vt:lpstr>
      <vt:lpstr>'5.1 Önkormányzat'!Nyomtatási_terület</vt:lpstr>
      <vt:lpstr>'5.2 Hivatal'!Nyomtatási_terület</vt:lpstr>
      <vt:lpstr>'5.3 Óvoda'!Nyomtatási_terület</vt:lpstr>
      <vt:lpstr>'6. Tartalék'!Nyomtatási_terület</vt:lpstr>
      <vt:lpstr>'Önkormányzat tételes'!Nyomtatási_terület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koz_muv2</dc:creator>
  <cp:lastModifiedBy>Turiné Török Anita</cp:lastModifiedBy>
  <cp:lastPrinted>2018-03-11T06:05:22Z</cp:lastPrinted>
  <dcterms:created xsi:type="dcterms:W3CDTF">2014-11-26T12:36:16Z</dcterms:created>
  <dcterms:modified xsi:type="dcterms:W3CDTF">2018-03-28T12:43:25Z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0x010100B929533E32B3FA48B9E4288E45E9751E</vt:lpwstr>
  </property>
</Properties>
</file>