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225" tabRatio="727" firstSheet="12" activeTab="1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'1.1.sz.mell.'!$A$89:$C$159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<sst xmlns="http://schemas.openxmlformats.org/spreadsheetml/2006/main" count="4242" uniqueCount="600">
  <si>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</si>
  <si>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</si>
  <si>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</si>
  <si>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</si>
  <si>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</si>
  <si>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</si>
  <si>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</si>
  <si>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</si>
  <si>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</si>
  <si>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</si>
  <si>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</si>
  <si>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</si>
  <si>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</si>
  <si>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</si>
  <si>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</si>
  <si>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</si>
  <si>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</si>
  <si>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</si>
  <si>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</si>
  <si>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</si>
  <si>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</si>
  <si>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</si>
  <si>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</si>
  <si>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</si>
  <si>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</si>
  <si>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</si>
  <si>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</si>
  <si>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</si>
  <si>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</si>
  <si>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</si>
  <si>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</si>
  <si>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</si>
  <si>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</si>
  <si>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</si>
  <si>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</si>
  <si>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</si>
  <si>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</si>
  <si>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</si>
  <si>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</si>
  <si>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</si>
  <si>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</si>
  <si>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</si>
  <si>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</si>
  <si>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</si>
  <si>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</si>
  <si>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</si>
  <si>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</si>
  <si>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</si>
  <si>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</si>
  <si>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</si>
  <si>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</si>
  <si>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</si>
  <si>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</si>
  <si>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</si>
  <si>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</si>
  <si>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</si>
  <si>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</si>
  <si>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</si>
  <si>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</si>
  <si>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</si>
  <si>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</si>
  <si>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</si>
  <si>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</si>
  <si>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</si>
  <si>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</si>
  <si>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</si>
  <si>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</si>
  <si>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</si>
  <si>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</si>
  <si>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</si>
  <si>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</si>
  <si>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</si>
  <si>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</si>
  <si>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</si>
  <si>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</si>
  <si>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</si>
  <si>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</si>
  <si>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</si>
  <si>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</si>
  <si>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</si>
  <si>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</si>
  <si>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</si>
  <si>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</si>
  <si>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</si>
  <si>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</si>
  <si>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</si>
  <si>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</si>
  <si>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</si>
  <si>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</si>
  <si>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</si>
  <si>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</si>
  <si>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</si>
  <si>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</si>
  <si>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</si>
  <si>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</si>
  <si>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</si>
  <si>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</si>
  <si>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</si>
  <si>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</si>
  <si>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</si>
  <si>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</si>
  <si>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</si>
  <si>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</si>
  <si>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</si>
  <si>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</si>
  <si>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</si>
  <si>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</si>
  <si>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</si>
  <si>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</si>
  <si>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</si>
  <si>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</si>
  <si>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</si>
  <si>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</si>
  <si>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</si>
  <si>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</si>
  <si>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</si>
  <si>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</si>
  <si>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</si>
  <si>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</si>
  <si>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</si>
  <si>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</si>
  <si>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</si>
  <si>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</si>
  <si>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</si>
  <si>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</si>
  <si>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</si>
  <si>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</si>
  <si>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</si>
  <si>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</si>
  <si>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</si>
  <si>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</si>
  <si>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</si>
  <si>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</si>
  <si>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</si>
  <si>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</si>
  <si>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</si>
  <si>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</si>
  <si>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</si>
  <si>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</si>
  <si>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</si>
  <si>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</si>
  <si>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</si>
  <si>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</si>
  <si>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</si>
  <si>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</si>
  <si>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</si>
  <si>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</si>
  <si>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</si>
  <si>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</si>
  <si>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</si>
  <si>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</si>
  <si>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</si>
  <si>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</si>
  <si>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</si>
  <si>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</si>
  <si>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</si>
  <si>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</si>
  <si>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</si>
  <si>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</si>
  <si>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</si>
  <si>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</si>
  <si>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</si>
  <si>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</si>
  <si>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</si>
  <si>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</si>
  <si>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</si>
  <si>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</si>
  <si>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</si>
  <si>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</si>
  <si>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</si>
  <si>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</si>
  <si>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</si>
  <si>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</si>
  <si>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</si>
  <si>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</si>
  <si>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</si>
  <si>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</si>
  <si>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</si>
  <si>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</si>
  <si>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</si>
  <si>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</si>
  <si>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</si>
  <si>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</si>
  <si>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</si>
  <si>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</si>
  <si>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</si>
  <si>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</si>
  <si>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</si>
  <si>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</si>
  <si>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</si>
  <si>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</si>
  <si>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</si>
  <si>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</si>
  <si>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</si>
  <si>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</si>
  <si>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</si>
  <si>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</si>
  <si>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</si>
  <si>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</si>
  <si>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</si>
  <si>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</si>
  <si>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</si>
  <si>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</si>
  <si>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</si>
  <si>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</si>
  <si>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</si>
  <si>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</si>
  <si>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</si>
  <si>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</si>
  <si>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</si>
  <si>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</si>
  <si>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</si>
  <si>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</si>
  <si>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</si>
  <si>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</si>
  <si>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</si>
  <si>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</si>
  <si>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</si>
  <si>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</si>
  <si>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</si>
  <si>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</si>
  <si>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</si>
  <si>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</si>
  <si>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</si>
  <si>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</si>
  <si>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</si>
  <si>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</si>
  <si>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</si>
  <si>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</si>
  <si>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</si>
  <si>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</si>
  <si>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</si>
  <si>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</si>
  <si>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</si>
  <si>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</si>
  <si>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</si>
  <si>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</si>
  <si>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</si>
  <si>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</si>
  <si>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</si>
  <si>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</si>
  <si>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</si>
  <si>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</si>
  <si>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</si>
  <si>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</si>
  <si>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</si>
  <si>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</si>
  <si>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</si>
  <si>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</si>
  <si>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</si>
  <si>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</si>
  <si>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</si>
  <si>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</si>
  <si>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</si>
  <si>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</si>
  <si>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</si>
  <si>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</si>
  <si>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</si>
  <si>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</si>
  <si>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</si>
  <si>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</si>
  <si>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</si>
  <si>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</si>
  <si>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</si>
  <si>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</si>
  <si>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</si>
  <si>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</si>
  <si>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</si>
  <si>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</si>
  <si>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</si>
  <si>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</si>
  <si>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</si>
  <si>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</si>
  <si>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</si>
  <si>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</si>
  <si>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</si>
  <si>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</si>
  <si>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</si>
  <si>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</si>
  <si>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</si>
  <si>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</si>
  <si>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</si>
  <si>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</si>
  <si>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</si>
  <si>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</si>
  <si>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</si>
  <si>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</si>
  <si>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</si>
  <si>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</si>
  <si>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</si>
  <si>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</si>
  <si>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</si>
  <si>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</si>
  <si>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</si>
  <si>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</si>
  <si>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</si>
  <si>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</si>
  <si>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</si>
  <si>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</si>
  <si>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</si>
  <si>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</si>
  <si>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</si>
  <si>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</si>
  <si>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</si>
  <si>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</si>
  <si>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</si>
  <si>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</si>
  <si>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</si>
  <si>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</si>
  <si>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</si>
  <si>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</si>
  <si>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</si>
  <si>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</si>
  <si>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</si>
  <si>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</si>
  <si>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</si>
  <si>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</si>
  <si>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</si>
  <si>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</si>
  <si>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</si>
  <si>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</si>
  <si>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</si>
  <si>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</si>
  <si>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</si>
  <si>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</si>
  <si>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</si>
  <si>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</si>
  <si>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</si>
  <si>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</si>
  <si>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</si>
  <si>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</si>
  <si>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</si>
  <si>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</si>
  <si>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</si>
  <si>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</si>
  <si>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</si>
  <si>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</si>
  <si>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</si>
  <si>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</si>
  <si>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</si>
  <si>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</si>
  <si>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</si>
  <si>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</si>
  <si>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</si>
  <si>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</si>
  <si>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</si>
  <si>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</si>
  <si>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</si>
  <si>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</si>
  <si>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</si>
  <si>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</si>
  <si>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</si>
  <si>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</si>
  <si>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</si>
  <si>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</si>
  <si>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</si>
  <si>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</si>
  <si>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</si>
  <si>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</si>
  <si>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</si>
  <si>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</si>
  <si>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</si>
  <si>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</si>
  <si>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</si>
  <si>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</si>
  <si>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</si>
  <si>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</si>
  <si>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</si>
  <si>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</si>
  <si>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</si>
  <si>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</si>
  <si>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</si>
  <si>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</si>
  <si>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</si>
  <si>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</si>
  <si>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</si>
  <si>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</si>
  <si>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</si>
  <si>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</si>
  <si>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</si>
  <si>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</si>
  <si>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</si>
  <si>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</si>
  <si>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</si>
  <si>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</si>
  <si>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</si>
  <si>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</si>
  <si>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</si>
  <si>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</si>
  <si>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</si>
  <si>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</si>
  <si>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</si>
  <si>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</si>
  <si>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</si>
  <si>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</si>
  <si>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</si>
  <si>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</si>
  <si>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</si>
  <si>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</si>
  <si>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</si>
  <si>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</si>
  <si>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</si>
  <si>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</si>
  <si>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</si>
  <si>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</si>
  <si>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</si>
  <si>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</si>
  <si>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</si>
  <si>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</si>
  <si>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</si>
  <si>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</si>
  <si>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</si>
  <si>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</si>
  <si>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</si>
  <si>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</si>
  <si>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</si>
  <si>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</si>
  <si>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</si>
  <si>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</si>
  <si>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</si>
  <si>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</si>
  <si>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</si>
  <si>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</si>
  <si>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</si>
  <si>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</si>
  <si>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</si>
  <si>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</si>
  <si>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</si>
  <si>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</si>
  <si>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</si>
  <si>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</si>
  <si>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</si>
  <si>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</si>
  <si>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</si>
  <si>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</si>
  <si>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</si>
  <si>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</si>
  <si>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</si>
  <si>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</si>
  <si>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</si>
  <si>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</si>
  <si>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</si>
  <si>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</si>
  <si>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</si>
  <si>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</si>
  <si>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</si>
  <si>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</si>
  <si>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</si>
  <si>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</si>
  <si>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</si>
  <si>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</si>
  <si>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</si>
  <si>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</si>
  <si>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</si>
  <si>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</si>
  <si>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</si>
  <si>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</si>
  <si>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</si>
  <si>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</si>
  <si>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</si>
  <si>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</si>
  <si>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</si>
  <si>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</si>
  <si>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</si>
  <si>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</si>
  <si>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</si>
  <si>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</si>
  <si>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</si>
  <si>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</si>
  <si>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</si>
  <si>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</si>
  <si>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</si>
  <si>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</si>
  <si>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</si>
  <si>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</si>
  <si>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</si>
  <si>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</si>
  <si>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</si>
  <si>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</si>
  <si>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</si>
  <si>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</si>
  <si>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</si>
  <si>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</si>
  <si>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</si>
  <si>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</si>
  <si>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</si>
  <si>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</si>
  <si>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</si>
  <si>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</si>
  <si>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</si>
  <si>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</si>
  <si>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</si>
  <si>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</si>
  <si>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</si>
  <si>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</si>
  <si>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</si>
  <si>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</si>
  <si>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</si>
  <si>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</si>
  <si>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</si>
  <si>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</si>
  <si>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</si>
  <si>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</si>
  <si>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</si>
  <si>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</si>
  <si>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</si>
  <si>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</si>
  <si>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</si>
  <si>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</si>
  <si>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</si>
  <si>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</si>
  <si>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</si>
  <si>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</si>
  <si>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</si>
  <si>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</si>
  <si>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</si>
  <si>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</si>
  <si>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</si>
  <si>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</si>
  <si>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</si>
  <si>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</si>
  <si>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</si>
  <si>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</si>
  <si>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</si>
  <si>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</si>
  <si>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</si>
  <si>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</si>
  <si>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</si>
  <si>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</si>
  <si>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</si>
  <si>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</si>
  <si>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</si>
  <si>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</si>
  <si>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</si>
  <si>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</si>
  <si>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</si>
  <si>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</si>
  <si>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</si>
  <si>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</si>
  <si>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</si>
  <si>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</si>
  <si>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</si>
  <si>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</si>
  <si>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</si>
  <si>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</si>
  <si>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</si>
  <si>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</si>
  <si>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</si>
  <si>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</si>
  <si>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</si>
  <si>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</si>
  <si>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</si>
  <si>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</si>
  <si>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</si>
  <si>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</si>
  <si>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</si>
  <si>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</si>
  <si>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</si>
  <si>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</si>
  <si>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</si>
  <si>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</si>
  <si>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</si>
  <si>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</si>
  <si>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</si>
  <si>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</si>
  <si>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</si>
  <si>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</si>
  <si>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</si>
  <si>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</si>
  <si>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</si>
  <si>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</si>
  <si>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</si>
  <si>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</si>
  <si>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</si>
  <si>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</si>
  <si>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</si>
  <si>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</si>
  <si>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</si>
  <si>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</si>
  <si>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</si>
  <si>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</si>
  <si>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</si>
  <si>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</si>
  <si>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</si>
  <si>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</si>
  <si>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</si>
  <si>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</si>
  <si>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</si>
  <si>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</si>
  <si>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Kommunális adó</t>
  </si>
  <si>
    <t>2019. évi előirányzat BEVÉTELEK</t>
  </si>
  <si>
    <t>2019 évi ellátottak juttatásai</t>
  </si>
  <si>
    <t>BURSA ösztöndíj</t>
  </si>
  <si>
    <t>Rendkívüli települési támogatás</t>
  </si>
  <si>
    <t>Települési temetési támogatás</t>
  </si>
  <si>
    <t>Települési lakhatási támogatás</t>
  </si>
  <si>
    <t>Beiskolázási támogatás</t>
  </si>
  <si>
    <t>Települési gyógyszer támogatás</t>
  </si>
  <si>
    <t>Idősek természetbeni és pénzbeli támogatása</t>
  </si>
  <si>
    <t>Karácsonyi természetbeni és pénzbeli támogatás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</si>
</sst>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6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6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6" fontId="17" fillId="0" borderId="35" xfId="59" applyNumberFormat="1" applyFont="1" applyFill="1" applyBorder="1" applyAlignment="1" applyProtection="1">
      <alignment vertical="center"/>
      <protection/>
    </xf>
    <xf numFmtId="166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6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6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6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6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8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9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60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6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6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3" xfId="40" applyNumberFormat="1" applyFont="1" applyFill="1" applyBorder="1" applyAlignment="1" applyProtection="1">
      <alignment/>
      <protection locked="0"/>
    </xf>
    <xf numFmtId="168" fontId="17" fillId="0" borderId="56" xfId="40" applyNumberFormat="1" applyFont="1" applyFill="1" applyBorder="1" applyAlignment="1" applyProtection="1">
      <alignment/>
      <protection locked="0"/>
    </xf>
    <xf numFmtId="168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6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6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6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60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6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6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6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6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6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45" xfId="0" applyNumberFormat="1" applyFont="1" applyBorder="1" applyAlignment="1" applyProtection="1">
      <alignment horizontal="right" vertical="center" wrapText="1" indent="1"/>
      <protection/>
    </xf>
    <xf numFmtId="166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6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8" fontId="31" fillId="0" borderId="12" xfId="40" applyNumberFormat="1" applyFont="1" applyFill="1" applyBorder="1" applyAlignment="1" applyProtection="1">
      <alignment/>
      <protection locked="0"/>
    </xf>
    <xf numFmtId="168" fontId="31" fillId="0" borderId="35" xfId="40" applyNumberFormat="1" applyFont="1" applyFill="1" applyBorder="1" applyAlignment="1">
      <alignment/>
    </xf>
    <xf numFmtId="168" fontId="31" fillId="0" borderId="11" xfId="40" applyNumberFormat="1" applyFont="1" applyFill="1" applyBorder="1" applyAlignment="1" applyProtection="1">
      <alignment/>
      <protection locked="0"/>
    </xf>
    <xf numFmtId="168" fontId="31" fillId="0" borderId="29" xfId="40" applyNumberFormat="1" applyFont="1" applyFill="1" applyBorder="1" applyAlignment="1">
      <alignment/>
    </xf>
    <xf numFmtId="168" fontId="31" fillId="0" borderId="15" xfId="40" applyNumberFormat="1" applyFont="1" applyFill="1" applyBorder="1" applyAlignment="1" applyProtection="1">
      <alignment/>
      <protection locked="0"/>
    </xf>
    <xf numFmtId="168" fontId="32" fillId="0" borderId="23" xfId="58" applyNumberFormat="1" applyFont="1" applyFill="1" applyBorder="1">
      <alignment/>
      <protection/>
    </xf>
    <xf numFmtId="168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1" xfId="0" applyNumberFormat="1" applyFont="1" applyFill="1" applyBorder="1" applyAlignment="1" applyProtection="1">
      <alignment vertical="center" wrapText="1"/>
      <protection/>
    </xf>
    <xf numFmtId="166" fontId="31" fillId="0" borderId="22" xfId="0" applyNumberFormat="1" applyFont="1" applyFill="1" applyBorder="1" applyAlignment="1" applyProtection="1">
      <alignment vertical="center" wrapText="1"/>
      <protection/>
    </xf>
    <xf numFmtId="166" fontId="31" fillId="0" borderId="23" xfId="0" applyNumberFormat="1" applyFont="1" applyFill="1" applyBorder="1" applyAlignment="1" applyProtection="1">
      <alignment vertical="center" wrapText="1"/>
      <protection/>
    </xf>
    <xf numFmtId="166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2" xfId="0" applyNumberFormat="1" applyFont="1" applyFill="1" applyBorder="1" applyAlignment="1" applyProtection="1">
      <alignment vertical="center" wrapText="1"/>
      <protection locked="0"/>
    </xf>
    <xf numFmtId="166" fontId="31" fillId="0" borderId="17" xfId="0" applyNumberFormat="1" applyFont="1" applyFill="1" applyBorder="1" applyAlignment="1" applyProtection="1">
      <alignment vertical="center" wrapText="1"/>
      <protection locked="0"/>
    </xf>
    <xf numFmtId="166" fontId="31" fillId="0" borderId="11" xfId="0" applyNumberFormat="1" applyFont="1" applyFill="1" applyBorder="1" applyAlignment="1" applyProtection="1">
      <alignment vertical="center" wrapText="1"/>
      <protection locked="0"/>
    </xf>
    <xf numFmtId="166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3" xfId="0" applyNumberFormat="1" applyFont="1" applyFill="1" applyBorder="1" applyAlignment="1" applyProtection="1">
      <alignment vertical="center" wrapText="1"/>
      <protection locked="0"/>
    </xf>
    <xf numFmtId="166" fontId="31" fillId="0" borderId="19" xfId="0" applyNumberFormat="1" applyFont="1" applyFill="1" applyBorder="1" applyAlignment="1" applyProtection="1">
      <alignment vertical="center" wrapText="1"/>
      <protection locked="0"/>
    </xf>
    <xf numFmtId="166" fontId="31" fillId="0" borderId="15" xfId="0" applyNumberFormat="1" applyFont="1" applyFill="1" applyBorder="1" applyAlignment="1" applyProtection="1">
      <alignment vertical="center" wrapText="1"/>
      <protection locked="0"/>
    </xf>
    <xf numFmtId="166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60" xfId="0" applyNumberFormat="1" applyFont="1" applyFill="1" applyBorder="1" applyAlignment="1" applyProtection="1">
      <alignment vertical="center" wrapText="1"/>
      <protection locked="0"/>
    </xf>
    <xf numFmtId="166" fontId="31" fillId="0" borderId="16" xfId="0" applyNumberFormat="1" applyFont="1" applyFill="1" applyBorder="1" applyAlignment="1" applyProtection="1">
      <alignment vertical="center" wrapText="1"/>
      <protection locked="0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166" fontId="31" fillId="0" borderId="39" xfId="0" applyNumberFormat="1" applyFont="1" applyFill="1" applyBorder="1" applyAlignment="1" applyProtection="1">
      <alignment vertical="center" wrapText="1"/>
      <protection locked="0"/>
    </xf>
    <xf numFmtId="166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6" fontId="33" fillId="0" borderId="10" xfId="59" applyNumberFormat="1" applyFont="1" applyFill="1" applyBorder="1" applyAlignment="1" applyProtection="1">
      <alignment vertical="center"/>
      <protection locked="0"/>
    </xf>
    <xf numFmtId="166" fontId="33" fillId="0" borderId="11" xfId="59" applyNumberFormat="1" applyFont="1" applyFill="1" applyBorder="1" applyAlignment="1" applyProtection="1">
      <alignment vertical="center"/>
      <protection locked="0"/>
    </xf>
    <xf numFmtId="166" fontId="33" fillId="0" borderId="12" xfId="59" applyNumberFormat="1" applyFont="1" applyFill="1" applyBorder="1" applyAlignment="1" applyProtection="1">
      <alignment vertical="center"/>
      <protection locked="0"/>
    </xf>
    <xf numFmtId="166" fontId="34" fillId="0" borderId="23" xfId="59" applyNumberFormat="1" applyFont="1" applyFill="1" applyBorder="1" applyAlignment="1" applyProtection="1">
      <alignment vertical="center"/>
      <protection/>
    </xf>
    <xf numFmtId="166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6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6" fillId="0" borderId="44" xfId="58" applyNumberFormat="1" applyFont="1" applyFill="1" applyBorder="1" applyAlignment="1" applyProtection="1">
      <alignment horizontal="left" vertical="center"/>
      <protection/>
    </xf>
    <xf numFmtId="166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75" fillId="0" borderId="65" xfId="0" applyNumberFormat="1" applyFont="1" applyFill="1" applyBorder="1" applyAlignment="1" applyProtection="1">
      <alignment horizontal="center" vertical="center" wrapText="1"/>
      <protection/>
    </xf>
    <xf numFmtId="166" fontId="7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74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8" fillId="0" borderId="62" xfId="0" applyNumberFormat="1" applyFont="1" applyFill="1" applyBorder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8" xfId="0" applyNumberFormat="1" applyFont="1" applyFill="1" applyBorder="1" applyAlignment="1" applyProtection="1">
      <alignment horizontal="center" vertical="center"/>
      <protection/>
    </xf>
    <xf numFmtId="166" fontId="7" fillId="0" borderId="77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590</v>
      </c>
      <c r="B5" s="153"/>
    </row>
    <row r="6" spans="1:2" ht="12.75">
      <c r="A6" s="142"/>
      <c r="B6" s="142"/>
    </row>
    <row r="7" spans="1:2" ht="12.75">
      <c r="A7" s="142" t="s">
        <v>554</v>
      </c>
      <c r="B7" s="142" t="s">
        <v>495</v>
      </c>
    </row>
    <row r="8" spans="1:2" ht="12.75">
      <c r="A8" s="142" t="s">
        <v>555</v>
      </c>
      <c r="B8" s="142" t="s">
        <v>496</v>
      </c>
    </row>
    <row r="9" spans="1:2" ht="12.75">
      <c r="A9" s="142" t="s">
        <v>556</v>
      </c>
      <c r="B9" s="142" t="s">
        <v>497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2019. évi előirányzat KIADÁSOK</v>
      </c>
      <c r="B12" s="153"/>
    </row>
    <row r="13" spans="1:2" ht="12.75">
      <c r="A13" s="142"/>
      <c r="B13" s="142"/>
    </row>
    <row r="14" spans="1:2" ht="12.75">
      <c r="A14" s="142" t="s">
        <v>557</v>
      </c>
      <c r="B14" s="142" t="s">
        <v>498</v>
      </c>
    </row>
    <row r="15" spans="1:2" ht="12.75">
      <c r="A15" s="142" t="s">
        <v>558</v>
      </c>
      <c r="B15" s="142" t="s">
        <v>499</v>
      </c>
    </row>
    <row r="16" spans="1:2" ht="12.75">
      <c r="A16" s="142" t="s">
        <v>559</v>
      </c>
      <c r="B16" s="142" t="s">
        <v>500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H11" sqref="H1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09" t="s">
        <v>201</v>
      </c>
      <c r="B1" s="609"/>
      <c r="C1" s="609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2019. évi előirányzat</v>
      </c>
    </row>
    <row r="4" spans="1:3" ht="15.75" thickBot="1">
      <c r="A4" s="185"/>
      <c r="B4" s="543" t="s">
        <v>501</v>
      </c>
      <c r="C4" s="544" t="s">
        <v>502</v>
      </c>
    </row>
    <row r="5" spans="1:3" ht="15">
      <c r="A5" s="186" t="s">
        <v>19</v>
      </c>
      <c r="B5" s="373" t="s">
        <v>511</v>
      </c>
      <c r="C5" s="370"/>
    </row>
    <row r="6" spans="1:3" ht="24.75">
      <c r="A6" s="187" t="s">
        <v>20</v>
      </c>
      <c r="B6" s="409" t="s">
        <v>254</v>
      </c>
      <c r="C6" s="371"/>
    </row>
    <row r="7" spans="1:3" ht="15">
      <c r="A7" s="187" t="s">
        <v>21</v>
      </c>
      <c r="B7" s="410" t="s">
        <v>512</v>
      </c>
      <c r="C7" s="371"/>
    </row>
    <row r="8" spans="1:3" ht="24.75">
      <c r="A8" s="187" t="s">
        <v>22</v>
      </c>
      <c r="B8" s="410" t="s">
        <v>256</v>
      </c>
      <c r="C8" s="371"/>
    </row>
    <row r="9" spans="1:3" ht="15">
      <c r="A9" s="188" t="s">
        <v>23</v>
      </c>
      <c r="B9" s="410" t="s">
        <v>255</v>
      </c>
      <c r="C9" s="372"/>
    </row>
    <row r="10" spans="1:3" ht="15.75" thickBot="1">
      <c r="A10" s="187" t="s">
        <v>24</v>
      </c>
      <c r="B10" s="411" t="s">
        <v>513</v>
      </c>
      <c r="C10" s="371"/>
    </row>
    <row r="11" spans="1:3" ht="15.75" thickBot="1">
      <c r="A11" s="618" t="s">
        <v>202</v>
      </c>
      <c r="B11" s="619"/>
      <c r="C11" s="189">
        <f>SUM(C5:C10)</f>
        <v>0</v>
      </c>
    </row>
    <row r="12" spans="1:3" ht="23.25" customHeight="1">
      <c r="A12" s="620" t="s">
        <v>232</v>
      </c>
      <c r="B12" s="620"/>
      <c r="C12" s="62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09" t="str">
        <f>+CONCATENATE("………….. Önkormányzat ",CONCATENATE(LEFT(ÖSSZEFÜGGÉSEK!A5,4),". évi adósságot keletkeztető fejlesztési céljai"))</f>
        <v>………….. Önkormányzat 2019. évi adósságot keletkeztető fejlesztési céljai</v>
      </c>
      <c r="B1" s="609"/>
      <c r="C1" s="609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230</v>
      </c>
    </row>
    <row r="4" spans="1:3" ht="15.75" thickBot="1">
      <c r="A4" s="185"/>
      <c r="B4" s="543" t="s">
        <v>501</v>
      </c>
      <c r="C4" s="544" t="s">
        <v>502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204</v>
      </c>
      <c r="C8" s="18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A5" sqref="A5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1" t="s">
        <v>0</v>
      </c>
      <c r="B1" s="621"/>
      <c r="C1" s="621"/>
      <c r="D1" s="621"/>
      <c r="E1" s="621"/>
      <c r="F1" s="621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2018. XII. 31-ig</v>
      </c>
      <c r="E3" s="200" t="str">
        <f>+'1.1.sz.mell.'!C3</f>
        <v>2019. évi előirányzat</v>
      </c>
      <c r="F3" s="54" t="str">
        <f>+CONCATENATE(LEFT(ÖSSZEFÜGGÉSEK!A5,4),". utáni szükséglet")</f>
        <v>2019. utáni szükséglet</v>
      </c>
    </row>
    <row r="4" spans="1:6" s="57" customFormat="1" ht="12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7" t="s">
        <v>572</v>
      </c>
    </row>
    <row r="5" spans="1:6" ht="15.75" customHeight="1">
      <c r="A5" s="496"/>
      <c r="B5" s="25"/>
      <c r="C5" s="498"/>
      <c r="D5" s="25"/>
      <c r="E5" s="25"/>
      <c r="F5" s="58">
        <f aca="true" t="shared" si="0" ref="F5:F22">B5-D5-E5</f>
        <v>0</v>
      </c>
    </row>
    <row r="6" spans="1:6" ht="15.75" customHeight="1">
      <c r="A6" s="496"/>
      <c r="B6" s="25"/>
      <c r="C6" s="498"/>
      <c r="D6" s="25"/>
      <c r="E6" s="25"/>
      <c r="F6" s="58">
        <f t="shared" si="0"/>
        <v>0</v>
      </c>
    </row>
    <row r="7" spans="1:6" ht="15.75" customHeight="1">
      <c r="A7" s="496"/>
      <c r="B7" s="25"/>
      <c r="C7" s="498"/>
      <c r="D7" s="25"/>
      <c r="E7" s="25"/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0</v>
      </c>
      <c r="C23" s="125"/>
      <c r="D23" s="61">
        <f>SUM(D5:D22)</f>
        <v>0</v>
      </c>
      <c r="E23" s="61">
        <f>SUM(E5:E22)</f>
        <v>0</v>
      </c>
      <c r="F23" s="6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J13" sqref="J13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1" t="s">
        <v>1</v>
      </c>
      <c r="B1" s="621"/>
      <c r="C1" s="621"/>
      <c r="D1" s="621"/>
      <c r="E1" s="621"/>
      <c r="F1" s="621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2018. XII. 31-ig</v>
      </c>
      <c r="E3" s="200" t="str">
        <f>+'6.sz.mell.'!E3</f>
        <v>2019. évi előirányzat</v>
      </c>
      <c r="F3" s="545" t="str">
        <f>+CONCATENATE(LEFT(ÖSSZEFÜGGÉSEK!A5,4),". utáni szükséglet ",CHAR(10),"")</f>
        <v>2019. utáni szükséglet 
</v>
      </c>
    </row>
    <row r="4" spans="1:6" s="57" customFormat="1" ht="15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8" t="s">
        <v>572</v>
      </c>
    </row>
    <row r="5" spans="1:6" ht="15.75" customHeight="1">
      <c r="A5" s="64"/>
      <c r="B5" s="65"/>
      <c r="C5" s="500"/>
      <c r="D5" s="65"/>
      <c r="E5" s="65"/>
      <c r="F5" s="66">
        <f aca="true" t="shared" si="0" ref="F5:F23">B5-D5-E5</f>
        <v>0</v>
      </c>
    </row>
    <row r="6" spans="1:6" ht="15.75" customHeight="1">
      <c r="A6" s="64"/>
      <c r="B6" s="65"/>
      <c r="C6" s="500"/>
      <c r="D6" s="65"/>
      <c r="E6" s="65"/>
      <c r="F6" s="66">
        <f t="shared" si="0"/>
        <v>0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0</v>
      </c>
      <c r="C24" s="126"/>
      <c r="D24" s="202">
        <f>SUM(D5:D23)</f>
        <v>0</v>
      </c>
      <c r="E24" s="202">
        <f>SUM(E5:E23)</f>
        <v>0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8" t="s">
        <v>139</v>
      </c>
      <c r="B2" s="631"/>
      <c r="C2" s="631"/>
      <c r="D2" s="631"/>
      <c r="E2" s="631"/>
    </row>
    <row r="3" spans="1:5" ht="14.25" thickBot="1">
      <c r="A3" s="223"/>
      <c r="B3" s="223"/>
      <c r="C3" s="223"/>
      <c r="D3" s="632" t="str">
        <f>'7.sz.mell.'!F2</f>
        <v>Forintban!</v>
      </c>
      <c r="E3" s="632"/>
    </row>
    <row r="4" spans="1:5" ht="15" customHeight="1" thickBot="1">
      <c r="A4" s="224" t="s">
        <v>132</v>
      </c>
      <c r="B4" s="225" t="str">
        <f>CONCATENATE((LEFT(ÖSSZEFÜGGÉSEK!A5,4)),".")</f>
        <v>2019.</v>
      </c>
      <c r="C4" s="225" t="str">
        <f>CONCATENATE((LEFT(ÖSSZEFÜGGÉSEK!A5,4))+1,".")</f>
        <v>2020.</v>
      </c>
      <c r="D4" s="225" t="str">
        <f>CONCATENATE((LEFT(ÖSSZEFÜGGÉSEK!A5,4))+1,". után")</f>
        <v>2020.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2019.</v>
      </c>
      <c r="C14" s="225" t="str">
        <f>+C4</f>
        <v>2020.</v>
      </c>
      <c r="D14" s="225" t="str">
        <f>+D4</f>
        <v>2020.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8" t="s">
        <v>139</v>
      </c>
      <c r="B25" s="631"/>
      <c r="C25" s="631"/>
      <c r="D25" s="631"/>
      <c r="E25" s="631"/>
    </row>
    <row r="26" spans="1:5" ht="14.25" thickBot="1">
      <c r="A26" s="223"/>
      <c r="B26" s="223"/>
      <c r="C26" s="223"/>
      <c r="D26" s="632" t="str">
        <f>D3</f>
        <v>Forintban!</v>
      </c>
      <c r="E26" s="632"/>
    </row>
    <row r="27" spans="1:5" ht="13.5" thickBot="1">
      <c r="A27" s="224" t="s">
        <v>132</v>
      </c>
      <c r="B27" s="225" t="str">
        <f>+B14</f>
        <v>2019.</v>
      </c>
      <c r="C27" s="225" t="str">
        <f>+C14</f>
        <v>2020.</v>
      </c>
      <c r="D27" s="225" t="str">
        <f>+D14</f>
        <v>2020.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2019.</v>
      </c>
      <c r="C37" s="225" t="str">
        <f>+C27</f>
        <v>2020.</v>
      </c>
      <c r="D37" s="225" t="str">
        <f>+D27</f>
        <v>2020.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40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640"/>
      <c r="C47" s="640"/>
      <c r="D47" s="640"/>
      <c r="E47" s="640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22" t="s">
        <v>140</v>
      </c>
      <c r="B49" s="623"/>
      <c r="C49" s="624"/>
      <c r="D49" s="643" t="s">
        <v>575</v>
      </c>
      <c r="E49" s="644"/>
      <c r="H49" s="49"/>
    </row>
    <row r="50" spans="1:5" ht="12.75">
      <c r="A50" s="625"/>
      <c r="B50" s="626"/>
      <c r="C50" s="627"/>
      <c r="D50" s="636"/>
      <c r="E50" s="637"/>
    </row>
    <row r="51" spans="1:5" ht="13.5" thickBot="1">
      <c r="A51" s="628"/>
      <c r="B51" s="629"/>
      <c r="C51" s="630"/>
      <c r="D51" s="638"/>
      <c r="E51" s="639"/>
    </row>
    <row r="52" spans="1:5" ht="13.5" thickBot="1">
      <c r="A52" s="633" t="s">
        <v>54</v>
      </c>
      <c r="B52" s="634"/>
      <c r="C52" s="635"/>
      <c r="D52" s="641">
        <f>SUM(D50:E51)</f>
        <v>0</v>
      </c>
      <c r="E52" s="642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6">
      <selection activeCell="D158" sqref="D158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 melléklet a ……/",LEFT(ÖSSZEFÜGGÉSEK!A5,4),". (….) önkormányzati rendelethez")</f>
        <v>9.1.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405</v>
      </c>
      <c r="C3" s="516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18766080</v>
      </c>
    </row>
    <row r="9" spans="1:3" s="99" customFormat="1" ht="12" customHeight="1">
      <c r="A9" s="461" t="s">
        <v>99</v>
      </c>
      <c r="B9" s="442" t="s">
        <v>259</v>
      </c>
      <c r="C9" s="316">
        <v>8653840</v>
      </c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>
        <v>8312240</v>
      </c>
    </row>
    <row r="12" spans="1:3" s="100" customFormat="1" ht="12" customHeight="1">
      <c r="A12" s="462" t="s">
        <v>102</v>
      </c>
      <c r="B12" s="443" t="s">
        <v>262</v>
      </c>
      <c r="C12" s="315">
        <v>1800000</v>
      </c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591" t="s">
        <v>586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23984240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>
        <v>23984240</v>
      </c>
    </row>
    <row r="21" spans="1:3" s="100" customFormat="1" ht="12" customHeight="1" thickBot="1">
      <c r="A21" s="463" t="s">
        <v>118</v>
      </c>
      <c r="B21" s="591" t="s">
        <v>587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506476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>
        <v>506476</v>
      </c>
    </row>
    <row r="28" spans="1:3" s="100" customFormat="1" ht="12" customHeight="1" thickBot="1">
      <c r="A28" s="463" t="s">
        <v>173</v>
      </c>
      <c r="B28" s="591" t="s">
        <v>579</v>
      </c>
      <c r="C28" s="592"/>
    </row>
    <row r="29" spans="1:3" s="100" customFormat="1" ht="12" customHeight="1" thickBot="1">
      <c r="A29" s="32" t="s">
        <v>174</v>
      </c>
      <c r="B29" s="21" t="s">
        <v>570</v>
      </c>
      <c r="C29" s="319">
        <f>SUM(C30:C36)</f>
        <v>1255000</v>
      </c>
    </row>
    <row r="30" spans="1:3" s="100" customFormat="1" ht="12" customHeight="1">
      <c r="A30" s="461" t="s">
        <v>274</v>
      </c>
      <c r="B30" s="442" t="s">
        <v>565</v>
      </c>
      <c r="C30" s="437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589</v>
      </c>
      <c r="C33" s="315">
        <v>550000</v>
      </c>
    </row>
    <row r="34" spans="1:3" s="100" customFormat="1" ht="12" customHeight="1">
      <c r="A34" s="462" t="s">
        <v>562</v>
      </c>
      <c r="B34" s="443" t="s">
        <v>278</v>
      </c>
      <c r="C34" s="315">
        <v>700000</v>
      </c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>
        <v>5000</v>
      </c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29000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>
        <v>25000</v>
      </c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591" t="s">
        <v>588</v>
      </c>
      <c r="C48" s="428">
        <v>4000</v>
      </c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44540796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469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6083929</v>
      </c>
    </row>
    <row r="76" spans="1:3" s="100" customFormat="1" ht="12" customHeight="1">
      <c r="A76" s="461" t="s">
        <v>346</v>
      </c>
      <c r="B76" s="442" t="s">
        <v>325</v>
      </c>
      <c r="C76" s="318">
        <v>6083929</v>
      </c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6083929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50624725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50118249</v>
      </c>
    </row>
    <row r="94" spans="1:3" ht="12" customHeight="1">
      <c r="A94" s="469" t="s">
        <v>99</v>
      </c>
      <c r="B94" s="10" t="s">
        <v>50</v>
      </c>
      <c r="C94" s="314">
        <v>20087901</v>
      </c>
    </row>
    <row r="95" spans="1:3" ht="12" customHeight="1">
      <c r="A95" s="462" t="s">
        <v>100</v>
      </c>
      <c r="B95" s="8" t="s">
        <v>184</v>
      </c>
      <c r="C95" s="315">
        <v>2632689</v>
      </c>
    </row>
    <row r="96" spans="1:3" ht="12" customHeight="1">
      <c r="A96" s="462" t="s">
        <v>101</v>
      </c>
      <c r="B96" s="8" t="s">
        <v>141</v>
      </c>
      <c r="C96" s="317">
        <v>17971659</v>
      </c>
    </row>
    <row r="97" spans="1:3" ht="12" customHeight="1">
      <c r="A97" s="462" t="s">
        <v>102</v>
      </c>
      <c r="B97" s="11" t="s">
        <v>185</v>
      </c>
      <c r="C97" s="317">
        <v>8726000</v>
      </c>
    </row>
    <row r="98" spans="1:3" ht="12" customHeight="1">
      <c r="A98" s="462" t="s">
        <v>113</v>
      </c>
      <c r="B98" s="19" t="s">
        <v>186</v>
      </c>
      <c r="C98" s="317">
        <v>300000</v>
      </c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>
        <v>400000</v>
      </c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506476</v>
      </c>
    </row>
    <row r="115" spans="1:3" ht="12" customHeight="1">
      <c r="A115" s="461" t="s">
        <v>105</v>
      </c>
      <c r="B115" s="8" t="s">
        <v>235</v>
      </c>
      <c r="C115" s="316">
        <v>506476</v>
      </c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50624725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s="101" customFormat="1" ht="12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.75" customHeight="1" thickBot="1">
      <c r="A153" s="517" t="s">
        <v>27</v>
      </c>
      <c r="B153" s="130" t="s">
        <v>479</v>
      </c>
      <c r="C153" s="322"/>
    </row>
    <row r="154" spans="1:3" ht="12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5" customHeight="1" thickBot="1">
      <c r="A155" s="472" t="s">
        <v>29</v>
      </c>
      <c r="B155" s="404" t="s">
        <v>480</v>
      </c>
      <c r="C155" s="452">
        <f>+C128+C154</f>
        <v>50624725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527</v>
      </c>
      <c r="B157" s="261"/>
      <c r="C157" s="127">
        <v>5</v>
      </c>
    </row>
    <row r="158" spans="1:3" ht="14.25" customHeight="1" thickBot="1">
      <c r="A158" s="260" t="s">
        <v>209</v>
      </c>
      <c r="B158" s="261"/>
      <c r="C158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0">
      <selection activeCell="D157" sqref="D157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4" width="11.50390625" style="3" customWidth="1"/>
    <col min="5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+CONCATENATE("9.1.1. melléklet a ……/",LEFT(ÖSSZEFÜGGÉSEK!A5,4),". (….) önkormányzati rendelethez")</f>
        <v>9.1.1.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437</v>
      </c>
      <c r="C3" s="516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18766080</v>
      </c>
    </row>
    <row r="9" spans="1:4" s="99" customFormat="1" ht="12" customHeight="1">
      <c r="A9" s="461" t="s">
        <v>99</v>
      </c>
      <c r="B9" s="442" t="s">
        <v>259</v>
      </c>
      <c r="C9" s="316">
        <v>8653840</v>
      </c>
      <c r="D9" s="316">
        <v>8653840</v>
      </c>
    </row>
    <row r="10" spans="1:4" s="100" customFormat="1" ht="12" customHeight="1">
      <c r="A10" s="462" t="s">
        <v>100</v>
      </c>
      <c r="B10" s="443" t="s">
        <v>260</v>
      </c>
      <c r="C10" s="315"/>
      <c r="D10" s="315"/>
    </row>
    <row r="11" spans="1:4" s="100" customFormat="1" ht="12" customHeight="1">
      <c r="A11" s="462" t="s">
        <v>101</v>
      </c>
      <c r="B11" s="443" t="s">
        <v>560</v>
      </c>
      <c r="C11" s="315">
        <v>8312240</v>
      </c>
      <c r="D11" s="315">
        <v>8312240</v>
      </c>
    </row>
    <row r="12" spans="1:4" s="100" customFormat="1" ht="12" customHeight="1">
      <c r="A12" s="462" t="s">
        <v>102</v>
      </c>
      <c r="B12" s="443" t="s">
        <v>262</v>
      </c>
      <c r="C12" s="315">
        <v>1800000</v>
      </c>
      <c r="D12" s="315">
        <v>1800000</v>
      </c>
    </row>
    <row r="13" spans="1:4" s="100" customFormat="1" ht="12" customHeight="1">
      <c r="A13" s="462" t="s">
        <v>149</v>
      </c>
      <c r="B13" s="443" t="s">
        <v>514</v>
      </c>
      <c r="C13" s="315"/>
      <c r="D13" s="315"/>
    </row>
    <row r="14" spans="1:4" s="99" customFormat="1" ht="12" customHeight="1" thickBot="1">
      <c r="A14" s="463" t="s">
        <v>103</v>
      </c>
      <c r="B14" s="444" t="s">
        <v>441</v>
      </c>
      <c r="C14" s="315"/>
      <c r="D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23984240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>
        <v>23984240</v>
      </c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506476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>
        <v>506476</v>
      </c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570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589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43256796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6083929</v>
      </c>
    </row>
    <row r="76" spans="1:3" s="100" customFormat="1" ht="12" customHeight="1">
      <c r="A76" s="461" t="s">
        <v>346</v>
      </c>
      <c r="B76" s="442" t="s">
        <v>325</v>
      </c>
      <c r="C76" s="318">
        <v>6083929</v>
      </c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6083929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49340725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48834249</v>
      </c>
    </row>
    <row r="94" spans="1:3" ht="12" customHeight="1">
      <c r="A94" s="469" t="s">
        <v>99</v>
      </c>
      <c r="B94" s="10" t="s">
        <v>50</v>
      </c>
      <c r="C94" s="314">
        <v>20087901</v>
      </c>
    </row>
    <row r="95" spans="1:3" ht="12" customHeight="1">
      <c r="A95" s="462" t="s">
        <v>100</v>
      </c>
      <c r="B95" s="8" t="s">
        <v>184</v>
      </c>
      <c r="C95" s="315">
        <v>2632689</v>
      </c>
    </row>
    <row r="96" spans="1:3" ht="12" customHeight="1">
      <c r="A96" s="462" t="s">
        <v>101</v>
      </c>
      <c r="B96" s="8" t="s">
        <v>141</v>
      </c>
      <c r="C96" s="317">
        <v>17971659</v>
      </c>
    </row>
    <row r="97" spans="1:3" ht="12" customHeight="1">
      <c r="A97" s="462" t="s">
        <v>102</v>
      </c>
      <c r="B97" s="11" t="s">
        <v>185</v>
      </c>
      <c r="C97" s="317">
        <v>7842000</v>
      </c>
    </row>
    <row r="98" spans="1:3" ht="12" customHeight="1">
      <c r="A98" s="462" t="s">
        <v>113</v>
      </c>
      <c r="B98" s="19" t="s">
        <v>186</v>
      </c>
      <c r="C98" s="317">
        <v>300000</v>
      </c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506476</v>
      </c>
    </row>
    <row r="115" spans="1:3" ht="12" customHeight="1">
      <c r="A115" s="461" t="s">
        <v>105</v>
      </c>
      <c r="B115" s="8" t="s">
        <v>235</v>
      </c>
      <c r="C115" s="316">
        <v>506476</v>
      </c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49340725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49340725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>
        <v>5</v>
      </c>
    </row>
    <row r="158" spans="1:3" ht="13.5" thickBot="1">
      <c r="A158" s="260" t="s">
        <v>209</v>
      </c>
      <c r="B158" s="261"/>
      <c r="C158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workbookViewId="0" topLeftCell="A144">
      <selection activeCell="C94" sqref="C94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+CONCATENATE("9.1.2. melléklet a ……/",LEFT(ÖSSZEFÜGGÉSEK!A5,4),". (….) önkormányzati rendelethez")</f>
        <v>9.1.2.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438</v>
      </c>
      <c r="C3" s="516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1255000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589</v>
      </c>
      <c r="C33" s="315">
        <v>550000</v>
      </c>
    </row>
    <row r="34" spans="1:3" s="100" customFormat="1" ht="12" customHeight="1">
      <c r="A34" s="462" t="s">
        <v>562</v>
      </c>
      <c r="B34" s="443" t="s">
        <v>278</v>
      </c>
      <c r="C34" s="315">
        <v>700000</v>
      </c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444" t="s">
        <v>280</v>
      </c>
      <c r="C36" s="317">
        <v>5000</v>
      </c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29000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>
        <v>25000</v>
      </c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571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>
        <v>4000</v>
      </c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1284000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1284000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1284000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>
        <v>884000</v>
      </c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>
        <v>400000</v>
      </c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1284000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1284000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+CONCATENATE("9.1.3. melléklet a ……/",LEFT(ÖSSZEFÜGGÉSEK!A5,4),". (….) önkormányzati rendelethez")</f>
        <v>9.1.3.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538</v>
      </c>
      <c r="C3" s="516" t="s">
        <v>439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542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542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542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546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 melléklet a ……/",LEFT(ÖSSZEFÜGGÉSEK!A5,4),". (….) önkormányzati rendelethez")</f>
        <v>9.2. melléklet a ……/2019.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539</v>
      </c>
      <c r="C58" s="386">
        <f>+C46+C52+C57</f>
        <v>0</v>
      </c>
    </row>
    <row r="59" ht="13.5" thickBot="1">
      <c r="C59" s="387"/>
    </row>
    <row r="60" spans="1:3" ht="15" customHeight="1" thickBot="1">
      <c r="A60" s="260" t="s">
        <v>527</v>
      </c>
      <c r="B60" s="261"/>
      <c r="C60" s="127"/>
    </row>
    <row r="61" spans="1:3" ht="14.25" customHeight="1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30">
      <selection activeCell="C25" sqref="C25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599" t="s">
        <v>16</v>
      </c>
      <c r="B1" s="599"/>
      <c r="C1" s="599"/>
    </row>
    <row r="2" spans="1:3" ht="15.75" customHeight="1" thickBot="1">
      <c r="A2" s="600" t="s">
        <v>153</v>
      </c>
      <c r="B2" s="600"/>
      <c r="C2" s="323" t="s">
        <v>574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18766080</v>
      </c>
    </row>
    <row r="6" spans="1:3" s="441" customFormat="1" ht="12" customHeight="1">
      <c r="A6" s="15" t="s">
        <v>99</v>
      </c>
      <c r="B6" s="442" t="s">
        <v>259</v>
      </c>
      <c r="C6" s="316">
        <v>8653840</v>
      </c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>
        <v>8312240</v>
      </c>
    </row>
    <row r="9" spans="1:3" s="441" customFormat="1" ht="12" customHeight="1">
      <c r="A9" s="14" t="s">
        <v>102</v>
      </c>
      <c r="B9" s="443" t="s">
        <v>262</v>
      </c>
      <c r="C9" s="315">
        <v>1800000</v>
      </c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23984240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>
        <v>23984240</v>
      </c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506476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>
        <v>506476</v>
      </c>
    </row>
    <row r="25" spans="1:3" s="593" customFormat="1" ht="12" customHeight="1" thickBot="1">
      <c r="A25" s="590" t="s">
        <v>173</v>
      </c>
      <c r="B25" s="591" t="s">
        <v>579</v>
      </c>
      <c r="C25" s="592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1255000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589</v>
      </c>
      <c r="C30" s="315">
        <v>550000</v>
      </c>
    </row>
    <row r="31" spans="1:3" s="441" customFormat="1" ht="12" customHeight="1">
      <c r="A31" s="14" t="s">
        <v>562</v>
      </c>
      <c r="B31" s="443" t="s">
        <v>278</v>
      </c>
      <c r="C31" s="315">
        <v>700000</v>
      </c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>
        <v>5000</v>
      </c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29000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>
        <v>25000</v>
      </c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>
        <v>4000</v>
      </c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44540796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580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6083929</v>
      </c>
    </row>
    <row r="73" spans="1:3" s="441" customFormat="1" ht="12" customHeight="1">
      <c r="A73" s="15" t="s">
        <v>346</v>
      </c>
      <c r="B73" s="442" t="s">
        <v>325</v>
      </c>
      <c r="C73" s="318">
        <v>6083929</v>
      </c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8" t="s">
        <v>350</v>
      </c>
      <c r="B78" s="594" t="s">
        <v>583</v>
      </c>
      <c r="C78" s="595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6083929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50624725</v>
      </c>
    </row>
    <row r="88" spans="1:3" s="441" customFormat="1" ht="83.25" customHeight="1">
      <c r="A88" s="5"/>
      <c r="B88" s="6"/>
      <c r="C88" s="320"/>
    </row>
    <row r="89" spans="1:3" ht="16.5" customHeight="1">
      <c r="A89" s="599" t="s">
        <v>48</v>
      </c>
      <c r="B89" s="599"/>
      <c r="C89" s="599"/>
    </row>
    <row r="90" spans="1:3" s="451" customFormat="1" ht="16.5" customHeight="1" thickBot="1">
      <c r="A90" s="601" t="s">
        <v>154</v>
      </c>
      <c r="B90" s="601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50118249</v>
      </c>
    </row>
    <row r="94" spans="1:3" ht="12" customHeight="1">
      <c r="A94" s="17" t="s">
        <v>99</v>
      </c>
      <c r="B94" s="10" t="s">
        <v>50</v>
      </c>
      <c r="C94" s="314">
        <v>20087901</v>
      </c>
    </row>
    <row r="95" spans="1:3" ht="12" customHeight="1">
      <c r="A95" s="14" t="s">
        <v>100</v>
      </c>
      <c r="B95" s="8" t="s">
        <v>184</v>
      </c>
      <c r="C95" s="315">
        <v>2632689</v>
      </c>
    </row>
    <row r="96" spans="1:3" ht="12" customHeight="1">
      <c r="A96" s="14" t="s">
        <v>101</v>
      </c>
      <c r="B96" s="8" t="s">
        <v>141</v>
      </c>
      <c r="C96" s="317">
        <v>17971659</v>
      </c>
    </row>
    <row r="97" spans="1:3" ht="12" customHeight="1">
      <c r="A97" s="14" t="s">
        <v>102</v>
      </c>
      <c r="B97" s="11" t="s">
        <v>185</v>
      </c>
      <c r="C97" s="317">
        <v>8726000</v>
      </c>
    </row>
    <row r="98" spans="1:3" ht="12" customHeight="1">
      <c r="A98" s="14" t="s">
        <v>113</v>
      </c>
      <c r="B98" s="19" t="s">
        <v>186</v>
      </c>
      <c r="C98" s="317">
        <v>300000</v>
      </c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>
        <v>400000</v>
      </c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506476</v>
      </c>
    </row>
    <row r="115" spans="1:3" ht="12" customHeight="1">
      <c r="A115" s="15" t="s">
        <v>105</v>
      </c>
      <c r="B115" s="8" t="s">
        <v>235</v>
      </c>
      <c r="C115" s="316">
        <v>506476</v>
      </c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50624725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50624725</v>
      </c>
    </row>
    <row r="155" ht="7.5" customHeight="1"/>
    <row r="156" spans="1:3" ht="15.75">
      <c r="A156" s="602" t="s">
        <v>379</v>
      </c>
      <c r="B156" s="602"/>
      <c r="C156" s="602"/>
    </row>
    <row r="157" spans="1:3" ht="15" customHeight="1" thickBot="1">
      <c r="A157" s="600" t="s">
        <v>155</v>
      </c>
      <c r="B157" s="600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-6083929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6083929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..............................Önkormányzat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+CONCATENATE("9.2.1. melléklet a ……/",LEFT(ÖSSZEFÜGGÉSEK!A5,4),". (….) önkormányzati rendelethez")</f>
        <v>9.2.1. melléklet a ……/2019.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5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+CONCATENATE("9.2.2. melléklet a ……/",LEFT(ÖSSZEFÜGGÉSEK!A5,4),". (….) önkormányzati rendelethez")</f>
        <v>9.2.2. melléklet a ……/2019.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+CONCATENATE("9.2.3. melléklet a ……/",LEFT(ÖSSZEFÜGGÉSEK!A5,4),". (….) önkormányzati rendelethez")</f>
        <v>9.2.3. melléklet a ……/2019.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 melléklet a ……/",LEFT(ÖSSZEFÜGGÉSEK!A5,4),". (….) önkormányzati rendelethez")</f>
        <v>9.3.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+CONCATENATE("9.3.1. melléklet a ……/",LEFT(ÖSSZEFÜGGÉSEK!A5,4),". (….) önkormányzati rendelethez")</f>
        <v>9.3.1.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+CONCATENATE("9.3.2. melléklet a ……/",LEFT(ÖSSZEFÜGGÉSEK!A5,4),". (….) önkormányzati rendelethez")</f>
        <v>9.3.2.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+CONCATENATE("9.3.3. melléklet a ……/",LEFT(ÖSSZEFÜGGÉSEK!A5,4),". (….) önkormányzati rendelethez")</f>
        <v>9.3.3.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208</v>
      </c>
      <c r="B5" s="243" t="s">
        <v>573</v>
      </c>
      <c r="C5" s="589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6" t="s">
        <v>3</v>
      </c>
      <c r="B1" s="646"/>
      <c r="C1" s="646"/>
      <c r="D1" s="646"/>
      <c r="E1" s="646"/>
      <c r="F1" s="646"/>
      <c r="G1" s="646"/>
    </row>
    <row r="3" spans="1:7" s="170" customFormat="1" ht="27" customHeight="1">
      <c r="A3" s="168" t="s">
        <v>214</v>
      </c>
      <c r="B3" s="169"/>
      <c r="C3" s="645" t="s">
        <v>215</v>
      </c>
      <c r="D3" s="645"/>
      <c r="E3" s="645"/>
      <c r="F3" s="645"/>
      <c r="G3" s="645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216</v>
      </c>
      <c r="B5" s="169"/>
      <c r="C5" s="645" t="s">
        <v>215</v>
      </c>
      <c r="D5" s="645"/>
      <c r="E5" s="645"/>
      <c r="F5" s="645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576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217</v>
      </c>
      <c r="B8" s="277"/>
      <c r="C8" s="277"/>
      <c r="D8" s="277"/>
      <c r="E8" s="277"/>
      <c r="F8" s="277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218</v>
      </c>
      <c r="C9" s="204" t="s">
        <v>219</v>
      </c>
      <c r="D9" s="204" t="s">
        <v>220</v>
      </c>
      <c r="E9" s="204" t="s">
        <v>221</v>
      </c>
      <c r="F9" s="204" t="s">
        <v>222</v>
      </c>
      <c r="G9" s="205" t="s">
        <v>54</v>
      </c>
    </row>
    <row r="10" spans="1:7" ht="24" customHeight="1">
      <c r="A10" s="264" t="s">
        <v>19</v>
      </c>
      <c r="B10" s="212" t="s">
        <v>223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20</v>
      </c>
      <c r="B11" s="213" t="s">
        <v>224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225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226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227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24</v>
      </c>
      <c r="B15" s="269" t="s">
        <v>228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2019.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229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40">
      <selection activeCell="L78" sqref="L78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599" t="s">
        <v>16</v>
      </c>
      <c r="B1" s="599"/>
      <c r="C1" s="599"/>
      <c r="D1" s="599"/>
      <c r="E1" s="599"/>
    </row>
    <row r="2" spans="1:5" ht="15.75" customHeight="1" thickBot="1">
      <c r="A2" s="600" t="s">
        <v>153</v>
      </c>
      <c r="B2" s="600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2017. évi tény</v>
      </c>
      <c r="D3" s="430" t="str">
        <f>+CONCATENATE(LEFT(ÖSSZEFÜGGÉSEK!A5,4)-1,". évi várható")</f>
        <v>2018. évi várható</v>
      </c>
      <c r="E3" s="167" t="str">
        <f>+'1.1.sz.mell.'!C3</f>
        <v>2019. évi előirányzat</v>
      </c>
    </row>
    <row r="4" spans="1:5" s="41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1" customFormat="1" ht="12" customHeight="1" thickBot="1">
      <c r="A5" s="20" t="s">
        <v>19</v>
      </c>
      <c r="B5" s="21" t="s">
        <v>258</v>
      </c>
      <c r="C5" s="422">
        <f>+C6+C7+C8+C9+C10+C11</f>
        <v>0</v>
      </c>
      <c r="D5" s="422">
        <f>+D6+D7+D8+D9+D10+D11</f>
        <v>0</v>
      </c>
      <c r="E5" s="279">
        <f>+E6+E7+E8+E9+E10+E11</f>
        <v>0</v>
      </c>
    </row>
    <row r="6" spans="1:5" s="1" customFormat="1" ht="12" customHeight="1">
      <c r="A6" s="15" t="s">
        <v>99</v>
      </c>
      <c r="B6" s="442" t="s">
        <v>259</v>
      </c>
      <c r="C6" s="424"/>
      <c r="D6" s="424"/>
      <c r="E6" s="281"/>
    </row>
    <row r="7" spans="1:5" s="1" customFormat="1" ht="12" customHeight="1">
      <c r="A7" s="14" t="s">
        <v>100</v>
      </c>
      <c r="B7" s="443" t="s">
        <v>260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261</v>
      </c>
      <c r="C8" s="423"/>
      <c r="D8" s="423"/>
      <c r="E8" s="280"/>
    </row>
    <row r="9" spans="1:5" s="1" customFormat="1" ht="12" customHeight="1">
      <c r="A9" s="14" t="s">
        <v>102</v>
      </c>
      <c r="B9" s="443" t="s">
        <v>262</v>
      </c>
      <c r="C9" s="423"/>
      <c r="D9" s="423"/>
      <c r="E9" s="280"/>
    </row>
    <row r="10" spans="1:5" s="1" customFormat="1" ht="12" customHeight="1">
      <c r="A10" s="14" t="s">
        <v>149</v>
      </c>
      <c r="B10" s="309" t="s">
        <v>440</v>
      </c>
      <c r="C10" s="423"/>
      <c r="D10" s="423"/>
      <c r="E10" s="280"/>
    </row>
    <row r="11" spans="1:5" s="1" customFormat="1" ht="12" customHeight="1" thickBot="1">
      <c r="A11" s="16" t="s">
        <v>103</v>
      </c>
      <c r="B11" s="310" t="s">
        <v>441</v>
      </c>
      <c r="C11" s="423"/>
      <c r="D11" s="423"/>
      <c r="E11" s="280"/>
    </row>
    <row r="12" spans="1:5" s="1" customFormat="1" ht="12" customHeight="1" thickBot="1">
      <c r="A12" s="20" t="s">
        <v>20</v>
      </c>
      <c r="B12" s="308" t="s">
        <v>263</v>
      </c>
      <c r="C12" s="422">
        <f>+C13+C14+C15+C16+C17</f>
        <v>0</v>
      </c>
      <c r="D12" s="422">
        <f>+D13+D14+D15+D16+D17</f>
        <v>0</v>
      </c>
      <c r="E12" s="279">
        <f>+E13+E14+E15+E16+E17</f>
        <v>0</v>
      </c>
    </row>
    <row r="13" spans="1:5" s="1" customFormat="1" ht="12" customHeight="1">
      <c r="A13" s="15" t="s">
        <v>105</v>
      </c>
      <c r="B13" s="442" t="s">
        <v>264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265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430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431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266</v>
      </c>
      <c r="C17" s="423"/>
      <c r="D17" s="423"/>
      <c r="E17" s="280"/>
    </row>
    <row r="18" spans="1:5" s="1" customFormat="1" ht="12" customHeight="1" thickBot="1">
      <c r="A18" s="16" t="s">
        <v>118</v>
      </c>
      <c r="B18" s="310" t="s">
        <v>267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268</v>
      </c>
      <c r="C19" s="422">
        <f>+C20+C21+C22+C23+C24</f>
        <v>0</v>
      </c>
      <c r="D19" s="422">
        <f>+D20+D21+D22+D23+D24</f>
        <v>0</v>
      </c>
      <c r="E19" s="279">
        <f>+E20+E21+E22+E23+E24</f>
        <v>0</v>
      </c>
    </row>
    <row r="20" spans="1:5" s="1" customFormat="1" ht="12" customHeight="1">
      <c r="A20" s="15" t="s">
        <v>88</v>
      </c>
      <c r="B20" s="442" t="s">
        <v>269</v>
      </c>
      <c r="C20" s="424"/>
      <c r="D20" s="424"/>
      <c r="E20" s="281"/>
    </row>
    <row r="21" spans="1:5" s="1" customFormat="1" ht="12" customHeight="1">
      <c r="A21" s="14" t="s">
        <v>89</v>
      </c>
      <c r="B21" s="443" t="s">
        <v>270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432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433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271</v>
      </c>
      <c r="C24" s="423"/>
      <c r="D24" s="423"/>
      <c r="E24" s="280"/>
    </row>
    <row r="25" spans="1:5" s="1" customFormat="1" ht="12" customHeight="1" thickBot="1">
      <c r="A25" s="16" t="s">
        <v>173</v>
      </c>
      <c r="B25" s="444" t="s">
        <v>272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273</v>
      </c>
      <c r="C26" s="429">
        <f>SUM(C27:C33)</f>
        <v>0</v>
      </c>
      <c r="D26" s="429">
        <f>SUM(D27:D33)</f>
        <v>0</v>
      </c>
      <c r="E26" s="473">
        <f>SUM(E27:E33)</f>
        <v>0</v>
      </c>
    </row>
    <row r="27" spans="1:5" s="1" customFormat="1" ht="12" customHeight="1">
      <c r="A27" s="15" t="s">
        <v>274</v>
      </c>
      <c r="B27" s="442" t="s">
        <v>565</v>
      </c>
      <c r="C27" s="424"/>
      <c r="D27" s="424"/>
      <c r="E27" s="314"/>
    </row>
    <row r="28" spans="1:5" s="1" customFormat="1" ht="12" customHeight="1">
      <c r="A28" s="14" t="s">
        <v>275</v>
      </c>
      <c r="B28" s="443" t="s">
        <v>566</v>
      </c>
      <c r="C28" s="423"/>
      <c r="D28" s="423"/>
      <c r="E28" s="315"/>
    </row>
    <row r="29" spans="1:5" s="1" customFormat="1" ht="12" customHeight="1">
      <c r="A29" s="14" t="s">
        <v>276</v>
      </c>
      <c r="B29" s="443" t="s">
        <v>567</v>
      </c>
      <c r="C29" s="423"/>
      <c r="D29" s="423"/>
      <c r="E29" s="315"/>
    </row>
    <row r="30" spans="1:5" s="1" customFormat="1" ht="12" customHeight="1">
      <c r="A30" s="14" t="s">
        <v>277</v>
      </c>
      <c r="B30" s="443" t="s">
        <v>568</v>
      </c>
      <c r="C30" s="423"/>
      <c r="D30" s="423"/>
      <c r="E30" s="315"/>
    </row>
    <row r="31" spans="1:5" s="1" customFormat="1" ht="12" customHeight="1">
      <c r="A31" s="14" t="s">
        <v>562</v>
      </c>
      <c r="B31" s="443" t="s">
        <v>278</v>
      </c>
      <c r="C31" s="423"/>
      <c r="D31" s="423"/>
      <c r="E31" s="315"/>
    </row>
    <row r="32" spans="1:5" s="1" customFormat="1" ht="12" customHeight="1">
      <c r="A32" s="14" t="s">
        <v>563</v>
      </c>
      <c r="B32" s="443" t="s">
        <v>279</v>
      </c>
      <c r="C32" s="423"/>
      <c r="D32" s="423"/>
      <c r="E32" s="315"/>
    </row>
    <row r="33" spans="1:5" s="1" customFormat="1" ht="12" customHeight="1" thickBot="1">
      <c r="A33" s="16" t="s">
        <v>564</v>
      </c>
      <c r="B33" s="444" t="s">
        <v>280</v>
      </c>
      <c r="C33" s="425"/>
      <c r="D33" s="425"/>
      <c r="E33" s="321"/>
    </row>
    <row r="34" spans="1:5" s="1" customFormat="1" ht="12" customHeight="1" thickBot="1">
      <c r="A34" s="20" t="s">
        <v>23</v>
      </c>
      <c r="B34" s="21" t="s">
        <v>442</v>
      </c>
      <c r="C34" s="422">
        <f>SUM(C35:C45)</f>
        <v>0</v>
      </c>
      <c r="D34" s="422">
        <f>SUM(D35:D45)</f>
        <v>0</v>
      </c>
      <c r="E34" s="279">
        <f>SUM(E35:E45)</f>
        <v>0</v>
      </c>
    </row>
    <row r="35" spans="1:5" s="1" customFormat="1" ht="12" customHeight="1">
      <c r="A35" s="15" t="s">
        <v>92</v>
      </c>
      <c r="B35" s="442" t="s">
        <v>283</v>
      </c>
      <c r="C35" s="424"/>
      <c r="D35" s="424"/>
      <c r="E35" s="281"/>
    </row>
    <row r="36" spans="1:5" s="1" customFormat="1" ht="12" customHeight="1">
      <c r="A36" s="14" t="s">
        <v>93</v>
      </c>
      <c r="B36" s="443" t="s">
        <v>284</v>
      </c>
      <c r="C36" s="423"/>
      <c r="D36" s="423"/>
      <c r="E36" s="280"/>
    </row>
    <row r="37" spans="1:5" s="1" customFormat="1" ht="12" customHeight="1">
      <c r="A37" s="14" t="s">
        <v>94</v>
      </c>
      <c r="B37" s="443" t="s">
        <v>285</v>
      </c>
      <c r="C37" s="423"/>
      <c r="D37" s="423"/>
      <c r="E37" s="280"/>
    </row>
    <row r="38" spans="1:5" s="1" customFormat="1" ht="12" customHeight="1">
      <c r="A38" s="14" t="s">
        <v>176</v>
      </c>
      <c r="B38" s="443" t="s">
        <v>286</v>
      </c>
      <c r="C38" s="423"/>
      <c r="D38" s="423"/>
      <c r="E38" s="280"/>
    </row>
    <row r="39" spans="1:5" s="1" customFormat="1" ht="12" customHeight="1">
      <c r="A39" s="14" t="s">
        <v>177</v>
      </c>
      <c r="B39" s="443" t="s">
        <v>287</v>
      </c>
      <c r="C39" s="423"/>
      <c r="D39" s="423"/>
      <c r="E39" s="280"/>
    </row>
    <row r="40" spans="1:5" s="1" customFormat="1" ht="12" customHeight="1">
      <c r="A40" s="14" t="s">
        <v>178</v>
      </c>
      <c r="B40" s="443" t="s">
        <v>288</v>
      </c>
      <c r="C40" s="423"/>
      <c r="D40" s="423"/>
      <c r="E40" s="280"/>
    </row>
    <row r="41" spans="1:5" s="1" customFormat="1" ht="12" customHeight="1">
      <c r="A41" s="14" t="s">
        <v>179</v>
      </c>
      <c r="B41" s="443" t="s">
        <v>289</v>
      </c>
      <c r="C41" s="423"/>
      <c r="D41" s="423"/>
      <c r="E41" s="280"/>
    </row>
    <row r="42" spans="1:5" s="1" customFormat="1" ht="12" customHeight="1">
      <c r="A42" s="14" t="s">
        <v>180</v>
      </c>
      <c r="B42" s="443" t="s">
        <v>569</v>
      </c>
      <c r="C42" s="423"/>
      <c r="D42" s="423"/>
      <c r="E42" s="280"/>
    </row>
    <row r="43" spans="1:5" s="1" customFormat="1" ht="12" customHeight="1">
      <c r="A43" s="14" t="s">
        <v>281</v>
      </c>
      <c r="B43" s="443" t="s">
        <v>291</v>
      </c>
      <c r="C43" s="426"/>
      <c r="D43" s="426"/>
      <c r="E43" s="283"/>
    </row>
    <row r="44" spans="1:5" s="1" customFormat="1" ht="12" customHeight="1">
      <c r="A44" s="16" t="s">
        <v>282</v>
      </c>
      <c r="B44" s="444" t="s">
        <v>444</v>
      </c>
      <c r="C44" s="427"/>
      <c r="D44" s="427"/>
      <c r="E44" s="284"/>
    </row>
    <row r="45" spans="1:5" s="1" customFormat="1" ht="12" customHeight="1" thickBot="1">
      <c r="A45" s="16" t="s">
        <v>443</v>
      </c>
      <c r="B45" s="310" t="s">
        <v>292</v>
      </c>
      <c r="C45" s="427"/>
      <c r="D45" s="427"/>
      <c r="E45" s="284"/>
    </row>
    <row r="46" spans="1:5" s="1" customFormat="1" ht="12" customHeight="1" thickBot="1">
      <c r="A46" s="20" t="s">
        <v>24</v>
      </c>
      <c r="B46" s="21" t="s">
        <v>293</v>
      </c>
      <c r="C46" s="422">
        <f>SUM(C47:C51)</f>
        <v>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297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298</v>
      </c>
      <c r="C48" s="426"/>
      <c r="D48" s="426"/>
      <c r="E48" s="283"/>
    </row>
    <row r="49" spans="1:5" s="1" customFormat="1" ht="12" customHeight="1">
      <c r="A49" s="14" t="s">
        <v>294</v>
      </c>
      <c r="B49" s="443" t="s">
        <v>299</v>
      </c>
      <c r="C49" s="426"/>
      <c r="D49" s="426"/>
      <c r="E49" s="283"/>
    </row>
    <row r="50" spans="1:5" s="1" customFormat="1" ht="12" customHeight="1">
      <c r="A50" s="14" t="s">
        <v>295</v>
      </c>
      <c r="B50" s="443" t="s">
        <v>300</v>
      </c>
      <c r="C50" s="426"/>
      <c r="D50" s="426"/>
      <c r="E50" s="283"/>
    </row>
    <row r="51" spans="1:5" s="1" customFormat="1" ht="12" customHeight="1" thickBot="1">
      <c r="A51" s="16" t="s">
        <v>296</v>
      </c>
      <c r="B51" s="310" t="s">
        <v>301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302</v>
      </c>
      <c r="C52" s="422">
        <f>SUM(C53:C55)</f>
        <v>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303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434</v>
      </c>
      <c r="C54" s="423"/>
      <c r="D54" s="423"/>
      <c r="E54" s="280"/>
    </row>
    <row r="55" spans="1:5" s="1" customFormat="1" ht="12" customHeight="1">
      <c r="A55" s="14" t="s">
        <v>306</v>
      </c>
      <c r="B55" s="443" t="s">
        <v>304</v>
      </c>
      <c r="C55" s="423"/>
      <c r="D55" s="423"/>
      <c r="E55" s="280"/>
    </row>
    <row r="56" spans="1:5" s="1" customFormat="1" ht="12" customHeight="1" thickBot="1">
      <c r="A56" s="16" t="s">
        <v>307</v>
      </c>
      <c r="B56" s="310" t="s">
        <v>305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308</v>
      </c>
      <c r="C57" s="422">
        <f>SUM(C58:C60)</f>
        <v>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310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435</v>
      </c>
      <c r="C59" s="426"/>
      <c r="D59" s="426"/>
      <c r="E59" s="283"/>
    </row>
    <row r="60" spans="1:5" s="1" customFormat="1" ht="12" customHeight="1">
      <c r="A60" s="14" t="s">
        <v>236</v>
      </c>
      <c r="B60" s="443" t="s">
        <v>311</v>
      </c>
      <c r="C60" s="426"/>
      <c r="D60" s="426"/>
      <c r="E60" s="283"/>
    </row>
    <row r="61" spans="1:5" s="1" customFormat="1" ht="12" customHeight="1" thickBot="1">
      <c r="A61" s="16" t="s">
        <v>309</v>
      </c>
      <c r="B61" s="310" t="s">
        <v>312</v>
      </c>
      <c r="C61" s="426"/>
      <c r="D61" s="426"/>
      <c r="E61" s="283"/>
    </row>
    <row r="62" spans="1:5" s="1" customFormat="1" ht="12" customHeight="1" thickBot="1">
      <c r="A62" s="514" t="s">
        <v>484</v>
      </c>
      <c r="B62" s="21" t="s">
        <v>313</v>
      </c>
      <c r="C62" s="429">
        <f>+C5+C12+C19+C26+C34+C46+C52+C57</f>
        <v>0</v>
      </c>
      <c r="D62" s="429">
        <f>+D5+D12+D19+D26+D34+D46+D52+D57</f>
        <v>0</v>
      </c>
      <c r="E62" s="473">
        <f>+E5+E12+E19+E26+E34+E46+E52+E57</f>
        <v>0</v>
      </c>
    </row>
    <row r="63" spans="1:5" s="1" customFormat="1" ht="12" customHeight="1" thickBot="1">
      <c r="A63" s="489" t="s">
        <v>314</v>
      </c>
      <c r="B63" s="308" t="s">
        <v>553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343</v>
      </c>
      <c r="B64" s="442" t="s">
        <v>316</v>
      </c>
      <c r="C64" s="426"/>
      <c r="D64" s="426"/>
      <c r="E64" s="283"/>
    </row>
    <row r="65" spans="1:5" s="1" customFormat="1" ht="12" customHeight="1">
      <c r="A65" s="14" t="s">
        <v>352</v>
      </c>
      <c r="B65" s="443" t="s">
        <v>317</v>
      </c>
      <c r="C65" s="426"/>
      <c r="D65" s="426"/>
      <c r="E65" s="283"/>
    </row>
    <row r="66" spans="1:5" s="1" customFormat="1" ht="12" customHeight="1" thickBot="1">
      <c r="A66" s="16" t="s">
        <v>353</v>
      </c>
      <c r="B66" s="508" t="s">
        <v>469</v>
      </c>
      <c r="C66" s="426"/>
      <c r="D66" s="426"/>
      <c r="E66" s="283"/>
    </row>
    <row r="67" spans="1:5" s="1" customFormat="1" ht="12" customHeight="1" thickBot="1">
      <c r="A67" s="489" t="s">
        <v>319</v>
      </c>
      <c r="B67" s="308" t="s">
        <v>320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6" t="s">
        <v>321</v>
      </c>
      <c r="C68" s="426"/>
      <c r="D68" s="426"/>
      <c r="E68" s="283"/>
    </row>
    <row r="69" spans="1:7" s="1" customFormat="1" ht="13.5" customHeight="1">
      <c r="A69" s="14" t="s">
        <v>151</v>
      </c>
      <c r="B69" s="596" t="s">
        <v>581</v>
      </c>
      <c r="C69" s="426"/>
      <c r="D69" s="426"/>
      <c r="E69" s="283"/>
      <c r="G69" s="42"/>
    </row>
    <row r="70" spans="1:5" s="1" customFormat="1" ht="12" customHeight="1">
      <c r="A70" s="14" t="s">
        <v>344</v>
      </c>
      <c r="B70" s="596" t="s">
        <v>322</v>
      </c>
      <c r="C70" s="426"/>
      <c r="D70" s="426"/>
      <c r="E70" s="283"/>
    </row>
    <row r="71" spans="1:5" s="1" customFormat="1" ht="12" customHeight="1" thickBot="1">
      <c r="A71" s="16" t="s">
        <v>345</v>
      </c>
      <c r="B71" s="597" t="s">
        <v>582</v>
      </c>
      <c r="C71" s="426"/>
      <c r="D71" s="426"/>
      <c r="E71" s="283"/>
    </row>
    <row r="72" spans="1:5" s="1" customFormat="1" ht="12" customHeight="1" thickBot="1">
      <c r="A72" s="489" t="s">
        <v>323</v>
      </c>
      <c r="B72" s="308" t="s">
        <v>324</v>
      </c>
      <c r="C72" s="422">
        <f>SUM(C73:C74)</f>
        <v>0</v>
      </c>
      <c r="D72" s="422">
        <f>SUM(D73:D74)</f>
        <v>0</v>
      </c>
      <c r="E72" s="279">
        <f>SUM(E73:E74)</f>
        <v>0</v>
      </c>
    </row>
    <row r="73" spans="1:5" s="1" customFormat="1" ht="12" customHeight="1">
      <c r="A73" s="15" t="s">
        <v>346</v>
      </c>
      <c r="B73" s="442" t="s">
        <v>325</v>
      </c>
      <c r="C73" s="426"/>
      <c r="D73" s="426"/>
      <c r="E73" s="283"/>
    </row>
    <row r="74" spans="1:5" s="1" customFormat="1" ht="12" customHeight="1" thickBot="1">
      <c r="A74" s="16" t="s">
        <v>347</v>
      </c>
      <c r="B74" s="310" t="s">
        <v>326</v>
      </c>
      <c r="C74" s="426"/>
      <c r="D74" s="426"/>
      <c r="E74" s="283"/>
    </row>
    <row r="75" spans="1:5" s="1" customFormat="1" ht="12" customHeight="1" thickBot="1">
      <c r="A75" s="489" t="s">
        <v>327</v>
      </c>
      <c r="B75" s="308" t="s">
        <v>328</v>
      </c>
      <c r="C75" s="422">
        <f>SUM(C76:C78)</f>
        <v>0</v>
      </c>
      <c r="D75" s="422">
        <f>SUM(D76:D78)</f>
        <v>0</v>
      </c>
      <c r="E75" s="279">
        <f>SUM(E76:E78)</f>
        <v>0</v>
      </c>
    </row>
    <row r="76" spans="1:5" s="1" customFormat="1" ht="12" customHeight="1">
      <c r="A76" s="15" t="s">
        <v>348</v>
      </c>
      <c r="B76" s="442" t="s">
        <v>329</v>
      </c>
      <c r="C76" s="426"/>
      <c r="D76" s="426"/>
      <c r="E76" s="283"/>
    </row>
    <row r="77" spans="1:5" s="1" customFormat="1" ht="12" customHeight="1">
      <c r="A77" s="14" t="s">
        <v>349</v>
      </c>
      <c r="B77" s="443" t="s">
        <v>330</v>
      </c>
      <c r="C77" s="426"/>
      <c r="D77" s="426"/>
      <c r="E77" s="283"/>
    </row>
    <row r="78" spans="1:5" s="1" customFormat="1" ht="12" customHeight="1" thickBot="1">
      <c r="A78" s="16" t="s">
        <v>350</v>
      </c>
      <c r="B78" s="310" t="s">
        <v>583</v>
      </c>
      <c r="C78" s="426"/>
      <c r="D78" s="426"/>
      <c r="E78" s="283"/>
    </row>
    <row r="79" spans="1:5" s="1" customFormat="1" ht="12" customHeight="1" thickBot="1">
      <c r="A79" s="489" t="s">
        <v>331</v>
      </c>
      <c r="B79" s="308" t="s">
        <v>351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332</v>
      </c>
      <c r="B80" s="442" t="s">
        <v>333</v>
      </c>
      <c r="C80" s="426"/>
      <c r="D80" s="426"/>
      <c r="E80" s="283"/>
    </row>
    <row r="81" spans="1:5" s="1" customFormat="1" ht="12" customHeight="1">
      <c r="A81" s="447" t="s">
        <v>334</v>
      </c>
      <c r="B81" s="443" t="s">
        <v>335</v>
      </c>
      <c r="C81" s="426"/>
      <c r="D81" s="426"/>
      <c r="E81" s="283"/>
    </row>
    <row r="82" spans="1:5" s="1" customFormat="1" ht="12" customHeight="1">
      <c r="A82" s="447" t="s">
        <v>336</v>
      </c>
      <c r="B82" s="443" t="s">
        <v>337</v>
      </c>
      <c r="C82" s="426"/>
      <c r="D82" s="426"/>
      <c r="E82" s="283"/>
    </row>
    <row r="83" spans="1:5" s="1" customFormat="1" ht="12" customHeight="1" thickBot="1">
      <c r="A83" s="448" t="s">
        <v>338</v>
      </c>
      <c r="B83" s="310" t="s">
        <v>339</v>
      </c>
      <c r="C83" s="426"/>
      <c r="D83" s="426"/>
      <c r="E83" s="283"/>
    </row>
    <row r="84" spans="1:5" s="1" customFormat="1" ht="12" customHeight="1" thickBot="1">
      <c r="A84" s="489" t="s">
        <v>340</v>
      </c>
      <c r="B84" s="308" t="s">
        <v>483</v>
      </c>
      <c r="C84" s="491"/>
      <c r="D84" s="491"/>
      <c r="E84" s="492"/>
    </row>
    <row r="85" spans="1:5" s="1" customFormat="1" ht="12" customHeight="1" thickBot="1">
      <c r="A85" s="489" t="s">
        <v>342</v>
      </c>
      <c r="B85" s="308" t="s">
        <v>341</v>
      </c>
      <c r="C85" s="491"/>
      <c r="D85" s="491"/>
      <c r="E85" s="492"/>
    </row>
    <row r="86" spans="1:5" s="1" customFormat="1" ht="12" customHeight="1" thickBot="1">
      <c r="A86" s="489" t="s">
        <v>354</v>
      </c>
      <c r="B86" s="449" t="s">
        <v>486</v>
      </c>
      <c r="C86" s="429">
        <f>+C63+C67+C72+C75+C79+C85+C84</f>
        <v>0</v>
      </c>
      <c r="D86" s="429">
        <f>+D63+D67+D72+D75+D79+D85+D84</f>
        <v>0</v>
      </c>
      <c r="E86" s="473">
        <f>+E63+E67+E72+E75+E79+E85+E84</f>
        <v>0</v>
      </c>
    </row>
    <row r="87" spans="1:5" s="1" customFormat="1" ht="12" customHeight="1" thickBot="1">
      <c r="A87" s="490" t="s">
        <v>485</v>
      </c>
      <c r="B87" s="450" t="s">
        <v>487</v>
      </c>
      <c r="C87" s="429">
        <f>+C62+C86</f>
        <v>0</v>
      </c>
      <c r="D87" s="429">
        <f>+D62+D86</f>
        <v>0</v>
      </c>
      <c r="E87" s="473">
        <f>+E62+E86</f>
        <v>0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599" t="s">
        <v>48</v>
      </c>
      <c r="B89" s="599"/>
      <c r="C89" s="599"/>
      <c r="D89" s="599"/>
      <c r="E89" s="599"/>
    </row>
    <row r="90" spans="1:5" s="1" customFormat="1" ht="12" customHeight="1" thickBot="1">
      <c r="A90" s="601" t="s">
        <v>154</v>
      </c>
      <c r="B90" s="601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2017. évi tény</v>
      </c>
      <c r="D91" s="24" t="str">
        <f>+D3</f>
        <v>2018. évi várható</v>
      </c>
      <c r="E91" s="167" t="str">
        <f>+E3</f>
        <v>2019. évi előirányzat</v>
      </c>
      <c r="F91" s="155"/>
    </row>
    <row r="92" spans="1:6" s="1" customFormat="1" ht="12" customHeight="1" thickBot="1">
      <c r="A92" s="32" t="s">
        <v>501</v>
      </c>
      <c r="B92" s="33" t="s">
        <v>502</v>
      </c>
      <c r="C92" s="33" t="s">
        <v>503</v>
      </c>
      <c r="D92" s="33" t="s">
        <v>505</v>
      </c>
      <c r="E92" s="474" t="s">
        <v>504</v>
      </c>
      <c r="F92" s="155"/>
    </row>
    <row r="93" spans="1:6" s="1" customFormat="1" ht="15" customHeight="1" thickBot="1">
      <c r="A93" s="22" t="s">
        <v>19</v>
      </c>
      <c r="B93" s="28" t="s">
        <v>445</v>
      </c>
      <c r="C93" s="421">
        <f>C94+C95+C96+C97+C98+C111</f>
        <v>0</v>
      </c>
      <c r="D93" s="421">
        <f>D94+D95+D96+D97+D98+D111</f>
        <v>0</v>
      </c>
      <c r="E93" s="518">
        <f>E94+E95+E96+E97+E98+E111</f>
        <v>0</v>
      </c>
      <c r="F93" s="155"/>
    </row>
    <row r="94" spans="1:5" s="1" customFormat="1" ht="12.75" customHeight="1">
      <c r="A94" s="17" t="s">
        <v>99</v>
      </c>
      <c r="B94" s="10" t="s">
        <v>50</v>
      </c>
      <c r="C94" s="525"/>
      <c r="D94" s="525"/>
      <c r="E94" s="519"/>
    </row>
    <row r="95" spans="1:5" ht="16.5" customHeight="1">
      <c r="A95" s="14" t="s">
        <v>100</v>
      </c>
      <c r="B95" s="8" t="s">
        <v>184</v>
      </c>
      <c r="C95" s="423"/>
      <c r="D95" s="423"/>
      <c r="E95" s="280"/>
    </row>
    <row r="96" spans="1:5" ht="15.75">
      <c r="A96" s="14" t="s">
        <v>101</v>
      </c>
      <c r="B96" s="8" t="s">
        <v>141</v>
      </c>
      <c r="C96" s="425"/>
      <c r="D96" s="425"/>
      <c r="E96" s="282"/>
    </row>
    <row r="97" spans="1:5" s="41" customFormat="1" ht="12" customHeight="1">
      <c r="A97" s="14" t="s">
        <v>102</v>
      </c>
      <c r="B97" s="11" t="s">
        <v>185</v>
      </c>
      <c r="C97" s="425"/>
      <c r="D97" s="425"/>
      <c r="E97" s="282"/>
    </row>
    <row r="98" spans="1:5" ht="12" customHeight="1">
      <c r="A98" s="14" t="s">
        <v>113</v>
      </c>
      <c r="B98" s="19" t="s">
        <v>186</v>
      </c>
      <c r="C98" s="425"/>
      <c r="D98" s="425"/>
      <c r="E98" s="282"/>
    </row>
    <row r="99" spans="1:5" ht="12" customHeight="1">
      <c r="A99" s="14" t="s">
        <v>103</v>
      </c>
      <c r="B99" s="8" t="s">
        <v>450</v>
      </c>
      <c r="C99" s="425"/>
      <c r="D99" s="425"/>
      <c r="E99" s="282"/>
    </row>
    <row r="100" spans="1:5" ht="12" customHeight="1">
      <c r="A100" s="14" t="s">
        <v>104</v>
      </c>
      <c r="B100" s="151" t="s">
        <v>449</v>
      </c>
      <c r="C100" s="425"/>
      <c r="D100" s="425"/>
      <c r="E100" s="282"/>
    </row>
    <row r="101" spans="1:5" ht="12" customHeight="1">
      <c r="A101" s="14" t="s">
        <v>114</v>
      </c>
      <c r="B101" s="151" t="s">
        <v>448</v>
      </c>
      <c r="C101" s="425"/>
      <c r="D101" s="425"/>
      <c r="E101" s="282"/>
    </row>
    <row r="102" spans="1:5" ht="12" customHeight="1">
      <c r="A102" s="14" t="s">
        <v>115</v>
      </c>
      <c r="B102" s="149" t="s">
        <v>357</v>
      </c>
      <c r="C102" s="425"/>
      <c r="D102" s="425"/>
      <c r="E102" s="282"/>
    </row>
    <row r="103" spans="1:5" ht="12" customHeight="1">
      <c r="A103" s="14" t="s">
        <v>116</v>
      </c>
      <c r="B103" s="150" t="s">
        <v>358</v>
      </c>
      <c r="C103" s="425"/>
      <c r="D103" s="425"/>
      <c r="E103" s="282"/>
    </row>
    <row r="104" spans="1:5" ht="12" customHeight="1">
      <c r="A104" s="14" t="s">
        <v>117</v>
      </c>
      <c r="B104" s="150" t="s">
        <v>359</v>
      </c>
      <c r="C104" s="425"/>
      <c r="D104" s="425"/>
      <c r="E104" s="282"/>
    </row>
    <row r="105" spans="1:5" ht="12" customHeight="1">
      <c r="A105" s="14" t="s">
        <v>119</v>
      </c>
      <c r="B105" s="149" t="s">
        <v>360</v>
      </c>
      <c r="C105" s="425"/>
      <c r="D105" s="425"/>
      <c r="E105" s="282"/>
    </row>
    <row r="106" spans="1:5" ht="12" customHeight="1">
      <c r="A106" s="14" t="s">
        <v>187</v>
      </c>
      <c r="B106" s="149" t="s">
        <v>361</v>
      </c>
      <c r="C106" s="425"/>
      <c r="D106" s="425"/>
      <c r="E106" s="282"/>
    </row>
    <row r="107" spans="1:5" ht="12" customHeight="1">
      <c r="A107" s="14" t="s">
        <v>355</v>
      </c>
      <c r="B107" s="150" t="s">
        <v>362</v>
      </c>
      <c r="C107" s="425"/>
      <c r="D107" s="425"/>
      <c r="E107" s="282"/>
    </row>
    <row r="108" spans="1:5" ht="12" customHeight="1">
      <c r="A108" s="13" t="s">
        <v>356</v>
      </c>
      <c r="B108" s="151" t="s">
        <v>363</v>
      </c>
      <c r="C108" s="425"/>
      <c r="D108" s="425"/>
      <c r="E108" s="282"/>
    </row>
    <row r="109" spans="1:5" ht="12" customHeight="1">
      <c r="A109" s="14" t="s">
        <v>446</v>
      </c>
      <c r="B109" s="151" t="s">
        <v>364</v>
      </c>
      <c r="C109" s="425"/>
      <c r="D109" s="425"/>
      <c r="E109" s="282"/>
    </row>
    <row r="110" spans="1:5" ht="12" customHeight="1">
      <c r="A110" s="16" t="s">
        <v>447</v>
      </c>
      <c r="B110" s="151" t="s">
        <v>365</v>
      </c>
      <c r="C110" s="425"/>
      <c r="D110" s="425"/>
      <c r="E110" s="282"/>
    </row>
    <row r="111" spans="1:5" ht="12" customHeight="1">
      <c r="A111" s="14" t="s">
        <v>451</v>
      </c>
      <c r="B111" s="11" t="s">
        <v>51</v>
      </c>
      <c r="C111" s="423"/>
      <c r="D111" s="423"/>
      <c r="E111" s="280"/>
    </row>
    <row r="112" spans="1:5" ht="12" customHeight="1">
      <c r="A112" s="14" t="s">
        <v>452</v>
      </c>
      <c r="B112" s="8" t="s">
        <v>454</v>
      </c>
      <c r="C112" s="423"/>
      <c r="D112" s="423"/>
      <c r="E112" s="280"/>
    </row>
    <row r="113" spans="1:5" ht="12" customHeight="1" thickBot="1">
      <c r="A113" s="18" t="s">
        <v>453</v>
      </c>
      <c r="B113" s="512" t="s">
        <v>455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366</v>
      </c>
      <c r="C114" s="527">
        <f>+C115+C117+C119</f>
        <v>0</v>
      </c>
      <c r="D114" s="527">
        <f>+D115+D117+D119</f>
        <v>0</v>
      </c>
      <c r="E114" s="521">
        <f>+E115+E117+E119</f>
        <v>0</v>
      </c>
    </row>
    <row r="115" spans="1:5" ht="12" customHeight="1">
      <c r="A115" s="15" t="s">
        <v>105</v>
      </c>
      <c r="B115" s="8" t="s">
        <v>235</v>
      </c>
      <c r="C115" s="424"/>
      <c r="D115" s="424"/>
      <c r="E115" s="281"/>
    </row>
    <row r="116" spans="1:5" ht="15.75">
      <c r="A116" s="15" t="s">
        <v>106</v>
      </c>
      <c r="B116" s="12" t="s">
        <v>370</v>
      </c>
      <c r="C116" s="424"/>
      <c r="D116" s="424"/>
      <c r="E116" s="281"/>
    </row>
    <row r="117" spans="1:5" ht="12" customHeight="1">
      <c r="A117" s="15" t="s">
        <v>107</v>
      </c>
      <c r="B117" s="12" t="s">
        <v>188</v>
      </c>
      <c r="C117" s="423"/>
      <c r="D117" s="423"/>
      <c r="E117" s="280"/>
    </row>
    <row r="118" spans="1:5" ht="12" customHeight="1">
      <c r="A118" s="15" t="s">
        <v>108</v>
      </c>
      <c r="B118" s="12" t="s">
        <v>371</v>
      </c>
      <c r="C118" s="423"/>
      <c r="D118" s="423"/>
      <c r="E118" s="280"/>
    </row>
    <row r="119" spans="1:5" ht="12" customHeight="1">
      <c r="A119" s="15" t="s">
        <v>109</v>
      </c>
      <c r="B119" s="310" t="s">
        <v>237</v>
      </c>
      <c r="C119" s="423"/>
      <c r="D119" s="423"/>
      <c r="E119" s="280"/>
    </row>
    <row r="120" spans="1:5" ht="12" customHeight="1">
      <c r="A120" s="15" t="s">
        <v>118</v>
      </c>
      <c r="B120" s="309" t="s">
        <v>436</v>
      </c>
      <c r="C120" s="423"/>
      <c r="D120" s="423"/>
      <c r="E120" s="280"/>
    </row>
    <row r="121" spans="1:5" ht="12" customHeight="1">
      <c r="A121" s="15" t="s">
        <v>120</v>
      </c>
      <c r="B121" s="438" t="s">
        <v>376</v>
      </c>
      <c r="C121" s="423"/>
      <c r="D121" s="423"/>
      <c r="E121" s="280"/>
    </row>
    <row r="122" spans="1:5" ht="12" customHeight="1">
      <c r="A122" s="15" t="s">
        <v>189</v>
      </c>
      <c r="B122" s="150" t="s">
        <v>359</v>
      </c>
      <c r="C122" s="423"/>
      <c r="D122" s="423"/>
      <c r="E122" s="280"/>
    </row>
    <row r="123" spans="1:5" ht="12" customHeight="1">
      <c r="A123" s="15" t="s">
        <v>190</v>
      </c>
      <c r="B123" s="150" t="s">
        <v>375</v>
      </c>
      <c r="C123" s="423"/>
      <c r="D123" s="423"/>
      <c r="E123" s="280"/>
    </row>
    <row r="124" spans="1:5" ht="12" customHeight="1">
      <c r="A124" s="15" t="s">
        <v>191</v>
      </c>
      <c r="B124" s="150" t="s">
        <v>374</v>
      </c>
      <c r="C124" s="423"/>
      <c r="D124" s="423"/>
      <c r="E124" s="280"/>
    </row>
    <row r="125" spans="1:5" ht="12" customHeight="1">
      <c r="A125" s="15" t="s">
        <v>367</v>
      </c>
      <c r="B125" s="150" t="s">
        <v>362</v>
      </c>
      <c r="C125" s="423"/>
      <c r="D125" s="423"/>
      <c r="E125" s="280"/>
    </row>
    <row r="126" spans="1:5" ht="12" customHeight="1">
      <c r="A126" s="15" t="s">
        <v>368</v>
      </c>
      <c r="B126" s="150" t="s">
        <v>373</v>
      </c>
      <c r="C126" s="423"/>
      <c r="D126" s="423"/>
      <c r="E126" s="280"/>
    </row>
    <row r="127" spans="1:5" ht="12" customHeight="1" thickBot="1">
      <c r="A127" s="13" t="s">
        <v>369</v>
      </c>
      <c r="B127" s="150" t="s">
        <v>372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456</v>
      </c>
      <c r="C128" s="422">
        <f>+C93+C114</f>
        <v>0</v>
      </c>
      <c r="D128" s="422">
        <f>+D93+D114</f>
        <v>0</v>
      </c>
      <c r="E128" s="279">
        <f>+E93+E114</f>
        <v>0</v>
      </c>
    </row>
    <row r="129" spans="1:5" ht="12" customHeight="1" thickBot="1">
      <c r="A129" s="20" t="s">
        <v>22</v>
      </c>
      <c r="B129" s="130" t="s">
        <v>457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274</v>
      </c>
      <c r="B130" s="12" t="s">
        <v>464</v>
      </c>
      <c r="C130" s="423"/>
      <c r="D130" s="423"/>
      <c r="E130" s="280"/>
    </row>
    <row r="131" spans="1:5" ht="12" customHeight="1">
      <c r="A131" s="15" t="s">
        <v>275</v>
      </c>
      <c r="B131" s="12" t="s">
        <v>465</v>
      </c>
      <c r="C131" s="423"/>
      <c r="D131" s="423"/>
      <c r="E131" s="280"/>
    </row>
    <row r="132" spans="1:5" ht="12" customHeight="1" thickBot="1">
      <c r="A132" s="13" t="s">
        <v>276</v>
      </c>
      <c r="B132" s="12" t="s">
        <v>466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458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467</v>
      </c>
      <c r="C134" s="423"/>
      <c r="D134" s="423"/>
      <c r="E134" s="280"/>
    </row>
    <row r="135" spans="1:5" ht="12" customHeight="1">
      <c r="A135" s="15" t="s">
        <v>93</v>
      </c>
      <c r="B135" s="9" t="s">
        <v>459</v>
      </c>
      <c r="C135" s="423"/>
      <c r="D135" s="423"/>
      <c r="E135" s="280"/>
    </row>
    <row r="136" spans="1:5" ht="12" customHeight="1">
      <c r="A136" s="15" t="s">
        <v>94</v>
      </c>
      <c r="B136" s="9" t="s">
        <v>460</v>
      </c>
      <c r="C136" s="423"/>
      <c r="D136" s="423"/>
      <c r="E136" s="280"/>
    </row>
    <row r="137" spans="1:5" ht="12" customHeight="1">
      <c r="A137" s="15" t="s">
        <v>176</v>
      </c>
      <c r="B137" s="9" t="s">
        <v>461</v>
      </c>
      <c r="C137" s="423"/>
      <c r="D137" s="423"/>
      <c r="E137" s="280"/>
    </row>
    <row r="138" spans="1:5" ht="12" customHeight="1">
      <c r="A138" s="15" t="s">
        <v>177</v>
      </c>
      <c r="B138" s="9" t="s">
        <v>462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463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471</v>
      </c>
      <c r="C140" s="429">
        <f>+C141+C142+C143+C144</f>
        <v>0</v>
      </c>
      <c r="D140" s="429">
        <f>+D141+D142+D143+D144</f>
        <v>0</v>
      </c>
      <c r="E140" s="473">
        <f>+E141+E142+E143+E144</f>
        <v>0</v>
      </c>
    </row>
    <row r="141" spans="1:5" ht="12" customHeight="1">
      <c r="A141" s="15" t="s">
        <v>95</v>
      </c>
      <c r="B141" s="9" t="s">
        <v>377</v>
      </c>
      <c r="C141" s="423"/>
      <c r="D141" s="423"/>
      <c r="E141" s="280"/>
    </row>
    <row r="142" spans="1:5" ht="12" customHeight="1">
      <c r="A142" s="15" t="s">
        <v>96</v>
      </c>
      <c r="B142" s="9" t="s">
        <v>378</v>
      </c>
      <c r="C142" s="423"/>
      <c r="D142" s="423"/>
      <c r="E142" s="280"/>
    </row>
    <row r="143" spans="1:5" ht="12" customHeight="1">
      <c r="A143" s="15" t="s">
        <v>294</v>
      </c>
      <c r="B143" s="9" t="s">
        <v>472</v>
      </c>
      <c r="C143" s="423"/>
      <c r="D143" s="423"/>
      <c r="E143" s="280"/>
    </row>
    <row r="144" spans="1:5" ht="12" customHeight="1" thickBot="1">
      <c r="A144" s="13" t="s">
        <v>295</v>
      </c>
      <c r="B144" s="7" t="s">
        <v>397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473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468</v>
      </c>
      <c r="C146" s="423"/>
      <c r="D146" s="423"/>
      <c r="E146" s="280"/>
    </row>
    <row r="147" spans="1:5" ht="12" customHeight="1">
      <c r="A147" s="15" t="s">
        <v>98</v>
      </c>
      <c r="B147" s="9" t="s">
        <v>475</v>
      </c>
      <c r="C147" s="423"/>
      <c r="D147" s="423"/>
      <c r="E147" s="280"/>
    </row>
    <row r="148" spans="1:5" ht="12" customHeight="1">
      <c r="A148" s="15" t="s">
        <v>306</v>
      </c>
      <c r="B148" s="9" t="s">
        <v>470</v>
      </c>
      <c r="C148" s="423"/>
      <c r="D148" s="423"/>
      <c r="E148" s="280"/>
    </row>
    <row r="149" spans="1:5" ht="12" customHeight="1">
      <c r="A149" s="15" t="s">
        <v>307</v>
      </c>
      <c r="B149" s="9" t="s">
        <v>476</v>
      </c>
      <c r="C149" s="423"/>
      <c r="D149" s="423"/>
      <c r="E149" s="280"/>
    </row>
    <row r="150" spans="1:5" ht="12" customHeight="1" thickBot="1">
      <c r="A150" s="15" t="s">
        <v>474</v>
      </c>
      <c r="B150" s="9" t="s">
        <v>477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478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479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481</v>
      </c>
      <c r="C153" s="530">
        <f>+C129+C133+C140+C145+C151+C152</f>
        <v>0</v>
      </c>
      <c r="D153" s="530">
        <f>+D129+D133+D140+D145+D151+D152</f>
        <v>0</v>
      </c>
      <c r="E153" s="524">
        <f>+E129+E133+E140+E145+E151+E152</f>
        <v>0</v>
      </c>
      <c r="F153" s="131"/>
    </row>
    <row r="154" spans="1:5" s="1" customFormat="1" ht="12.75" customHeight="1" thickBot="1">
      <c r="A154" s="311" t="s">
        <v>29</v>
      </c>
      <c r="B154" s="404" t="s">
        <v>480</v>
      </c>
      <c r="C154" s="530">
        <f>+C128+C153</f>
        <v>0</v>
      </c>
      <c r="D154" s="530">
        <f>+D128+D153</f>
        <v>0</v>
      </c>
      <c r="E154" s="524">
        <f>+E128+E153</f>
        <v>0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48" t="s">
        <v>4</v>
      </c>
      <c r="B1" s="648"/>
      <c r="C1" s="648"/>
      <c r="D1" s="648"/>
      <c r="E1" s="648"/>
      <c r="F1" s="648"/>
      <c r="G1" s="648"/>
      <c r="H1" s="648"/>
      <c r="I1" s="648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56" t="s">
        <v>70</v>
      </c>
      <c r="B3" s="651" t="s">
        <v>86</v>
      </c>
      <c r="C3" s="656" t="s">
        <v>87</v>
      </c>
      <c r="D3" s="656" t="str">
        <f>+CONCATENATE(LEFT(ÖSSZEFÜGGÉSEK!A5,4)," előtti kifizetés")</f>
        <v>2019 előtti kifizetés</v>
      </c>
      <c r="E3" s="653" t="s">
        <v>69</v>
      </c>
      <c r="F3" s="654"/>
      <c r="G3" s="654"/>
      <c r="H3" s="655"/>
      <c r="I3" s="651" t="s">
        <v>52</v>
      </c>
    </row>
    <row r="4" spans="1:9" s="504" customFormat="1" ht="32.25" customHeight="1" thickBot="1">
      <c r="A4" s="657"/>
      <c r="B4" s="652"/>
      <c r="C4" s="652"/>
      <c r="D4" s="657"/>
      <c r="E4" s="285" t="str">
        <f>+CONCATENATE(LEFT(ÖSSZEFÜGGÉSEK!A5,4),".")</f>
        <v>2019.</v>
      </c>
      <c r="F4" s="285" t="str">
        <f>+CONCATENATE(LEFT(ÖSSZEFÜGGÉSEK!A5,4)+1,".")</f>
        <v>2020.</v>
      </c>
      <c r="G4" s="285" t="str">
        <f>+CONCATENATE(LEFT(ÖSSZEFÜGGÉSEK!A5,4)+2,".")</f>
        <v>2021.</v>
      </c>
      <c r="H4" s="286" t="str">
        <f>+CONCATENATE(LEFT(ÖSSZEFÜGGÉSEK!A5,4)+2,".",CHAR(10)," után")</f>
        <v>2021.
 után</v>
      </c>
      <c r="I4" s="652"/>
    </row>
    <row r="5" spans="1:9" s="505" customFormat="1" ht="12.75" customHeight="1" thickBot="1">
      <c r="A5" s="287" t="s">
        <v>501</v>
      </c>
      <c r="B5" s="288" t="s">
        <v>502</v>
      </c>
      <c r="C5" s="289" t="s">
        <v>503</v>
      </c>
      <c r="D5" s="288" t="s">
        <v>505</v>
      </c>
      <c r="E5" s="287" t="s">
        <v>504</v>
      </c>
      <c r="F5" s="289" t="s">
        <v>506</v>
      </c>
      <c r="G5" s="289" t="s">
        <v>507</v>
      </c>
      <c r="H5" s="290" t="s">
        <v>508</v>
      </c>
      <c r="I5" s="291" t="s">
        <v>509</v>
      </c>
    </row>
    <row r="6" spans="1:9" ht="24.75" customHeight="1" thickBot="1">
      <c r="A6" s="292" t="s">
        <v>19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2"/>
      <c r="D7" s="563"/>
      <c r="E7" s="564"/>
      <c r="F7" s="565"/>
      <c r="G7" s="565"/>
      <c r="H7" s="566"/>
      <c r="I7" s="295">
        <f t="shared" si="0"/>
        <v>0</v>
      </c>
      <c r="J7" s="647" t="s">
        <v>536</v>
      </c>
    </row>
    <row r="8" spans="1:10" ht="19.5" customHeight="1" thickBot="1">
      <c r="A8" s="294" t="s">
        <v>21</v>
      </c>
      <c r="B8" s="73" t="s">
        <v>71</v>
      </c>
      <c r="C8" s="562"/>
      <c r="D8" s="563"/>
      <c r="E8" s="564"/>
      <c r="F8" s="565"/>
      <c r="G8" s="565"/>
      <c r="H8" s="566"/>
      <c r="I8" s="295">
        <f t="shared" si="0"/>
        <v>0</v>
      </c>
      <c r="J8" s="647"/>
    </row>
    <row r="9" spans="1:10" ht="25.5" customHeight="1" thickBot="1">
      <c r="A9" s="292" t="s">
        <v>22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47"/>
    </row>
    <row r="10" spans="1:10" ht="19.5" customHeight="1">
      <c r="A10" s="294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47"/>
    </row>
    <row r="11" spans="1:10" ht="19.5" customHeight="1" thickBot="1">
      <c r="A11" s="294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47"/>
    </row>
    <row r="12" spans="1:10" ht="19.5" customHeight="1" thickBot="1">
      <c r="A12" s="292" t="s">
        <v>25</v>
      </c>
      <c r="B12" s="293" t="s">
        <v>211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47"/>
    </row>
    <row r="13" spans="1:10" ht="19.5" customHeight="1" thickBot="1">
      <c r="A13" s="294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5">
        <f t="shared" si="0"/>
        <v>0</v>
      </c>
      <c r="J13" s="647"/>
    </row>
    <row r="14" spans="1:10" ht="19.5" customHeight="1" thickBot="1">
      <c r="A14" s="292" t="s">
        <v>27</v>
      </c>
      <c r="B14" s="293" t="s">
        <v>212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47"/>
    </row>
    <row r="15" spans="1:10" ht="19.5" customHeight="1" thickBot="1">
      <c r="A15" s="296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7">
        <f t="shared" si="0"/>
        <v>0</v>
      </c>
      <c r="J15" s="647"/>
    </row>
    <row r="16" spans="1:10" ht="19.5" customHeight="1" thickBot="1">
      <c r="A16" s="292" t="s">
        <v>29</v>
      </c>
      <c r="B16" s="298" t="s">
        <v>213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47"/>
    </row>
    <row r="17" spans="1:10" ht="19.5" customHeight="1" thickBot="1">
      <c r="A17" s="299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47"/>
    </row>
    <row r="18" spans="1:10" ht="19.5" customHeight="1" thickBot="1">
      <c r="A18" s="649" t="s">
        <v>147</v>
      </c>
      <c r="B18" s="650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47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3">
      <selection activeCell="C17" sqref="C17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599" t="s">
        <v>16</v>
      </c>
      <c r="B1" s="599"/>
      <c r="C1" s="599"/>
    </row>
    <row r="2" spans="1:3" ht="15.75" customHeight="1" thickBot="1">
      <c r="A2" s="600" t="s">
        <v>153</v>
      </c>
      <c r="B2" s="600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18766080</v>
      </c>
    </row>
    <row r="6" spans="1:3" s="441" customFormat="1" ht="12" customHeight="1">
      <c r="A6" s="15" t="s">
        <v>99</v>
      </c>
      <c r="B6" s="442" t="s">
        <v>259</v>
      </c>
      <c r="C6" s="316">
        <v>8653840</v>
      </c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>
        <v>8312240</v>
      </c>
    </row>
    <row r="9" spans="1:3" s="441" customFormat="1" ht="12" customHeight="1">
      <c r="A9" s="14" t="s">
        <v>102</v>
      </c>
      <c r="B9" s="443" t="s">
        <v>262</v>
      </c>
      <c r="C9" s="315">
        <v>1800000</v>
      </c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23984240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>
        <v>23984240</v>
      </c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506476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>
        <v>506476</v>
      </c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43256796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6083929</v>
      </c>
    </row>
    <row r="73" spans="1:3" s="441" customFormat="1" ht="12" customHeight="1">
      <c r="A73" s="15" t="s">
        <v>346</v>
      </c>
      <c r="B73" s="442" t="s">
        <v>325</v>
      </c>
      <c r="C73" s="318">
        <v>6083929</v>
      </c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583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6083929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49340725</v>
      </c>
    </row>
    <row r="88" spans="1:3" s="441" customFormat="1" ht="83.25" customHeight="1">
      <c r="A88" s="5"/>
      <c r="B88" s="6"/>
      <c r="C88" s="320"/>
    </row>
    <row r="89" spans="1:3" ht="16.5" customHeight="1">
      <c r="A89" s="599" t="s">
        <v>48</v>
      </c>
      <c r="B89" s="599"/>
      <c r="C89" s="599"/>
    </row>
    <row r="90" spans="1:3" s="451" customFormat="1" ht="16.5" customHeight="1" thickBot="1">
      <c r="A90" s="601" t="s">
        <v>154</v>
      </c>
      <c r="B90" s="601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48834249</v>
      </c>
    </row>
    <row r="94" spans="1:3" ht="12" customHeight="1">
      <c r="A94" s="17" t="s">
        <v>99</v>
      </c>
      <c r="B94" s="10" t="s">
        <v>50</v>
      </c>
      <c r="C94" s="314">
        <v>20087901</v>
      </c>
    </row>
    <row r="95" spans="1:3" ht="12" customHeight="1">
      <c r="A95" s="14" t="s">
        <v>100</v>
      </c>
      <c r="B95" s="8" t="s">
        <v>184</v>
      </c>
      <c r="C95" s="315">
        <v>2632689</v>
      </c>
    </row>
    <row r="96" spans="1:3" ht="12" customHeight="1">
      <c r="A96" s="14" t="s">
        <v>101</v>
      </c>
      <c r="B96" s="8" t="s">
        <v>141</v>
      </c>
      <c r="C96" s="317">
        <v>17971659</v>
      </c>
    </row>
    <row r="97" spans="1:3" ht="12" customHeight="1">
      <c r="A97" s="14" t="s">
        <v>102</v>
      </c>
      <c r="B97" s="11" t="s">
        <v>185</v>
      </c>
      <c r="C97" s="317">
        <v>7842000</v>
      </c>
    </row>
    <row r="98" spans="1:3" ht="12" customHeight="1">
      <c r="A98" s="14" t="s">
        <v>113</v>
      </c>
      <c r="B98" s="19" t="s">
        <v>186</v>
      </c>
      <c r="C98" s="317">
        <v>300000</v>
      </c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5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7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506476</v>
      </c>
    </row>
    <row r="115" spans="1:3" ht="12" customHeight="1">
      <c r="A115" s="15" t="s">
        <v>105</v>
      </c>
      <c r="B115" s="8" t="s">
        <v>235</v>
      </c>
      <c r="C115" s="316">
        <v>506476</v>
      </c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49340725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49340725</v>
      </c>
    </row>
    <row r="155" ht="7.5" customHeight="1"/>
    <row r="156" spans="1:3" ht="15.75">
      <c r="A156" s="602" t="s">
        <v>379</v>
      </c>
      <c r="B156" s="602"/>
      <c r="C156" s="602"/>
    </row>
    <row r="157" spans="1:3" ht="15" customHeight="1" thickBot="1">
      <c r="A157" s="600" t="s">
        <v>155</v>
      </c>
      <c r="B157" s="600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-6083929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6083929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D30" sqref="D30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9" t="s">
        <v>7</v>
      </c>
      <c r="C1" s="659"/>
      <c r="D1" s="659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501</v>
      </c>
      <c r="B4" s="207" t="s">
        <v>502</v>
      </c>
      <c r="C4" s="207" t="s">
        <v>503</v>
      </c>
      <c r="D4" s="208" t="s">
        <v>505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58"/>
      <c r="C31" s="658"/>
      <c r="D31" s="65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9">
      <selection activeCell="O16" sqref="O16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63" t="str">
        <f>+CONCATENATE("Előirányzat-felhasználási terv",CHAR(10),LEFT(ÖSSZEFÜGGÉSEK!A5,4),". évre")</f>
        <v>Előirányzat-felhasználási terv
2019. évre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60" t="s">
        <v>57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2"/>
    </row>
    <row r="5" spans="1:15" s="107" customFormat="1" ht="22.5">
      <c r="A5" s="108" t="s">
        <v>20</v>
      </c>
      <c r="B5" s="506" t="s">
        <v>380</v>
      </c>
      <c r="C5" s="578">
        <v>1563840</v>
      </c>
      <c r="D5" s="578">
        <v>1563840</v>
      </c>
      <c r="E5" s="578">
        <v>1563840</v>
      </c>
      <c r="F5" s="578">
        <v>1563840</v>
      </c>
      <c r="G5" s="578">
        <v>1563840</v>
      </c>
      <c r="H5" s="578">
        <v>1563840</v>
      </c>
      <c r="I5" s="578">
        <v>1563840</v>
      </c>
      <c r="J5" s="578">
        <v>1563840</v>
      </c>
      <c r="K5" s="578">
        <v>1563840</v>
      </c>
      <c r="L5" s="578">
        <v>1563840</v>
      </c>
      <c r="M5" s="578">
        <v>1563840</v>
      </c>
      <c r="N5" s="578">
        <v>1563840</v>
      </c>
      <c r="O5" s="109">
        <f aca="true" t="shared" si="0" ref="O5:O25">SUM(C5:N5)</f>
        <v>18766080</v>
      </c>
    </row>
    <row r="6" spans="1:15" s="112" customFormat="1" ht="22.5">
      <c r="A6" s="110" t="s">
        <v>21</v>
      </c>
      <c r="B6" s="303" t="s">
        <v>427</v>
      </c>
      <c r="C6" s="579">
        <v>2040893</v>
      </c>
      <c r="D6" s="579">
        <v>2040893</v>
      </c>
      <c r="E6" s="579">
        <v>2040893</v>
      </c>
      <c r="F6" s="579">
        <v>2040893</v>
      </c>
      <c r="G6" s="579">
        <v>2040893</v>
      </c>
      <c r="H6" s="579">
        <v>2040893</v>
      </c>
      <c r="I6" s="579">
        <v>2040893</v>
      </c>
      <c r="J6" s="579">
        <v>2040893</v>
      </c>
      <c r="K6" s="579">
        <v>2040893</v>
      </c>
      <c r="L6" s="579">
        <v>2040893</v>
      </c>
      <c r="M6" s="579">
        <v>2040893</v>
      </c>
      <c r="N6" s="579">
        <v>2040893</v>
      </c>
      <c r="O6" s="111">
        <f t="shared" si="0"/>
        <v>24490716</v>
      </c>
    </row>
    <row r="7" spans="1:15" s="112" customFormat="1" ht="22.5">
      <c r="A7" s="110" t="s">
        <v>22</v>
      </c>
      <c r="B7" s="302" t="s">
        <v>428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113">
        <f t="shared" si="0"/>
        <v>0</v>
      </c>
    </row>
    <row r="8" spans="1:15" s="112" customFormat="1" ht="13.5" customHeight="1">
      <c r="A8" s="110" t="s">
        <v>23</v>
      </c>
      <c r="B8" s="301" t="s">
        <v>175</v>
      </c>
      <c r="C8" s="579">
        <v>10000</v>
      </c>
      <c r="D8" s="579">
        <v>10000</v>
      </c>
      <c r="E8" s="579">
        <v>500000</v>
      </c>
      <c r="F8" s="579">
        <v>45000</v>
      </c>
      <c r="G8" s="579">
        <v>30000</v>
      </c>
      <c r="H8" s="579">
        <v>40000</v>
      </c>
      <c r="I8" s="579">
        <v>20000</v>
      </c>
      <c r="J8" s="579">
        <v>30000</v>
      </c>
      <c r="K8" s="579">
        <v>500000</v>
      </c>
      <c r="L8" s="579">
        <v>40000</v>
      </c>
      <c r="M8" s="579">
        <v>20000</v>
      </c>
      <c r="N8" s="579">
        <v>10000</v>
      </c>
      <c r="O8" s="111">
        <f t="shared" si="0"/>
        <v>1255000</v>
      </c>
    </row>
    <row r="9" spans="1:15" s="112" customFormat="1" ht="13.5" customHeight="1">
      <c r="A9" s="110" t="s">
        <v>24</v>
      </c>
      <c r="B9" s="301" t="s">
        <v>429</v>
      </c>
      <c r="C9" s="579">
        <v>2500</v>
      </c>
      <c r="D9" s="579">
        <v>2500</v>
      </c>
      <c r="E9" s="579">
        <v>2500</v>
      </c>
      <c r="F9" s="579">
        <v>2500</v>
      </c>
      <c r="G9" s="579">
        <v>2500</v>
      </c>
      <c r="H9" s="579">
        <v>2500</v>
      </c>
      <c r="I9" s="579">
        <v>2500</v>
      </c>
      <c r="J9" s="579">
        <v>2500</v>
      </c>
      <c r="K9" s="579">
        <v>2500</v>
      </c>
      <c r="L9" s="579">
        <v>2500</v>
      </c>
      <c r="M9" s="579">
        <v>2500</v>
      </c>
      <c r="N9" s="579">
        <v>1500</v>
      </c>
      <c r="O9" s="111">
        <f t="shared" si="0"/>
        <v>29000</v>
      </c>
    </row>
    <row r="10" spans="1:15" s="112" customFormat="1" ht="13.5" customHeight="1">
      <c r="A10" s="110" t="s">
        <v>25</v>
      </c>
      <c r="B10" s="301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382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3" t="s">
        <v>415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9">
        <v>500000</v>
      </c>
      <c r="D13" s="579">
        <v>500000</v>
      </c>
      <c r="E13" s="579">
        <v>500000</v>
      </c>
      <c r="F13" s="579">
        <v>500000</v>
      </c>
      <c r="G13" s="579">
        <v>500000</v>
      </c>
      <c r="H13" s="579">
        <v>500000</v>
      </c>
      <c r="I13" s="579">
        <v>500000</v>
      </c>
      <c r="J13" s="579">
        <v>500000</v>
      </c>
      <c r="K13" s="579">
        <v>500000</v>
      </c>
      <c r="L13" s="579">
        <v>500000</v>
      </c>
      <c r="M13" s="579">
        <v>500000</v>
      </c>
      <c r="N13" s="579">
        <v>583929</v>
      </c>
      <c r="O13" s="111">
        <f t="shared" si="0"/>
        <v>6083929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4117233</v>
      </c>
      <c r="D14" s="581">
        <f t="shared" si="1"/>
        <v>4117233</v>
      </c>
      <c r="E14" s="581">
        <f t="shared" si="1"/>
        <v>4607233</v>
      </c>
      <c r="F14" s="581">
        <f t="shared" si="1"/>
        <v>4152233</v>
      </c>
      <c r="G14" s="581">
        <f t="shared" si="1"/>
        <v>4137233</v>
      </c>
      <c r="H14" s="581">
        <f t="shared" si="1"/>
        <v>4147233</v>
      </c>
      <c r="I14" s="581">
        <f t="shared" si="1"/>
        <v>4127233</v>
      </c>
      <c r="J14" s="581">
        <f t="shared" si="1"/>
        <v>4137233</v>
      </c>
      <c r="K14" s="581">
        <f t="shared" si="1"/>
        <v>4607233</v>
      </c>
      <c r="L14" s="581">
        <f t="shared" si="1"/>
        <v>4147233</v>
      </c>
      <c r="M14" s="581">
        <f t="shared" si="1"/>
        <v>4127233</v>
      </c>
      <c r="N14" s="581">
        <f t="shared" si="1"/>
        <v>4200162</v>
      </c>
      <c r="O14" s="114">
        <f>SUM(C14:N14)</f>
        <v>50624725</v>
      </c>
    </row>
    <row r="15" spans="1:15" s="107" customFormat="1" ht="15" customHeight="1" thickBot="1">
      <c r="A15" s="106" t="s">
        <v>30</v>
      </c>
      <c r="B15" s="660" t="s">
        <v>58</v>
      </c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2"/>
    </row>
    <row r="16" spans="1:15" s="112" customFormat="1" ht="13.5" customHeight="1">
      <c r="A16" s="115" t="s">
        <v>31</v>
      </c>
      <c r="B16" s="304" t="s">
        <v>63</v>
      </c>
      <c r="C16" s="580">
        <v>1673992</v>
      </c>
      <c r="D16" s="580">
        <v>1673992</v>
      </c>
      <c r="E16" s="580">
        <v>1673992</v>
      </c>
      <c r="F16" s="580">
        <v>1673992</v>
      </c>
      <c r="G16" s="580">
        <v>1673992</v>
      </c>
      <c r="H16" s="580">
        <v>1673992</v>
      </c>
      <c r="I16" s="580">
        <v>1673992</v>
      </c>
      <c r="J16" s="580">
        <v>1673992</v>
      </c>
      <c r="K16" s="580">
        <v>1673992</v>
      </c>
      <c r="L16" s="580">
        <v>1673992</v>
      </c>
      <c r="M16" s="580">
        <v>1673992</v>
      </c>
      <c r="N16" s="580">
        <v>799774</v>
      </c>
      <c r="O16" s="113">
        <f t="shared" si="0"/>
        <v>19213686</v>
      </c>
    </row>
    <row r="17" spans="1:15" s="112" customFormat="1" ht="27" customHeight="1">
      <c r="A17" s="110" t="s">
        <v>32</v>
      </c>
      <c r="B17" s="303" t="s">
        <v>184</v>
      </c>
      <c r="C17" s="579">
        <v>219391</v>
      </c>
      <c r="D17" s="579">
        <v>219391</v>
      </c>
      <c r="E17" s="579">
        <v>219391</v>
      </c>
      <c r="F17" s="579">
        <v>219391</v>
      </c>
      <c r="G17" s="579">
        <v>219391</v>
      </c>
      <c r="H17" s="579">
        <v>219391</v>
      </c>
      <c r="I17" s="579">
        <v>219391</v>
      </c>
      <c r="J17" s="579">
        <v>219391</v>
      </c>
      <c r="K17" s="579">
        <v>219391</v>
      </c>
      <c r="L17" s="579">
        <v>219391</v>
      </c>
      <c r="M17" s="579">
        <v>219391</v>
      </c>
      <c r="N17" s="579">
        <v>219388</v>
      </c>
      <c r="O17" s="111">
        <f t="shared" si="0"/>
        <v>2632689</v>
      </c>
    </row>
    <row r="18" spans="1:15" s="112" customFormat="1" ht="13.5" customHeight="1">
      <c r="A18" s="110" t="s">
        <v>33</v>
      </c>
      <c r="B18" s="301" t="s">
        <v>141</v>
      </c>
      <c r="C18" s="579">
        <v>1497638</v>
      </c>
      <c r="D18" s="579">
        <v>1586062</v>
      </c>
      <c r="E18" s="579">
        <v>2231850</v>
      </c>
      <c r="F18" s="579">
        <v>1776850</v>
      </c>
      <c r="G18" s="579">
        <v>1255374</v>
      </c>
      <c r="H18" s="579">
        <v>1771850</v>
      </c>
      <c r="I18" s="579">
        <v>1751850</v>
      </c>
      <c r="J18" s="579">
        <v>1761850</v>
      </c>
      <c r="K18" s="579">
        <v>2231850</v>
      </c>
      <c r="L18" s="579">
        <v>1771850</v>
      </c>
      <c r="M18" s="579">
        <v>1208850</v>
      </c>
      <c r="N18" s="579"/>
      <c r="O18" s="111">
        <f t="shared" si="0"/>
        <v>18845874</v>
      </c>
    </row>
    <row r="19" spans="1:15" s="112" customFormat="1" ht="13.5" customHeight="1">
      <c r="A19" s="110" t="s">
        <v>34</v>
      </c>
      <c r="B19" s="301" t="s">
        <v>185</v>
      </c>
      <c r="C19" s="579">
        <v>457000</v>
      </c>
      <c r="D19" s="579">
        <v>457000</v>
      </c>
      <c r="E19" s="579">
        <v>457000</v>
      </c>
      <c r="F19" s="579">
        <v>457000</v>
      </c>
      <c r="G19" s="579">
        <v>457000</v>
      </c>
      <c r="H19" s="579">
        <v>457000</v>
      </c>
      <c r="I19" s="579">
        <v>457000</v>
      </c>
      <c r="J19" s="579">
        <v>457000</v>
      </c>
      <c r="K19" s="579">
        <v>457000</v>
      </c>
      <c r="L19" s="579">
        <v>457000</v>
      </c>
      <c r="M19" s="579">
        <v>1000000</v>
      </c>
      <c r="N19" s="579">
        <v>3156000</v>
      </c>
      <c r="O19" s="111">
        <f t="shared" si="0"/>
        <v>8726000</v>
      </c>
    </row>
    <row r="20" spans="1:15" s="112" customFormat="1" ht="13.5" customHeight="1">
      <c r="A20" s="110" t="s">
        <v>35</v>
      </c>
      <c r="B20" s="301" t="s">
        <v>12</v>
      </c>
      <c r="C20" s="579">
        <v>25000</v>
      </c>
      <c r="D20" s="579">
        <v>25000</v>
      </c>
      <c r="E20" s="579">
        <v>25000</v>
      </c>
      <c r="F20" s="579">
        <v>25000</v>
      </c>
      <c r="G20" s="579">
        <v>25000</v>
      </c>
      <c r="H20" s="579">
        <v>25000</v>
      </c>
      <c r="I20" s="579">
        <v>25000</v>
      </c>
      <c r="J20" s="579">
        <v>25000</v>
      </c>
      <c r="K20" s="579">
        <v>25000</v>
      </c>
      <c r="L20" s="579">
        <v>25000</v>
      </c>
      <c r="M20" s="579">
        <v>25000</v>
      </c>
      <c r="N20" s="579">
        <v>25000</v>
      </c>
      <c r="O20" s="111">
        <f t="shared" si="0"/>
        <v>300000</v>
      </c>
    </row>
    <row r="21" spans="1:15" s="112" customFormat="1" ht="13.5" customHeight="1">
      <c r="A21" s="110" t="s">
        <v>36</v>
      </c>
      <c r="B21" s="301" t="s">
        <v>235</v>
      </c>
      <c r="C21" s="579"/>
      <c r="D21" s="579"/>
      <c r="E21" s="579"/>
      <c r="F21" s="579"/>
      <c r="G21" s="579">
        <v>506476</v>
      </c>
      <c r="H21" s="579"/>
      <c r="I21" s="579"/>
      <c r="J21" s="579"/>
      <c r="K21" s="579"/>
      <c r="L21" s="579"/>
      <c r="M21" s="579"/>
      <c r="N21" s="579"/>
      <c r="O21" s="111">
        <f t="shared" si="0"/>
        <v>506476</v>
      </c>
    </row>
    <row r="22" spans="1:15" s="112" customFormat="1" ht="15.75">
      <c r="A22" s="110" t="s">
        <v>37</v>
      </c>
      <c r="B22" s="303" t="s">
        <v>188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111">
        <f t="shared" si="0"/>
        <v>0</v>
      </c>
    </row>
    <row r="23" spans="1:15" s="112" customFormat="1" ht="13.5" customHeight="1">
      <c r="A23" s="110" t="s">
        <v>38</v>
      </c>
      <c r="B23" s="301" t="s">
        <v>237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111">
        <f t="shared" si="0"/>
        <v>0</v>
      </c>
    </row>
    <row r="24" spans="1:15" s="112" customFormat="1" ht="13.5" customHeight="1" thickBot="1">
      <c r="A24" s="110" t="s">
        <v>39</v>
      </c>
      <c r="B24" s="301" t="s">
        <v>13</v>
      </c>
      <c r="C24" s="579">
        <v>244212</v>
      </c>
      <c r="D24" s="579">
        <v>155788</v>
      </c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400000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4117233</v>
      </c>
      <c r="D25" s="581">
        <f t="shared" si="2"/>
        <v>4117233</v>
      </c>
      <c r="E25" s="581">
        <f t="shared" si="2"/>
        <v>4607233</v>
      </c>
      <c r="F25" s="581">
        <f t="shared" si="2"/>
        <v>4152233</v>
      </c>
      <c r="G25" s="581">
        <f t="shared" si="2"/>
        <v>4137233</v>
      </c>
      <c r="H25" s="581">
        <f t="shared" si="2"/>
        <v>4147233</v>
      </c>
      <c r="I25" s="581">
        <f t="shared" si="2"/>
        <v>4127233</v>
      </c>
      <c r="J25" s="581">
        <f t="shared" si="2"/>
        <v>4137233</v>
      </c>
      <c r="K25" s="581">
        <f t="shared" si="2"/>
        <v>4607233</v>
      </c>
      <c r="L25" s="581">
        <f t="shared" si="2"/>
        <v>4147233</v>
      </c>
      <c r="M25" s="581">
        <f t="shared" si="2"/>
        <v>4127233</v>
      </c>
      <c r="N25" s="581">
        <f t="shared" si="2"/>
        <v>4200162</v>
      </c>
      <c r="O25" s="114">
        <f t="shared" si="0"/>
        <v>50624725</v>
      </c>
    </row>
    <row r="26" spans="1:15" ht="16.5" thickBot="1">
      <c r="A26" s="116" t="s">
        <v>41</v>
      </c>
      <c r="B26" s="305" t="s">
        <v>112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13" sqref="B13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5" t="s">
        <v>591</v>
      </c>
      <c r="B1" s="665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2019. évi támogatás összesen</v>
      </c>
    </row>
    <row r="4" spans="1:2" s="50" customFormat="1" ht="13.5" thickBot="1">
      <c r="A4" s="196" t="s">
        <v>501</v>
      </c>
      <c r="B4" s="197" t="s">
        <v>502</v>
      </c>
    </row>
    <row r="5" spans="1:2" ht="12.75">
      <c r="A5" s="122" t="s">
        <v>592</v>
      </c>
      <c r="B5" s="431">
        <v>50000</v>
      </c>
    </row>
    <row r="6" spans="1:2" ht="12.75" customHeight="1">
      <c r="A6" s="123" t="s">
        <v>593</v>
      </c>
      <c r="B6" s="431">
        <v>500000</v>
      </c>
    </row>
    <row r="7" spans="1:2" ht="12.75">
      <c r="A7" s="123" t="s">
        <v>594</v>
      </c>
      <c r="B7" s="431">
        <v>245000</v>
      </c>
    </row>
    <row r="8" spans="1:2" ht="12.75">
      <c r="A8" s="123" t="s">
        <v>595</v>
      </c>
      <c r="B8" s="431">
        <v>2500000</v>
      </c>
    </row>
    <row r="9" spans="1:2" ht="12.75">
      <c r="A9" s="123" t="s">
        <v>596</v>
      </c>
      <c r="B9" s="431">
        <v>525000</v>
      </c>
    </row>
    <row r="10" spans="1:2" ht="12.75">
      <c r="A10" s="123" t="s">
        <v>597</v>
      </c>
      <c r="B10" s="431">
        <v>1000000</v>
      </c>
    </row>
    <row r="11" spans="1:2" ht="12.75">
      <c r="A11" s="123" t="s">
        <v>598</v>
      </c>
      <c r="B11" s="431">
        <v>1000000</v>
      </c>
    </row>
    <row r="12" spans="1:2" ht="12.75">
      <c r="A12" s="123" t="s">
        <v>599</v>
      </c>
      <c r="B12" s="431">
        <v>2906000</v>
      </c>
    </row>
    <row r="13" spans="1:3" ht="12.75">
      <c r="A13" s="123"/>
      <c r="B13" s="431"/>
      <c r="C13" s="666" t="s">
        <v>537</v>
      </c>
    </row>
    <row r="14" spans="1:3" ht="12.75">
      <c r="A14" s="123"/>
      <c r="B14" s="431"/>
      <c r="C14" s="666"/>
    </row>
    <row r="15" spans="1:3" ht="12.75">
      <c r="A15" s="123"/>
      <c r="B15" s="431"/>
      <c r="C15" s="666"/>
    </row>
    <row r="16" spans="1:3" ht="12.75">
      <c r="A16" s="123"/>
      <c r="B16" s="431"/>
      <c r="C16" s="666"/>
    </row>
    <row r="17" spans="1:3" ht="12.75">
      <c r="A17" s="123"/>
      <c r="B17" s="431"/>
      <c r="C17" s="666"/>
    </row>
    <row r="18" spans="1:3" ht="12.75">
      <c r="A18" s="123"/>
      <c r="B18" s="431"/>
      <c r="C18" s="666"/>
    </row>
    <row r="19" spans="1:3" ht="12.75">
      <c r="A19" s="123"/>
      <c r="B19" s="431"/>
      <c r="C19" s="666"/>
    </row>
    <row r="20" spans="1:3" ht="12.75">
      <c r="A20" s="123"/>
      <c r="B20" s="431"/>
      <c r="C20" s="666"/>
    </row>
    <row r="21" spans="1:3" ht="12.75">
      <c r="A21" s="123"/>
      <c r="B21" s="431"/>
      <c r="C21" s="666"/>
    </row>
    <row r="22" spans="1:3" ht="12.75">
      <c r="A22" s="123"/>
      <c r="B22" s="431"/>
      <c r="C22" s="666"/>
    </row>
    <row r="23" spans="1:3" ht="12.75">
      <c r="A23" s="123"/>
      <c r="B23" s="431"/>
      <c r="C23" s="666"/>
    </row>
    <row r="24" spans="1:3" ht="13.5" thickBot="1">
      <c r="A24" s="124"/>
      <c r="B24" s="431"/>
      <c r="C24" s="666"/>
    </row>
    <row r="25" spans="1:3" s="52" customFormat="1" ht="19.5" customHeight="1" thickBot="1">
      <c r="A25" s="35" t="s">
        <v>54</v>
      </c>
      <c r="B25" s="51">
        <f>SUM(B5:B24)</f>
        <v>8726000</v>
      </c>
      <c r="C25" s="666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0" t="str">
        <f>+CONCATENATE("K I M U T A T Á S",CHAR(10),"a ",LEFT(ÖSSZEFÜGGÉSEK!A5,4),". évben céljelleggel juttatott támogatásokról")</f>
        <v>K I M U T A T Á S
a 2019. évben céljelleggel juttatott támogatásokról</v>
      </c>
      <c r="B1" s="670"/>
      <c r="C1" s="670"/>
      <c r="D1" s="670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67" t="str">
        <f>'4.sz tájékoztató t.'!O2</f>
        <v>Forintban!</v>
      </c>
      <c r="D3" s="667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68" t="s">
        <v>54</v>
      </c>
      <c r="B38" s="669"/>
      <c r="C38" s="222"/>
      <c r="D38" s="587">
        <f>SUM(D5:D37)</f>
        <v>0</v>
      </c>
    </row>
    <row r="39" ht="12.75">
      <c r="A39" t="s">
        <v>205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28">
      <selection activeCell="D29" sqref="D29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599" t="s">
        <v>16</v>
      </c>
      <c r="B1" s="599"/>
      <c r="C1" s="599"/>
      <c r="D1" s="599"/>
      <c r="E1" s="599"/>
    </row>
    <row r="2" spans="1:5" ht="15.75" customHeight="1" thickBot="1">
      <c r="A2" s="600" t="s">
        <v>153</v>
      </c>
      <c r="B2" s="600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2020. évi</v>
      </c>
      <c r="D3" s="430" t="str">
        <f>+CONCATENATE(LEFT(ÖSSZEFÜGGÉSEK!A5,4)+2,". évi")</f>
        <v>2021. évi</v>
      </c>
      <c r="E3" s="167" t="str">
        <f>+CONCATENATE(LEFT(ÖSSZEFÜGGÉSEK!A5,4)+3,". évi")</f>
        <v>2022. évi</v>
      </c>
    </row>
    <row r="4" spans="1:5" s="440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441" customFormat="1" ht="12" customHeight="1" thickBot="1">
      <c r="A5" s="20" t="s">
        <v>19</v>
      </c>
      <c r="B5" s="21" t="s">
        <v>541</v>
      </c>
      <c r="C5" s="491">
        <v>18766080</v>
      </c>
      <c r="D5" s="491">
        <v>19000000</v>
      </c>
      <c r="E5" s="492">
        <v>20000000</v>
      </c>
    </row>
    <row r="6" spans="1:5" s="441" customFormat="1" ht="12" customHeight="1" thickBot="1">
      <c r="A6" s="20" t="s">
        <v>20</v>
      </c>
      <c r="B6" s="308" t="s">
        <v>381</v>
      </c>
      <c r="C6" s="491">
        <v>24490716</v>
      </c>
      <c r="D6" s="491">
        <v>25000000</v>
      </c>
      <c r="E6" s="492">
        <v>26000000</v>
      </c>
    </row>
    <row r="7" spans="1:5" s="441" customFormat="1" ht="12" customHeight="1" thickBot="1">
      <c r="A7" s="20" t="s">
        <v>21</v>
      </c>
      <c r="B7" s="21" t="s">
        <v>389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273</v>
      </c>
      <c r="C8" s="429">
        <f>SUM(C9:C15)</f>
        <v>1255000</v>
      </c>
      <c r="D8" s="429">
        <f>SUM(D9:D15)</f>
        <v>1255000</v>
      </c>
      <c r="E8" s="473">
        <f>SUM(E9:E15)</f>
        <v>1405000</v>
      </c>
    </row>
    <row r="9" spans="1:5" s="441" customFormat="1" ht="12" customHeight="1">
      <c r="A9" s="15" t="s">
        <v>274</v>
      </c>
      <c r="B9" s="442" t="s">
        <v>565</v>
      </c>
      <c r="C9" s="424"/>
      <c r="D9" s="424"/>
      <c r="E9" s="281"/>
    </row>
    <row r="10" spans="1:5" s="441" customFormat="1" ht="12" customHeight="1">
      <c r="A10" s="14" t="s">
        <v>275</v>
      </c>
      <c r="B10" s="443" t="s">
        <v>566</v>
      </c>
      <c r="C10" s="423"/>
      <c r="D10" s="423"/>
      <c r="E10" s="280"/>
    </row>
    <row r="11" spans="1:5" s="441" customFormat="1" ht="12" customHeight="1">
      <c r="A11" s="14" t="s">
        <v>276</v>
      </c>
      <c r="B11" s="443" t="s">
        <v>567</v>
      </c>
      <c r="C11" s="423"/>
      <c r="D11" s="423"/>
      <c r="E11" s="280"/>
    </row>
    <row r="12" spans="1:5" s="441" customFormat="1" ht="12" customHeight="1">
      <c r="A12" s="14" t="s">
        <v>277</v>
      </c>
      <c r="B12" s="443" t="s">
        <v>589</v>
      </c>
      <c r="C12" s="423">
        <v>550000</v>
      </c>
      <c r="D12" s="423">
        <v>550000</v>
      </c>
      <c r="E12" s="280">
        <v>600000</v>
      </c>
    </row>
    <row r="13" spans="1:5" s="441" customFormat="1" ht="12" customHeight="1">
      <c r="A13" s="14" t="s">
        <v>562</v>
      </c>
      <c r="B13" s="443" t="s">
        <v>278</v>
      </c>
      <c r="C13" s="423">
        <v>700000</v>
      </c>
      <c r="D13" s="423">
        <v>700000</v>
      </c>
      <c r="E13" s="280">
        <v>800000</v>
      </c>
    </row>
    <row r="14" spans="1:5" s="441" customFormat="1" ht="12" customHeight="1">
      <c r="A14" s="14" t="s">
        <v>563</v>
      </c>
      <c r="B14" s="443" t="s">
        <v>279</v>
      </c>
      <c r="C14" s="423"/>
      <c r="D14" s="423"/>
      <c r="E14" s="280"/>
    </row>
    <row r="15" spans="1:5" s="441" customFormat="1" ht="12" customHeight="1" thickBot="1">
      <c r="A15" s="16" t="s">
        <v>564</v>
      </c>
      <c r="B15" s="444" t="s">
        <v>280</v>
      </c>
      <c r="C15" s="425">
        <v>5000</v>
      </c>
      <c r="D15" s="425">
        <v>5000</v>
      </c>
      <c r="E15" s="282">
        <v>5000</v>
      </c>
    </row>
    <row r="16" spans="1:5" s="441" customFormat="1" ht="12" customHeight="1" thickBot="1">
      <c r="A16" s="20" t="s">
        <v>23</v>
      </c>
      <c r="B16" s="21" t="s">
        <v>544</v>
      </c>
      <c r="C16" s="491">
        <v>29000</v>
      </c>
      <c r="D16" s="491">
        <v>30000</v>
      </c>
      <c r="E16" s="492">
        <v>50000</v>
      </c>
    </row>
    <row r="17" spans="1:5" s="441" customFormat="1" ht="12" customHeight="1" thickBot="1">
      <c r="A17" s="20" t="s">
        <v>24</v>
      </c>
      <c r="B17" s="21" t="s">
        <v>10</v>
      </c>
      <c r="C17" s="491">
        <v>6083929</v>
      </c>
      <c r="D17" s="491">
        <v>5500000</v>
      </c>
      <c r="E17" s="492">
        <v>5000000</v>
      </c>
    </row>
    <row r="18" spans="1:5" s="441" customFormat="1" ht="12" customHeight="1" thickBot="1">
      <c r="A18" s="20" t="s">
        <v>181</v>
      </c>
      <c r="B18" s="21" t="s">
        <v>543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542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313</v>
      </c>
      <c r="C20" s="429">
        <f>+C5+C6+C7+C8+C16+C17+C18+C19</f>
        <v>50624725</v>
      </c>
      <c r="D20" s="429">
        <f>+D5+D6+D7+D8+D16+D17+D18+D19</f>
        <v>50785000</v>
      </c>
      <c r="E20" s="319">
        <f>+E5+E6+E7+E8+E16+E17+E18+E19</f>
        <v>52455000</v>
      </c>
    </row>
    <row r="21" spans="1:5" s="441" customFormat="1" ht="12" customHeight="1" thickBot="1">
      <c r="A21" s="20" t="s">
        <v>28</v>
      </c>
      <c r="B21" s="21" t="s">
        <v>545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546</v>
      </c>
      <c r="C22" s="429">
        <f>+C20+C21</f>
        <v>50624725</v>
      </c>
      <c r="D22" s="429">
        <f>+D20+D21</f>
        <v>50785000</v>
      </c>
      <c r="E22" s="473">
        <f>+E20+E21</f>
        <v>52455000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599" t="s">
        <v>48</v>
      </c>
      <c r="B24" s="599"/>
      <c r="C24" s="599"/>
      <c r="D24" s="599"/>
      <c r="E24" s="599"/>
    </row>
    <row r="25" spans="1:5" s="441" customFormat="1" ht="12" customHeight="1" thickBot="1">
      <c r="A25" s="601" t="s">
        <v>154</v>
      </c>
      <c r="B25" s="601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2020. évi</v>
      </c>
      <c r="D26" s="24" t="str">
        <f>+D3</f>
        <v>2021. évi</v>
      </c>
      <c r="E26" s="167" t="str">
        <f>+E3</f>
        <v>2022. évi</v>
      </c>
      <c r="F26" s="537"/>
    </row>
    <row r="27" spans="1:6" s="441" customFormat="1" ht="12" customHeight="1" thickBot="1">
      <c r="A27" s="434" t="s">
        <v>501</v>
      </c>
      <c r="B27" s="435" t="s">
        <v>502</v>
      </c>
      <c r="C27" s="435" t="s">
        <v>503</v>
      </c>
      <c r="D27" s="435" t="s">
        <v>505</v>
      </c>
      <c r="E27" s="531" t="s">
        <v>504</v>
      </c>
      <c r="F27" s="537"/>
    </row>
    <row r="28" spans="1:6" s="441" customFormat="1" ht="15" customHeight="1" thickBot="1">
      <c r="A28" s="20" t="s">
        <v>19</v>
      </c>
      <c r="B28" s="27" t="s">
        <v>547</v>
      </c>
      <c r="C28" s="491">
        <v>50118249</v>
      </c>
      <c r="D28" s="491">
        <v>50185000</v>
      </c>
      <c r="E28" s="487">
        <v>51655000</v>
      </c>
      <c r="F28" s="537"/>
    </row>
    <row r="29" spans="1:5" ht="12" customHeight="1" thickBot="1">
      <c r="A29" s="509" t="s">
        <v>20</v>
      </c>
      <c r="B29" s="532" t="s">
        <v>552</v>
      </c>
      <c r="C29" s="533">
        <f>+C30+C31+C32</f>
        <v>506476</v>
      </c>
      <c r="D29" s="533">
        <f>+D30+D31+D32</f>
        <v>600000</v>
      </c>
      <c r="E29" s="534">
        <f>+E30+E31+E32</f>
        <v>800000</v>
      </c>
    </row>
    <row r="30" spans="1:5" ht="12" customHeight="1">
      <c r="A30" s="15" t="s">
        <v>105</v>
      </c>
      <c r="B30" s="8" t="s">
        <v>235</v>
      </c>
      <c r="C30" s="424">
        <v>506476</v>
      </c>
      <c r="D30" s="424">
        <v>600000</v>
      </c>
      <c r="E30" s="281">
        <v>800000</v>
      </c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237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456</v>
      </c>
      <c r="C33" s="422">
        <f>+C28+C29</f>
        <v>50624725</v>
      </c>
      <c r="D33" s="422">
        <f>+D28+D29</f>
        <v>50785000</v>
      </c>
      <c r="E33" s="279">
        <f>+E28+E29</f>
        <v>52455000</v>
      </c>
    </row>
    <row r="34" spans="1:6" ht="15" customHeight="1" thickBot="1">
      <c r="A34" s="20" t="s">
        <v>22</v>
      </c>
      <c r="B34" s="130" t="s">
        <v>548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549</v>
      </c>
      <c r="C35" s="530">
        <f>+C33+C34</f>
        <v>50624725</v>
      </c>
      <c r="D35" s="530">
        <f>+D33+D34</f>
        <v>50785000</v>
      </c>
      <c r="E35" s="524">
        <f>+E33+E34</f>
        <v>52455000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5">
      <selection activeCell="C159" sqref="C159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599" t="s">
        <v>16</v>
      </c>
      <c r="B1" s="599"/>
      <c r="C1" s="599"/>
    </row>
    <row r="2" spans="1:3" ht="15.75" customHeight="1" thickBot="1">
      <c r="A2" s="600" t="s">
        <v>153</v>
      </c>
      <c r="B2" s="600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1255000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>
        <v>550000</v>
      </c>
    </row>
    <row r="31" spans="1:3" s="441" customFormat="1" ht="12" customHeight="1">
      <c r="A31" s="14" t="s">
        <v>562</v>
      </c>
      <c r="B31" s="443" t="s">
        <v>278</v>
      </c>
      <c r="C31" s="315">
        <v>700000</v>
      </c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>
        <v>5000</v>
      </c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29000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>
        <v>25000</v>
      </c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>
        <v>4000</v>
      </c>
    </row>
    <row r="46" spans="1:3" s="441" customFormat="1" ht="12" customHeight="1" thickBot="1">
      <c r="A46" s="20" t="s">
        <v>24</v>
      </c>
      <c r="B46" s="21" t="s">
        <v>293</v>
      </c>
      <c r="C46" s="317"/>
    </row>
    <row r="47" spans="1:3" s="441" customFormat="1" ht="12" customHeight="1">
      <c r="A47" s="15" t="s">
        <v>95</v>
      </c>
      <c r="B47" s="442" t="s">
        <v>297</v>
      </c>
      <c r="C47" s="317"/>
    </row>
    <row r="48" spans="1:3" s="441" customFormat="1" ht="12" customHeight="1">
      <c r="A48" s="14" t="s">
        <v>96</v>
      </c>
      <c r="B48" s="443" t="s">
        <v>298</v>
      </c>
      <c r="C48" s="317"/>
    </row>
    <row r="49" spans="1:3" s="441" customFormat="1" ht="12" customHeight="1">
      <c r="A49" s="14" t="s">
        <v>294</v>
      </c>
      <c r="B49" s="443" t="s">
        <v>299</v>
      </c>
      <c r="C49" s="317"/>
    </row>
    <row r="50" spans="1:3" s="441" customFormat="1" ht="12" customHeight="1">
      <c r="A50" s="14" t="s">
        <v>295</v>
      </c>
      <c r="B50" s="443" t="s">
        <v>300</v>
      </c>
      <c r="C50" s="317"/>
    </row>
    <row r="51" spans="1:3" s="441" customFormat="1" ht="12" customHeight="1" thickBot="1">
      <c r="A51" s="16" t="s">
        <v>296</v>
      </c>
      <c r="B51" s="310" t="s">
        <v>301</v>
      </c>
      <c r="C51" s="315"/>
    </row>
    <row r="52" spans="1:3" s="441" customFormat="1" ht="12" customHeight="1" thickBot="1">
      <c r="A52" s="20" t="s">
        <v>181</v>
      </c>
      <c r="B52" s="21" t="s">
        <v>302</v>
      </c>
      <c r="C52" s="315"/>
    </row>
    <row r="53" spans="1:3" s="441" customFormat="1" ht="12" customHeight="1">
      <c r="A53" s="15" t="s">
        <v>97</v>
      </c>
      <c r="B53" s="442" t="s">
        <v>303</v>
      </c>
      <c r="C53" s="317"/>
    </row>
    <row r="54" spans="1:3" s="441" customFormat="1" ht="12" customHeight="1" thickBot="1">
      <c r="A54" s="14" t="s">
        <v>98</v>
      </c>
      <c r="B54" s="443" t="s">
        <v>434</v>
      </c>
      <c r="C54" s="321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1284000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583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1284000</v>
      </c>
    </row>
    <row r="88" spans="1:3" s="441" customFormat="1" ht="83.25" customHeight="1">
      <c r="A88" s="5"/>
      <c r="B88" s="6"/>
      <c r="C88" s="320"/>
    </row>
    <row r="89" spans="1:3" ht="16.5" customHeight="1">
      <c r="A89" s="599" t="s">
        <v>48</v>
      </c>
      <c r="B89" s="599"/>
      <c r="C89" s="599"/>
    </row>
    <row r="90" spans="1:3" s="451" customFormat="1" ht="16.5" customHeight="1" thickBot="1">
      <c r="A90" s="601" t="s">
        <v>154</v>
      </c>
      <c r="B90" s="601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1284000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>
        <v>884000</v>
      </c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5"/>
    </row>
    <row r="111" spans="1:3" ht="12" customHeight="1">
      <c r="A111" s="14" t="s">
        <v>451</v>
      </c>
      <c r="B111" s="11" t="s">
        <v>51</v>
      </c>
      <c r="C111" s="315">
        <v>400000</v>
      </c>
    </row>
    <row r="112" spans="1:3" ht="12" customHeight="1">
      <c r="A112" s="14" t="s">
        <v>452</v>
      </c>
      <c r="B112" s="8" t="s">
        <v>454</v>
      </c>
      <c r="C112" s="317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1284000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1284000</v>
      </c>
    </row>
    <row r="155" ht="7.5" customHeight="1"/>
    <row r="156" spans="1:3" ht="15.75">
      <c r="A156" s="602" t="s">
        <v>379</v>
      </c>
      <c r="B156" s="602"/>
      <c r="C156" s="602"/>
    </row>
    <row r="157" spans="1:3" ht="15" customHeight="1" thickBot="1">
      <c r="A157" s="600" t="s">
        <v>155</v>
      </c>
      <c r="B157" s="600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79">
      <selection activeCell="G80" sqref="G8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599" t="s">
        <v>16</v>
      </c>
      <c r="B1" s="599"/>
      <c r="C1" s="599"/>
    </row>
    <row r="2" spans="1:3" ht="15.75" customHeight="1" thickBot="1">
      <c r="A2" s="600" t="s">
        <v>153</v>
      </c>
      <c r="B2" s="600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583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599" t="s">
        <v>48</v>
      </c>
      <c r="B89" s="599"/>
      <c r="C89" s="599"/>
    </row>
    <row r="90" spans="1:3" s="451" customFormat="1" ht="16.5" customHeight="1" thickBot="1">
      <c r="A90" s="601" t="s">
        <v>154</v>
      </c>
      <c r="B90" s="601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2" t="s">
        <v>379</v>
      </c>
      <c r="B156" s="602"/>
      <c r="C156" s="602"/>
    </row>
    <row r="157" spans="1:3" ht="15" customHeight="1" thickBot="1">
      <c r="A157" s="600" t="s">
        <v>155</v>
      </c>
      <c r="B157" s="600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9">
      <selection activeCell="C8" sqref="C8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05" t="str">
        <f>+CONCATENATE("2.1. melléklet a ………../",LEFT(ÖSSZEFÜGGÉSEK!A5,4),". (……….) önkormányzati rendelethez")</f>
        <v>2.1. melléklet a ………../2019. (……….) önkormányzati rendelethez</v>
      </c>
    </row>
    <row r="2" spans="5:6" ht="14.25" thickBot="1">
      <c r="E2" s="337" t="str">
        <f>'1.4.sz.mell.'!C2</f>
        <v>Forintban!</v>
      </c>
      <c r="F2" s="605"/>
    </row>
    <row r="3" spans="1:6" ht="18" customHeight="1" thickBot="1">
      <c r="A3" s="603" t="s">
        <v>70</v>
      </c>
      <c r="B3" s="338" t="s">
        <v>57</v>
      </c>
      <c r="C3" s="339"/>
      <c r="D3" s="338" t="s">
        <v>58</v>
      </c>
      <c r="E3" s="340"/>
      <c r="F3" s="605"/>
    </row>
    <row r="4" spans="1:6" s="341" customFormat="1" ht="35.25" customHeight="1" thickBot="1">
      <c r="A4" s="604"/>
      <c r="B4" s="199" t="s">
        <v>62</v>
      </c>
      <c r="C4" s="200" t="str">
        <f>+'1.1.sz.mell.'!C3</f>
        <v>2019. évi előirányzat</v>
      </c>
      <c r="D4" s="199" t="s">
        <v>62</v>
      </c>
      <c r="E4" s="54" t="str">
        <f>+C4</f>
        <v>2019. évi előirányzat</v>
      </c>
      <c r="F4" s="605"/>
    </row>
    <row r="5" spans="1:6" s="346" customFormat="1" ht="12" customHeight="1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05"/>
    </row>
    <row r="6" spans="1:6" ht="12.75" customHeight="1">
      <c r="A6" s="347" t="s">
        <v>19</v>
      </c>
      <c r="B6" s="348" t="s">
        <v>380</v>
      </c>
      <c r="C6" s="324">
        <v>18766080</v>
      </c>
      <c r="D6" s="348" t="s">
        <v>63</v>
      </c>
      <c r="E6" s="330">
        <v>20087901</v>
      </c>
      <c r="F6" s="605"/>
    </row>
    <row r="7" spans="1:6" ht="12.75" customHeight="1">
      <c r="A7" s="349" t="s">
        <v>20</v>
      </c>
      <c r="B7" s="350" t="s">
        <v>381</v>
      </c>
      <c r="C7" s="325">
        <v>23984240</v>
      </c>
      <c r="D7" s="350" t="s">
        <v>184</v>
      </c>
      <c r="E7" s="331">
        <v>2632689</v>
      </c>
      <c r="F7" s="605"/>
    </row>
    <row r="8" spans="1:6" ht="12.75" customHeight="1">
      <c r="A8" s="349" t="s">
        <v>21</v>
      </c>
      <c r="B8" s="350" t="s">
        <v>402</v>
      </c>
      <c r="C8" s="325"/>
      <c r="D8" s="350" t="s">
        <v>240</v>
      </c>
      <c r="E8" s="317">
        <v>17971659</v>
      </c>
      <c r="F8" s="605"/>
    </row>
    <row r="9" spans="1:6" ht="12.75" customHeight="1">
      <c r="A9" s="349" t="s">
        <v>22</v>
      </c>
      <c r="B9" s="350" t="s">
        <v>175</v>
      </c>
      <c r="C9" s="325">
        <v>1255000</v>
      </c>
      <c r="D9" s="350" t="s">
        <v>185</v>
      </c>
      <c r="E9" s="317">
        <v>8726000</v>
      </c>
      <c r="F9" s="605"/>
    </row>
    <row r="10" spans="1:6" ht="12.75" customHeight="1">
      <c r="A10" s="349" t="s">
        <v>23</v>
      </c>
      <c r="B10" s="351" t="s">
        <v>429</v>
      </c>
      <c r="C10" s="325">
        <v>29000</v>
      </c>
      <c r="D10" s="350" t="s">
        <v>186</v>
      </c>
      <c r="E10" s="317">
        <v>300000</v>
      </c>
      <c r="F10" s="605"/>
    </row>
    <row r="11" spans="1:6" ht="12.75" customHeight="1">
      <c r="A11" s="349" t="s">
        <v>24</v>
      </c>
      <c r="B11" s="350" t="s">
        <v>382</v>
      </c>
      <c r="C11" s="326"/>
      <c r="D11" s="350" t="s">
        <v>51</v>
      </c>
      <c r="E11" s="331">
        <v>400000</v>
      </c>
      <c r="F11" s="605"/>
    </row>
    <row r="12" spans="1:6" ht="12.75" customHeight="1">
      <c r="A12" s="349" t="s">
        <v>25</v>
      </c>
      <c r="B12" s="350" t="s">
        <v>489</v>
      </c>
      <c r="C12" s="325"/>
      <c r="D12" s="47"/>
      <c r="E12" s="331"/>
      <c r="F12" s="605"/>
    </row>
    <row r="13" spans="1:6" ht="12.75" customHeight="1">
      <c r="A13" s="349" t="s">
        <v>26</v>
      </c>
      <c r="B13" s="47"/>
      <c r="C13" s="325"/>
      <c r="D13" s="47"/>
      <c r="E13" s="331"/>
      <c r="F13" s="605"/>
    </row>
    <row r="14" spans="1:6" ht="12.75" customHeight="1">
      <c r="A14" s="349" t="s">
        <v>27</v>
      </c>
      <c r="B14" s="456"/>
      <c r="C14" s="326"/>
      <c r="D14" s="47"/>
      <c r="E14" s="331"/>
      <c r="F14" s="605"/>
    </row>
    <row r="15" spans="1:6" ht="12.75" customHeight="1">
      <c r="A15" s="349" t="s">
        <v>28</v>
      </c>
      <c r="B15" s="47"/>
      <c r="C15" s="325"/>
      <c r="D15" s="47"/>
      <c r="E15" s="331"/>
      <c r="F15" s="605"/>
    </row>
    <row r="16" spans="1:6" ht="12.75" customHeight="1">
      <c r="A16" s="349" t="s">
        <v>29</v>
      </c>
      <c r="B16" s="47"/>
      <c r="C16" s="325"/>
      <c r="D16" s="47"/>
      <c r="E16" s="331"/>
      <c r="F16" s="605"/>
    </row>
    <row r="17" spans="1:6" ht="12.75" customHeight="1" thickBot="1">
      <c r="A17" s="349" t="s">
        <v>30</v>
      </c>
      <c r="B17" s="59"/>
      <c r="C17" s="327"/>
      <c r="D17" s="47"/>
      <c r="E17" s="332"/>
      <c r="F17" s="605"/>
    </row>
    <row r="18" spans="1:6" ht="15.75" customHeight="1" thickBot="1">
      <c r="A18" s="352" t="s">
        <v>31</v>
      </c>
      <c r="B18" s="132" t="s">
        <v>490</v>
      </c>
      <c r="C18" s="328">
        <f>SUM(C6:C17)</f>
        <v>44034320</v>
      </c>
      <c r="D18" s="132" t="s">
        <v>388</v>
      </c>
      <c r="E18" s="333">
        <f>SUM(E6:E17)</f>
        <v>50118249</v>
      </c>
      <c r="F18" s="605"/>
    </row>
    <row r="19" spans="1:6" ht="12.75" customHeight="1">
      <c r="A19" s="353" t="s">
        <v>32</v>
      </c>
      <c r="B19" s="354" t="s">
        <v>385</v>
      </c>
      <c r="C19" s="515">
        <f>SUM(C20:C23)</f>
        <v>6083929</v>
      </c>
      <c r="D19" s="355" t="s">
        <v>192</v>
      </c>
      <c r="E19" s="334"/>
      <c r="F19" s="605"/>
    </row>
    <row r="20" spans="1:6" ht="12.75" customHeight="1">
      <c r="A20" s="356" t="s">
        <v>33</v>
      </c>
      <c r="B20" s="355" t="s">
        <v>233</v>
      </c>
      <c r="C20" s="82">
        <v>6083929</v>
      </c>
      <c r="D20" s="355" t="s">
        <v>387</v>
      </c>
      <c r="E20" s="83"/>
      <c r="F20" s="605"/>
    </row>
    <row r="21" spans="1:6" ht="12.75" customHeight="1">
      <c r="A21" s="356" t="s">
        <v>34</v>
      </c>
      <c r="B21" s="355" t="s">
        <v>234</v>
      </c>
      <c r="C21" s="82"/>
      <c r="D21" s="355" t="s">
        <v>157</v>
      </c>
      <c r="E21" s="83"/>
      <c r="F21" s="605"/>
    </row>
    <row r="22" spans="1:6" ht="12.75" customHeight="1">
      <c r="A22" s="356" t="s">
        <v>35</v>
      </c>
      <c r="B22" s="355" t="s">
        <v>238</v>
      </c>
      <c r="C22" s="82"/>
      <c r="D22" s="355" t="s">
        <v>158</v>
      </c>
      <c r="E22" s="83"/>
      <c r="F22" s="605"/>
    </row>
    <row r="23" spans="1:6" ht="12.75" customHeight="1">
      <c r="A23" s="356" t="s">
        <v>36</v>
      </c>
      <c r="B23" s="355" t="s">
        <v>239</v>
      </c>
      <c r="C23" s="82"/>
      <c r="D23" s="354" t="s">
        <v>241</v>
      </c>
      <c r="E23" s="83"/>
      <c r="F23" s="605"/>
    </row>
    <row r="24" spans="1:6" ht="12.75" customHeight="1">
      <c r="A24" s="356" t="s">
        <v>37</v>
      </c>
      <c r="B24" s="355" t="s">
        <v>386</v>
      </c>
      <c r="C24" s="357">
        <f>+C25+C26</f>
        <v>0</v>
      </c>
      <c r="D24" s="355" t="s">
        <v>193</v>
      </c>
      <c r="E24" s="83"/>
      <c r="F24" s="605"/>
    </row>
    <row r="25" spans="1:6" ht="12.75" customHeight="1">
      <c r="A25" s="353" t="s">
        <v>38</v>
      </c>
      <c r="B25" s="354" t="s">
        <v>383</v>
      </c>
      <c r="C25" s="329"/>
      <c r="D25" s="348" t="s">
        <v>472</v>
      </c>
      <c r="E25" s="334"/>
      <c r="F25" s="605"/>
    </row>
    <row r="26" spans="1:6" ht="12.75" customHeight="1">
      <c r="A26" s="356" t="s">
        <v>39</v>
      </c>
      <c r="B26" s="355" t="s">
        <v>384</v>
      </c>
      <c r="C26" s="82"/>
      <c r="D26" s="350" t="s">
        <v>478</v>
      </c>
      <c r="E26" s="83"/>
      <c r="F26" s="605"/>
    </row>
    <row r="27" spans="1:6" ht="12.75" customHeight="1">
      <c r="A27" s="349" t="s">
        <v>40</v>
      </c>
      <c r="B27" s="355" t="s">
        <v>483</v>
      </c>
      <c r="C27" s="82"/>
      <c r="D27" s="350" t="s">
        <v>479</v>
      </c>
      <c r="E27" s="83"/>
      <c r="F27" s="605"/>
    </row>
    <row r="28" spans="1:6" ht="12.75" customHeight="1" thickBot="1">
      <c r="A28" s="418" t="s">
        <v>41</v>
      </c>
      <c r="B28" s="354" t="s">
        <v>341</v>
      </c>
      <c r="C28" s="329"/>
      <c r="D28" s="458"/>
      <c r="E28" s="334"/>
      <c r="F28" s="605"/>
    </row>
    <row r="29" spans="1:6" ht="15.75" customHeight="1" thickBot="1">
      <c r="A29" s="352" t="s">
        <v>42</v>
      </c>
      <c r="B29" s="132" t="s">
        <v>491</v>
      </c>
      <c r="C29" s="328">
        <f>+C19+C24+C27+C28</f>
        <v>6083929</v>
      </c>
      <c r="D29" s="132" t="s">
        <v>493</v>
      </c>
      <c r="E29" s="333">
        <f>SUM(E19:E28)</f>
        <v>0</v>
      </c>
      <c r="F29" s="605"/>
    </row>
    <row r="30" spans="1:6" ht="13.5" thickBot="1">
      <c r="A30" s="352" t="s">
        <v>43</v>
      </c>
      <c r="B30" s="358" t="s">
        <v>492</v>
      </c>
      <c r="C30" s="359">
        <f>+C18+C29</f>
        <v>50118249</v>
      </c>
      <c r="D30" s="358" t="s">
        <v>494</v>
      </c>
      <c r="E30" s="359">
        <f>+E18+E29</f>
        <v>50118249</v>
      </c>
      <c r="F30" s="605"/>
    </row>
    <row r="31" spans="1:6" ht="13.5" thickBot="1">
      <c r="A31" s="352" t="s">
        <v>44</v>
      </c>
      <c r="B31" s="358" t="s">
        <v>170</v>
      </c>
      <c r="C31" s="359">
        <f>IF(C18-E18&lt;0,E18-C18,"-")</f>
        <v>6083929</v>
      </c>
      <c r="D31" s="358" t="s">
        <v>171</v>
      </c>
      <c r="E31" s="359" t="str">
        <f>IF(C18-E18&gt;0,C18-E18,"-")</f>
        <v>-</v>
      </c>
      <c r="F31" s="605"/>
    </row>
    <row r="32" spans="1:6" ht="13.5" thickBot="1">
      <c r="A32" s="352" t="s">
        <v>45</v>
      </c>
      <c r="B32" s="358" t="s">
        <v>577</v>
      </c>
      <c r="C32" s="359" t="str">
        <f>IF(C30-E30&lt;0,E30-C30,"-")</f>
        <v>-</v>
      </c>
      <c r="D32" s="358" t="s">
        <v>578</v>
      </c>
      <c r="E32" s="359" t="str">
        <f>IF(C30-E30&gt;0,C30-E30,"-")</f>
        <v>-</v>
      </c>
      <c r="F32" s="605"/>
    </row>
    <row r="33" spans="2:4" ht="18.75">
      <c r="B33" s="606"/>
      <c r="C33" s="606"/>
      <c r="D33" s="60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9">
      <selection activeCell="C12" sqref="C12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05" t="str">
        <f>+CONCATENATE("2.2. melléklet a ………../",LEFT(ÖSSZEFÜGGÉSEK!A5,4),". (……….) önkormányzati rendelethez")</f>
        <v>2.2. melléklet a ………../2019. (……….) önkormányzati rendelethez</v>
      </c>
    </row>
    <row r="2" spans="5:6" ht="14.25" thickBot="1">
      <c r="E2" s="337" t="str">
        <f>'2.1.sz.mell  '!E2</f>
        <v>Forintban!</v>
      </c>
      <c r="F2" s="605"/>
    </row>
    <row r="3" spans="1:6" ht="13.5" thickBot="1">
      <c r="A3" s="607" t="s">
        <v>70</v>
      </c>
      <c r="B3" s="338" t="s">
        <v>57</v>
      </c>
      <c r="C3" s="339"/>
      <c r="D3" s="338" t="s">
        <v>58</v>
      </c>
      <c r="E3" s="340"/>
      <c r="F3" s="605"/>
    </row>
    <row r="4" spans="1:6" s="341" customFormat="1" ht="24.75" thickBot="1">
      <c r="A4" s="608"/>
      <c r="B4" s="199" t="s">
        <v>62</v>
      </c>
      <c r="C4" s="200" t="str">
        <f>+'2.1.sz.mell  '!C4</f>
        <v>2019. évi előirányzat</v>
      </c>
      <c r="D4" s="199" t="s">
        <v>62</v>
      </c>
      <c r="E4" s="54" t="str">
        <f>+'2.1.sz.mell  '!C4</f>
        <v>2019. évi előirányzat</v>
      </c>
      <c r="F4" s="605"/>
    </row>
    <row r="5" spans="1:6" s="341" customFormat="1" ht="13.5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05"/>
    </row>
    <row r="6" spans="1:6" ht="12.75" customHeight="1">
      <c r="A6" s="347" t="s">
        <v>19</v>
      </c>
      <c r="B6" s="348" t="s">
        <v>389</v>
      </c>
      <c r="C6" s="324"/>
      <c r="D6" s="348" t="s">
        <v>235</v>
      </c>
      <c r="E6" s="316">
        <v>506476</v>
      </c>
      <c r="F6" s="605"/>
    </row>
    <row r="7" spans="1:6" ht="12.75">
      <c r="A7" s="349" t="s">
        <v>20</v>
      </c>
      <c r="B7" s="350" t="s">
        <v>390</v>
      </c>
      <c r="C7" s="325"/>
      <c r="D7" s="350" t="s">
        <v>395</v>
      </c>
      <c r="E7" s="331"/>
      <c r="F7" s="605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/>
      <c r="F8" s="605"/>
    </row>
    <row r="9" spans="1:6" ht="12.75" customHeight="1">
      <c r="A9" s="349" t="s">
        <v>22</v>
      </c>
      <c r="B9" s="350" t="s">
        <v>391</v>
      </c>
      <c r="C9" s="325"/>
      <c r="D9" s="350" t="s">
        <v>396</v>
      </c>
      <c r="E9" s="331"/>
      <c r="F9" s="605"/>
    </row>
    <row r="10" spans="1:6" ht="12.75" customHeight="1">
      <c r="A10" s="349" t="s">
        <v>23</v>
      </c>
      <c r="B10" s="350" t="s">
        <v>392</v>
      </c>
      <c r="C10" s="325"/>
      <c r="D10" s="350" t="s">
        <v>237</v>
      </c>
      <c r="E10" s="331"/>
      <c r="F10" s="605"/>
    </row>
    <row r="11" spans="1:6" ht="12.75" customHeight="1">
      <c r="A11" s="349" t="s">
        <v>24</v>
      </c>
      <c r="B11" s="350" t="s">
        <v>393</v>
      </c>
      <c r="C11" s="326">
        <v>506476</v>
      </c>
      <c r="D11" s="459"/>
      <c r="E11" s="331"/>
      <c r="F11" s="605"/>
    </row>
    <row r="12" spans="1:6" ht="12.75" customHeight="1">
      <c r="A12" s="349" t="s">
        <v>25</v>
      </c>
      <c r="B12" s="47"/>
      <c r="C12" s="325"/>
      <c r="D12" s="459"/>
      <c r="E12" s="331"/>
      <c r="F12" s="605"/>
    </row>
    <row r="13" spans="1:6" ht="12.75" customHeight="1">
      <c r="A13" s="349" t="s">
        <v>26</v>
      </c>
      <c r="B13" s="47"/>
      <c r="C13" s="325"/>
      <c r="D13" s="460"/>
      <c r="E13" s="331"/>
      <c r="F13" s="605"/>
    </row>
    <row r="14" spans="1:6" ht="12.75" customHeight="1">
      <c r="A14" s="349" t="s">
        <v>27</v>
      </c>
      <c r="B14" s="457"/>
      <c r="C14" s="326"/>
      <c r="D14" s="459"/>
      <c r="E14" s="331"/>
      <c r="F14" s="605"/>
    </row>
    <row r="15" spans="1:6" ht="12.75">
      <c r="A15" s="349" t="s">
        <v>28</v>
      </c>
      <c r="B15" s="47"/>
      <c r="C15" s="326"/>
      <c r="D15" s="459"/>
      <c r="E15" s="331"/>
      <c r="F15" s="605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05"/>
    </row>
    <row r="17" spans="1:6" ht="15.75" customHeight="1" thickBot="1">
      <c r="A17" s="352" t="s">
        <v>30</v>
      </c>
      <c r="B17" s="132" t="s">
        <v>403</v>
      </c>
      <c r="C17" s="328">
        <f>+C6+C8+C9+C11+C12+C13+C14+C15+C16</f>
        <v>506476</v>
      </c>
      <c r="D17" s="132" t="s">
        <v>404</v>
      </c>
      <c r="E17" s="333">
        <f>+E6+E8+E10+E11+E12+E13+E14+E15+E16</f>
        <v>506476</v>
      </c>
      <c r="F17" s="605"/>
    </row>
    <row r="18" spans="1:6" ht="12.75" customHeight="1">
      <c r="A18" s="347" t="s">
        <v>31</v>
      </c>
      <c r="B18" s="362" t="s">
        <v>253</v>
      </c>
      <c r="C18" s="369">
        <f>SUM(C19:C23)</f>
        <v>0</v>
      </c>
      <c r="D18" s="355" t="s">
        <v>192</v>
      </c>
      <c r="E18" s="80"/>
      <c r="F18" s="605"/>
    </row>
    <row r="19" spans="1:6" ht="12.75" customHeight="1">
      <c r="A19" s="349" t="s">
        <v>32</v>
      </c>
      <c r="B19" s="363" t="s">
        <v>242</v>
      </c>
      <c r="C19" s="318"/>
      <c r="D19" s="355" t="s">
        <v>195</v>
      </c>
      <c r="E19" s="83"/>
      <c r="F19" s="605"/>
    </row>
    <row r="20" spans="1:6" ht="12.75" customHeight="1">
      <c r="A20" s="347" t="s">
        <v>33</v>
      </c>
      <c r="B20" s="363" t="s">
        <v>243</v>
      </c>
      <c r="C20" s="82"/>
      <c r="D20" s="355" t="s">
        <v>157</v>
      </c>
      <c r="E20" s="83"/>
      <c r="F20" s="605"/>
    </row>
    <row r="21" spans="1:6" ht="12.75" customHeight="1">
      <c r="A21" s="349" t="s">
        <v>34</v>
      </c>
      <c r="B21" s="363" t="s">
        <v>244</v>
      </c>
      <c r="C21" s="82"/>
      <c r="D21" s="355" t="s">
        <v>158</v>
      </c>
      <c r="E21" s="83"/>
      <c r="F21" s="605"/>
    </row>
    <row r="22" spans="1:6" ht="12.75" customHeight="1">
      <c r="A22" s="347" t="s">
        <v>35</v>
      </c>
      <c r="B22" s="363" t="s">
        <v>245</v>
      </c>
      <c r="C22" s="82"/>
      <c r="D22" s="354" t="s">
        <v>241</v>
      </c>
      <c r="E22" s="83"/>
      <c r="F22" s="605"/>
    </row>
    <row r="23" spans="1:6" ht="12.75" customHeight="1">
      <c r="A23" s="349" t="s">
        <v>36</v>
      </c>
      <c r="B23" s="364" t="s">
        <v>246</v>
      </c>
      <c r="C23" s="82"/>
      <c r="D23" s="355" t="s">
        <v>196</v>
      </c>
      <c r="E23" s="83"/>
      <c r="F23" s="605"/>
    </row>
    <row r="24" spans="1:6" ht="12.75" customHeight="1">
      <c r="A24" s="347" t="s">
        <v>37</v>
      </c>
      <c r="B24" s="365" t="s">
        <v>247</v>
      </c>
      <c r="C24" s="357">
        <f>+C25+C26+C27+C28+C29</f>
        <v>0</v>
      </c>
      <c r="D24" s="366" t="s">
        <v>194</v>
      </c>
      <c r="E24" s="83"/>
      <c r="F24" s="605"/>
    </row>
    <row r="25" spans="1:6" ht="12.75" customHeight="1">
      <c r="A25" s="349" t="s">
        <v>38</v>
      </c>
      <c r="B25" s="364" t="s">
        <v>248</v>
      </c>
      <c r="C25" s="82"/>
      <c r="D25" s="366" t="s">
        <v>397</v>
      </c>
      <c r="E25" s="83"/>
      <c r="F25" s="605"/>
    </row>
    <row r="26" spans="1:6" ht="12.75" customHeight="1">
      <c r="A26" s="347" t="s">
        <v>39</v>
      </c>
      <c r="B26" s="364" t="s">
        <v>249</v>
      </c>
      <c r="C26" s="82"/>
      <c r="D26" s="361"/>
      <c r="E26" s="83"/>
      <c r="F26" s="605"/>
    </row>
    <row r="27" spans="1:6" ht="12.75" customHeight="1">
      <c r="A27" s="349" t="s">
        <v>40</v>
      </c>
      <c r="B27" s="363" t="s">
        <v>250</v>
      </c>
      <c r="C27" s="82"/>
      <c r="D27" s="128"/>
      <c r="E27" s="83"/>
      <c r="F27" s="605"/>
    </row>
    <row r="28" spans="1:6" ht="12.75" customHeight="1">
      <c r="A28" s="347" t="s">
        <v>41</v>
      </c>
      <c r="B28" s="367" t="s">
        <v>251</v>
      </c>
      <c r="C28" s="82"/>
      <c r="D28" s="47"/>
      <c r="E28" s="83"/>
      <c r="F28" s="605"/>
    </row>
    <row r="29" spans="1:6" ht="12.75" customHeight="1" thickBot="1">
      <c r="A29" s="349" t="s">
        <v>42</v>
      </c>
      <c r="B29" s="368" t="s">
        <v>252</v>
      </c>
      <c r="C29" s="82"/>
      <c r="D29" s="128"/>
      <c r="E29" s="83"/>
      <c r="F29" s="605"/>
    </row>
    <row r="30" spans="1:6" ht="21.75" customHeight="1" thickBot="1">
      <c r="A30" s="352" t="s">
        <v>43</v>
      </c>
      <c r="B30" s="132" t="s">
        <v>394</v>
      </c>
      <c r="C30" s="328">
        <f>+C18+C24</f>
        <v>0</v>
      </c>
      <c r="D30" s="132" t="s">
        <v>398</v>
      </c>
      <c r="E30" s="333">
        <f>SUM(E18:E29)</f>
        <v>0</v>
      </c>
      <c r="F30" s="605"/>
    </row>
    <row r="31" spans="1:6" ht="13.5" thickBot="1">
      <c r="A31" s="352" t="s">
        <v>44</v>
      </c>
      <c r="B31" s="358" t="s">
        <v>399</v>
      </c>
      <c r="C31" s="359">
        <f>+C17+C30</f>
        <v>506476</v>
      </c>
      <c r="D31" s="358" t="s">
        <v>400</v>
      </c>
      <c r="E31" s="359">
        <f>+E17+E30</f>
        <v>506476</v>
      </c>
      <c r="F31" s="605"/>
    </row>
    <row r="32" spans="1:6" ht="13.5" thickBot="1">
      <c r="A32" s="352" t="s">
        <v>45</v>
      </c>
      <c r="B32" s="358" t="s">
        <v>170</v>
      </c>
      <c r="C32" s="359" t="str">
        <f>IF(C17-E17&lt;0,E17-C17,"-")</f>
        <v>-</v>
      </c>
      <c r="D32" s="358" t="s">
        <v>171</v>
      </c>
      <c r="E32" s="359" t="str">
        <f>IF(C17-E17&gt;0,C17-E17,"-")</f>
        <v>-</v>
      </c>
      <c r="F32" s="605"/>
    </row>
    <row r="33" spans="1:6" ht="13.5" thickBot="1">
      <c r="A33" s="352" t="s">
        <v>46</v>
      </c>
      <c r="B33" s="358" t="s">
        <v>577</v>
      </c>
      <c r="C33" s="359" t="str">
        <f>IF(C31-E31&lt;0,E31-C31,"-")</f>
        <v>-</v>
      </c>
      <c r="D33" s="358" t="s">
        <v>578</v>
      </c>
      <c r="E33" s="359" t="str">
        <f>IF(C31-E31&gt;0,C31-E31,"-")</f>
        <v>-</v>
      </c>
      <c r="F33" s="60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2019.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554</v>
      </c>
      <c r="B6" s="143">
        <f>+'1.1.sz.mell.'!C62</f>
        <v>44540796</v>
      </c>
      <c r="C6" s="142" t="s">
        <v>495</v>
      </c>
      <c r="D6" s="145">
        <f>+'2.1.sz.mell  '!C18+'2.2.sz.mell  '!C17</f>
        <v>44540796</v>
      </c>
      <c r="E6" s="143">
        <f aca="true" t="shared" si="0" ref="E6:E15">+B6-D6</f>
        <v>0</v>
      </c>
    </row>
    <row r="7" spans="1:5" ht="12.75">
      <c r="A7" s="142" t="s">
        <v>555</v>
      </c>
      <c r="B7" s="143">
        <f>+'1.1.sz.mell.'!C86</f>
        <v>6083929</v>
      </c>
      <c r="C7" s="142" t="s">
        <v>496</v>
      </c>
      <c r="D7" s="145">
        <f>+'2.1.sz.mell  '!C29+'2.2.sz.mell  '!C30</f>
        <v>6083929</v>
      </c>
      <c r="E7" s="143">
        <f t="shared" si="0"/>
        <v>0</v>
      </c>
    </row>
    <row r="8" spans="1:5" ht="12.75">
      <c r="A8" s="142" t="s">
        <v>556</v>
      </c>
      <c r="B8" s="143">
        <f>+'1.1.sz.mell.'!C87</f>
        <v>50624725</v>
      </c>
      <c r="C8" s="142" t="s">
        <v>497</v>
      </c>
      <c r="D8" s="145">
        <f>+'2.1.sz.mell  '!C30+'2.2.sz.mell  '!C31</f>
        <v>50624725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2019.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557</v>
      </c>
      <c r="B13" s="143">
        <f>+'1.1.sz.mell.'!C128</f>
        <v>50624725</v>
      </c>
      <c r="C13" s="142" t="s">
        <v>498</v>
      </c>
      <c r="D13" s="145">
        <f>+'2.1.sz.mell  '!E18+'2.2.sz.mell  '!E17</f>
        <v>50624725</v>
      </c>
      <c r="E13" s="143">
        <f t="shared" si="0"/>
        <v>0</v>
      </c>
    </row>
    <row r="14" spans="1:5" ht="12.75">
      <c r="A14" s="142" t="s">
        <v>558</v>
      </c>
      <c r="B14" s="143">
        <f>+'1.1.sz.mell.'!C153</f>
        <v>0</v>
      </c>
      <c r="C14" s="142" t="s">
        <v>499</v>
      </c>
      <c r="D14" s="145">
        <f>+'2.1.sz.mell  '!E29+'2.2.sz.mell  '!E30</f>
        <v>0</v>
      </c>
      <c r="E14" s="143">
        <f t="shared" si="0"/>
        <v>0</v>
      </c>
    </row>
    <row r="15" spans="1:5" ht="12.75">
      <c r="A15" s="142" t="s">
        <v>559</v>
      </c>
      <c r="B15" s="143">
        <f>+'1.1.sz.mell.'!C154</f>
        <v>50624725</v>
      </c>
      <c r="C15" s="142" t="s">
        <v>500</v>
      </c>
      <c r="D15" s="145">
        <f>+'2.1.sz.mell  '!E30+'2.2.sz.mell  '!E31</f>
        <v>50624725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15" sqref="J1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09" t="s">
        <v>198</v>
      </c>
      <c r="B1" s="609"/>
      <c r="C1" s="609"/>
      <c r="D1" s="609"/>
      <c r="E1" s="609"/>
      <c r="F1" s="609"/>
    </row>
    <row r="2" spans="1:7" ht="15.75" customHeight="1" thickBot="1">
      <c r="A2" s="157"/>
      <c r="B2" s="157"/>
      <c r="C2" s="610"/>
      <c r="D2" s="610"/>
      <c r="E2" s="617" t="str">
        <f>'2.2.sz.mell  '!E2</f>
        <v>Forintban!</v>
      </c>
      <c r="F2" s="617"/>
      <c r="G2" s="163"/>
    </row>
    <row r="3" spans="1:6" ht="63" customHeight="1">
      <c r="A3" s="613" t="s">
        <v>17</v>
      </c>
      <c r="B3" s="615" t="s">
        <v>199</v>
      </c>
      <c r="C3" s="615" t="s">
        <v>257</v>
      </c>
      <c r="D3" s="615"/>
      <c r="E3" s="615"/>
      <c r="F3" s="611" t="s">
        <v>510</v>
      </c>
    </row>
    <row r="4" spans="1:6" ht="15.75" thickBot="1">
      <c r="A4" s="614"/>
      <c r="B4" s="616"/>
      <c r="C4" s="507">
        <f>+LEFT(ÖSSZEFÜGGÉSEK!A5,4)+1</f>
        <v>2020</v>
      </c>
      <c r="D4" s="507">
        <f>+C4+1</f>
        <v>2021</v>
      </c>
      <c r="E4" s="507">
        <f>+D4+1</f>
        <v>2022</v>
      </c>
      <c r="F4" s="612"/>
    </row>
    <row r="5" spans="1:6" ht="15.75" thickBot="1">
      <c r="A5" s="160"/>
      <c r="B5" s="161" t="s">
        <v>501</v>
      </c>
      <c r="C5" s="161" t="s">
        <v>502</v>
      </c>
      <c r="D5" s="161" t="s">
        <v>503</v>
      </c>
      <c r="E5" s="161" t="s">
        <v>505</v>
      </c>
      <c r="F5" s="162" t="s">
        <v>504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200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2019-01-23T14:15:17Z</cp:lastPrinted>
  <dcterms:created xsi:type="dcterms:W3CDTF">1999-10-30T10:30:45Z</dcterms:created>
  <dcterms:modified xsi:type="dcterms:W3CDTF">2019-03-29T07:30:49Z</dcterms:modified>
  <cp:category/>
  <cp:version/>
  <cp:contentType/>
  <cp:contentStatus/>
</cp:coreProperties>
</file>