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10" activeTab="17"/>
  </bookViews>
  <sheets>
    <sheet name="1.1.sz.mell." sheetId="1" r:id="rId1"/>
    <sheet name="1.2.sz.mell." sheetId="2" r:id="rId2"/>
    <sheet name="1.3.sz.mell." sheetId="3" r:id="rId3"/>
    <sheet name="2.1.sz.mell  " sheetId="4" r:id="rId4"/>
    <sheet name="2.2.sz.mell  " sheetId="5" r:id="rId5"/>
    <sheet name="3.sz.mell.  " sheetId="6" r:id="rId6"/>
    <sheet name="4.sz.mell." sheetId="7" r:id="rId7"/>
    <sheet name="5.sz.mell." sheetId="8" r:id="rId8"/>
    <sheet name="6.sz.mell." sheetId="9" r:id="rId9"/>
    <sheet name="7.sz.mell." sheetId="10" r:id="rId10"/>
    <sheet name="8. sz. mell." sheetId="11" r:id="rId11"/>
    <sheet name="9. sz. mell. segély" sheetId="12" r:id="rId12"/>
    <sheet name="10. sz. mell." sheetId="13" r:id="rId13"/>
    <sheet name="11. sz. mell." sheetId="14" r:id="rId14"/>
    <sheet name="12. sz. mell." sheetId="15" r:id="rId15"/>
    <sheet name="13. sz. melléklet" sheetId="16" r:id="rId16"/>
    <sheet name="14. mell." sheetId="17" r:id="rId17"/>
    <sheet name="15. me.." sheetId="18" r:id="rId18"/>
    <sheet name="ÖSSZEFÜGGÉSEK (2)" sheetId="19" r:id="rId19"/>
    <sheet name="9. sz. mell." sheetId="20" r:id="rId20"/>
    <sheet name="8. sz. mell. " sheetId="21" r:id="rId21"/>
    <sheet name="16. sz. mell." sheetId="22" r:id="rId22"/>
    <sheet name="5.sz tájékoztató t." sheetId="23" r:id="rId23"/>
    <sheet name="6.sz tájékoztató t." sheetId="24" r:id="rId24"/>
    <sheet name="14. sz. mell. Közös Hiv." sheetId="25" r:id="rId25"/>
  </sheets>
  <definedNames>
    <definedName name="_xlfn.IFERROR" hidden="1">#NAME?</definedName>
    <definedName name="_xlnm.Print_Area" localSheetId="0">'1.1.sz.mell.'!$A$1:$C$159</definedName>
    <definedName name="_xlnm.Print_Area" localSheetId="1">'1.2.sz.mell.'!$A$1:$C$159</definedName>
    <definedName name="_xlnm.Print_Area" localSheetId="2">'1.3.sz.mell.'!$A$1:$C$159</definedName>
    <definedName name="_xlnm.Print_Area" localSheetId="15">'13. sz. melléklet'!$A$1:$E$41</definedName>
    <definedName name="_xlnm.Print_Area" localSheetId="19">'9. sz. mell.'!$A$1:$E$147</definedName>
  </definedNames>
  <calcPr fullCalcOnLoad="1"/>
</workbook>
</file>

<file path=xl/sharedStrings.xml><?xml version="1.0" encoding="utf-8"?>
<sst xmlns="http://schemas.openxmlformats.org/spreadsheetml/2006/main" count="2277" uniqueCount="699">
  <si>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</si>
  <si>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</si>
  <si>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</si>
  <si>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</si>
  <si>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</si>
  <si>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</si>
  <si>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</si>
  <si>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</si>
  <si>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</si>
  <si>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</si>
  <si>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</si>
  <si>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</si>
  <si>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</si>
  <si>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</si>
  <si>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</si>
  <si>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</si>
  <si>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</si>
  <si>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</si>
  <si>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</si>
  <si>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</si>
  <si>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</si>
  <si>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</si>
  <si>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</si>
  <si>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</si>
  <si>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</si>
  <si>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</si>
  <si>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</si>
  <si>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</si>
  <si>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</si>
  <si>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</si>
  <si>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</si>
  <si>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</si>
  <si>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</si>
  <si>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</si>
  <si>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</si>
  <si>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</si>
  <si>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</si>
  <si>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</si>
  <si>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</si>
  <si>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</si>
  <si>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</si>
  <si>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</si>
  <si>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</si>
  <si>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</si>
  <si>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</si>
  <si>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</si>
  <si>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</si>
  <si>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</si>
  <si>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</si>
  <si>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</si>
  <si>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</si>
  <si>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</si>
  <si>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</si>
  <si>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</si>
  <si>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</si>
  <si>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Ezer forintban !</t>
  </si>
  <si>
    <t>Előirányzat-csoport, kiemelt előirányzat megnevezése</t>
  </si>
  <si>
    <t>Bevételek</t>
  </si>
  <si>
    <t>Kiadások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</si>
  <si>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</si>
  <si>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</si>
  <si>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</si>
  <si>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</si>
  <si>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</si>
  <si>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</si>
  <si>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</si>
  <si>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</si>
  <si>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</si>
  <si>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</si>
  <si>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</si>
  <si>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</si>
  <si>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</si>
  <si>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</si>
  <si>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</si>
  <si>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</si>
  <si>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</si>
  <si>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</si>
  <si>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</si>
  <si>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</si>
  <si>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</si>
  <si>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</si>
  <si>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</si>
  <si>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</si>
  <si>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</si>
  <si>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</si>
  <si>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</si>
  <si>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</si>
  <si>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</si>
  <si>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</si>
  <si>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</si>
  <si>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</si>
  <si>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</si>
  <si>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</si>
  <si>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</si>
  <si>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</si>
  <si>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</si>
  <si>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</si>
  <si>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</si>
  <si>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</si>
  <si>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</si>
  <si>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</si>
  <si>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</si>
  <si>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</si>
  <si>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</si>
  <si>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</si>
  <si>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</si>
  <si>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</si>
  <si>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</si>
  <si>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</si>
  <si>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</si>
  <si>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</si>
  <si>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</si>
  <si>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</si>
  <si>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</si>
  <si>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</si>
  <si>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</si>
  <si>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</si>
  <si>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</si>
  <si>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</si>
  <si>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</si>
  <si>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</si>
  <si>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</si>
  <si>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</si>
  <si>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</si>
  <si>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</si>
  <si>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</si>
  <si>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</si>
  <si>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</si>
  <si>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</si>
  <si>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</si>
  <si>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</si>
  <si>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</si>
  <si>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</si>
  <si>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</si>
  <si>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</si>
  <si>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</si>
  <si>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</si>
  <si>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</si>
  <si>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</si>
  <si>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</si>
  <si>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</si>
  <si>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</si>
  <si>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</si>
  <si>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</si>
  <si>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</si>
  <si>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</si>
  <si>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</si>
  <si>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</si>
  <si>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</si>
  <si>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</si>
  <si>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</si>
  <si>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</si>
  <si>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</si>
  <si>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</si>
  <si>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</si>
  <si>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</si>
  <si>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</si>
  <si>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</si>
  <si>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</si>
  <si>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</si>
  <si>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</si>
  <si>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</si>
  <si>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</si>
  <si>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</si>
  <si>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</si>
  <si>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</si>
  <si>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</si>
  <si>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</si>
  <si>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</si>
  <si>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</si>
  <si>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</si>
  <si>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</si>
  <si>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</si>
  <si>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</si>
  <si>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</si>
  <si>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</si>
  <si>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</si>
  <si>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</si>
  <si>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</si>
  <si>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</si>
  <si>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</si>
  <si>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</si>
  <si>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</si>
  <si>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</si>
  <si>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</si>
  <si>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</si>
  <si>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</si>
  <si>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</si>
  <si>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</si>
  <si>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</si>
  <si>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</si>
  <si>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</si>
  <si>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</si>
  <si>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</si>
  <si>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</si>
  <si>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</si>
  <si>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</si>
  <si>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</si>
  <si>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</si>
  <si>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</si>
  <si>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</si>
  <si>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</si>
  <si>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</si>
  <si>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</si>
  <si>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</si>
  <si>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</si>
  <si>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</si>
  <si>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</si>
  <si>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</si>
  <si>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</si>
  <si>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</si>
  <si>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</si>
  <si>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</si>
  <si>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</si>
  <si>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</si>
  <si>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</si>
  <si>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</si>
  <si>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</si>
  <si>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</si>
  <si>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</si>
  <si>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</si>
  <si>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</si>
  <si>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</si>
  <si>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</si>
  <si>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</si>
  <si>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</si>
  <si>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</si>
  <si>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</si>
  <si>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</si>
  <si>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</si>
  <si>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</si>
  <si>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</si>
  <si>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</si>
  <si>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</si>
  <si>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</si>
  <si>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</si>
  <si>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</si>
  <si>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</si>
  <si>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</si>
  <si>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</si>
  <si>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</si>
  <si>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</si>
  <si>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</si>
  <si>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</si>
  <si>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</si>
  <si>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</si>
  <si>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</si>
  <si>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</si>
  <si>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</si>
  <si>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</si>
  <si>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</si>
  <si>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</si>
  <si>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</si>
  <si>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</si>
  <si>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</si>
  <si>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</si>
  <si>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</si>
  <si>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</si>
  <si>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</si>
  <si>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</si>
  <si>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</si>
  <si>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</si>
  <si>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</si>
  <si>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</si>
  <si>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</si>
  <si>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</si>
  <si>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</si>
  <si>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</si>
  <si>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</si>
  <si>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</si>
  <si>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</si>
  <si>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</si>
  <si>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</si>
  <si>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</si>
  <si>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</si>
  <si>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</si>
  <si>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</si>
  <si>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</si>
  <si>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</si>
  <si>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</si>
  <si>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</si>
  <si>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</si>
  <si>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</si>
  <si>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</si>
  <si>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</si>
  <si>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</si>
  <si>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</si>
  <si>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</si>
  <si>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</si>
  <si>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</si>
  <si>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</si>
  <si>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</si>
  <si>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</si>
  <si>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</si>
  <si>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</si>
  <si>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</si>
  <si>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</si>
  <si>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</si>
  <si>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</si>
  <si>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</si>
  <si>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</si>
  <si>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</si>
  <si>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</si>
  <si>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</si>
  <si>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</si>
  <si>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</si>
  <si>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</si>
  <si>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</si>
  <si>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</si>
  <si>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</si>
  <si>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</si>
  <si>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</si>
  <si>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</si>
  <si>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</si>
  <si>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</si>
  <si>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</si>
  <si>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</si>
  <si>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</si>
  <si>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</si>
  <si>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</si>
  <si>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</si>
  <si>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</si>
  <si>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</si>
  <si>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</si>
  <si>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</si>
  <si>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</si>
  <si>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</si>
  <si>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</si>
  <si>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</si>
  <si>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</si>
  <si>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</si>
  <si>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</si>
  <si>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</si>
  <si>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</si>
  <si>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</si>
  <si>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</si>
  <si>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</si>
  <si>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</si>
  <si>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</si>
  <si>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</si>
  <si>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</si>
  <si>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</si>
  <si>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</si>
  <si>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</si>
  <si>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</si>
  <si>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</si>
  <si>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</si>
  <si>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</si>
  <si>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</si>
  <si>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</si>
  <si>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</si>
  <si>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</si>
  <si>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</si>
  <si>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</si>
  <si>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</si>
  <si>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</si>
  <si>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</si>
  <si>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</si>
  <si>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</si>
  <si>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</si>
  <si>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</si>
  <si>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</si>
  <si>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</si>
  <si>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</si>
  <si>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</si>
  <si>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</si>
  <si>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</si>
  <si>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</si>
  <si>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</si>
  <si>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</si>
  <si>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</si>
  <si>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</si>
  <si>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</si>
  <si>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</si>
  <si>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</si>
  <si>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</si>
  <si>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</si>
  <si>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</si>
  <si>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</si>
  <si>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</si>
  <si>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</si>
  <si>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</si>
  <si>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</si>
  <si>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</si>
  <si>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</si>
  <si>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</si>
  <si>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</si>
  <si>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</si>
  <si>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</si>
  <si>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</si>
  <si>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</si>
  <si>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</si>
  <si>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</si>
  <si>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</si>
  <si>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</si>
  <si>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</si>
  <si>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</si>
  <si>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</si>
  <si>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</si>
  <si>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</si>
  <si>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</si>
  <si>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</si>
  <si>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</si>
  <si>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</si>
  <si>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</si>
  <si>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</si>
  <si>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</si>
  <si>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</si>
  <si>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</si>
  <si>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</si>
  <si>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</si>
  <si>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</si>
  <si>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</si>
  <si>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</si>
  <si>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</si>
  <si>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</si>
  <si>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</si>
  <si>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</si>
  <si>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</si>
  <si>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</si>
  <si>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</si>
  <si>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</si>
  <si>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</si>
  <si>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</si>
  <si>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</si>
  <si>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</si>
  <si>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</si>
  <si>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</si>
  <si>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</si>
  <si>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</si>
  <si>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</si>
  <si>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</si>
  <si>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</si>
  <si>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</si>
  <si>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</si>
  <si>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</si>
  <si>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</si>
  <si>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</si>
  <si>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</si>
  <si>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</si>
  <si>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</si>
  <si>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</si>
  <si>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</si>
  <si>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</si>
  <si>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</si>
  <si>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</si>
  <si>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</si>
  <si>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</si>
  <si>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</si>
  <si>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</si>
  <si>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</si>
  <si>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</si>
  <si>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</si>
  <si>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</si>
  <si>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</si>
  <si>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</si>
  <si>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</si>
  <si>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</si>
  <si>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</si>
  <si>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</si>
  <si>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</si>
  <si>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</si>
  <si>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</si>
  <si>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</si>
  <si>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</si>
  <si>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</si>
  <si>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</si>
  <si>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</si>
  <si>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</si>
  <si>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</si>
  <si>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</si>
  <si>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</si>
  <si>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</si>
  <si>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</si>
  <si>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</si>
  <si>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</si>
  <si>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</si>
  <si>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</si>
  <si>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</si>
  <si>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</si>
  <si>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</si>
  <si>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</si>
  <si>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</si>
  <si>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</si>
  <si>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</si>
  <si>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</si>
  <si>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</si>
  <si>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</si>
  <si>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</si>
  <si>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</si>
  <si>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</si>
  <si>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</si>
  <si>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</si>
  <si>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</si>
  <si>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</si>
  <si>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</si>
  <si>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F=(B-D-E)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</si>
  <si>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</si>
  <si>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</si>
  <si>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</si>
  <si>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</si>
  <si>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</si>
  <si>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</si>
  <si>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</si>
  <si>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5. tájékoztató tábla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</si>
  <si>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</si>
  <si>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</si>
  <si>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</si>
  <si>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</si>
  <si>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</si>
  <si>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</si>
  <si>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</si>
  <si>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</si>
  <si>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</si>
  <si>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</si>
  <si>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</si>
  <si>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</si>
  <si>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</si>
  <si>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</si>
  <si>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</si>
  <si>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</si>
  <si>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</si>
  <si>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</si>
  <si>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Közös Hivatal</t>
  </si>
  <si>
    <t>Kötelező</t>
  </si>
  <si>
    <t>Önkéntes</t>
  </si>
  <si>
    <t>Állami</t>
  </si>
  <si>
    <t>Feladat</t>
  </si>
  <si>
    <t>1.1</t>
  </si>
  <si>
    <t>1.2</t>
  </si>
  <si>
    <t>1.3</t>
  </si>
  <si>
    <t>1.4</t>
  </si>
  <si>
    <t>1.6</t>
  </si>
  <si>
    <t>1.7</t>
  </si>
  <si>
    <t>1.8</t>
  </si>
  <si>
    <t>1.9</t>
  </si>
  <si>
    <t>1.10</t>
  </si>
  <si>
    <t>Működési célú támogatások államháztartáson belülről (2.1.+…+2.6.)</t>
  </si>
  <si>
    <t>2.1</t>
  </si>
  <si>
    <t>2.2</t>
  </si>
  <si>
    <t>2.3</t>
  </si>
  <si>
    <t>2.4</t>
  </si>
  <si>
    <t>2.5</t>
  </si>
  <si>
    <t>2.6</t>
  </si>
  <si>
    <t xml:space="preserve"> - ebből EU támogatás</t>
  </si>
  <si>
    <t>Felhalmozási célú támogatások államháztartáson belülről (4.1.+4.5.)</t>
  </si>
  <si>
    <t>4.1</t>
  </si>
  <si>
    <t>4.2</t>
  </si>
  <si>
    <t>4.3</t>
  </si>
  <si>
    <t>4.4</t>
  </si>
  <si>
    <t>4.5</t>
  </si>
  <si>
    <t>4.6</t>
  </si>
  <si>
    <t>- ebből EU-s támogatás</t>
  </si>
  <si>
    <t>6.1</t>
  </si>
  <si>
    <t>6.2</t>
  </si>
  <si>
    <t>6.3</t>
  </si>
  <si>
    <t>6.4</t>
  </si>
  <si>
    <t xml:space="preserve"> - ebből EU-s forrásból tám. megvalósuló programok, projektek kiadásai</t>
  </si>
  <si>
    <t>3</t>
  </si>
  <si>
    <t>Éves engedélyezett létszám előirányzat (fő)</t>
  </si>
  <si>
    <t>Lakásfenntartási támogatás</t>
  </si>
  <si>
    <t>BURSA</t>
  </si>
  <si>
    <t>Középiskolás ösztöndíj</t>
  </si>
  <si>
    <t>Gyógyszer támogatás</t>
  </si>
  <si>
    <t>Temetési segély</t>
  </si>
  <si>
    <t>Községi Önkormányzat Váralja adósságot keletkeztető ügyletekből és kezességvállalásokból fennálló kötelezettségei</t>
  </si>
  <si>
    <t>Községi  Önkormányzat Váralja saját bevételeinek részletezése az adósságot keletkeztető ügyletből származó tárgyévi fizetési kötelezettség megállapításához</t>
  </si>
  <si>
    <t>Községi Önkormányzat Váralja</t>
  </si>
  <si>
    <t>71800013-11096128</t>
  </si>
  <si>
    <t>Térfigyelő kamera rendszer kiépítése</t>
  </si>
  <si>
    <t>Járda út felújítás</t>
  </si>
  <si>
    <t>Összesen (1+2+3+4+5+6)</t>
  </si>
  <si>
    <t xml:space="preserve"> -</t>
  </si>
  <si>
    <t>BEVÉTELI és KIADÁSI ELŐIRÁNYZATAI</t>
  </si>
  <si>
    <t>címrend szerint</t>
  </si>
  <si>
    <t>KIADÁSOK</t>
  </si>
  <si>
    <t>Cím sz.</t>
  </si>
  <si>
    <t>Al-cím sz.</t>
  </si>
  <si>
    <t>Elő-ir.cs. sz.</t>
  </si>
  <si>
    <t>Ki-em. előir.</t>
  </si>
  <si>
    <t>Cím neve</t>
  </si>
  <si>
    <t>Alcím neve</t>
  </si>
  <si>
    <t>Előir.csop.neve</t>
  </si>
  <si>
    <t>Kiem. előir. neve</t>
  </si>
  <si>
    <t>Költségvetési kiadások</t>
  </si>
  <si>
    <t>M. adókat terhelő járulékok</t>
  </si>
  <si>
    <t>Dologi kiadások</t>
  </si>
  <si>
    <t>Egyéb felhalmozási célú kiadások</t>
  </si>
  <si>
    <t>2. alcím összesen:</t>
  </si>
  <si>
    <t>Személyi juttatás</t>
  </si>
  <si>
    <t>Dologi kiadás</t>
  </si>
  <si>
    <t>Tartalék</t>
  </si>
  <si>
    <t>A települési önkormányzatok működésének támogatása</t>
  </si>
  <si>
    <t>A települési önk. köznevelési és gyermekétk.fel. támogatása</t>
  </si>
  <si>
    <t>A települési önk. szoc. és gyermekjóléti fel.támogatása</t>
  </si>
  <si>
    <t>A települési önk. kulturális feladatainak támogatása</t>
  </si>
  <si>
    <t xml:space="preserve">Működési célú központosított előirányzatok </t>
  </si>
  <si>
    <t>Lakott külterülettel kaopcsolatos feladatok támogatása</t>
  </si>
  <si>
    <t>Települési önk. Köznev. feladatainak egyéb támogatása</t>
  </si>
  <si>
    <t>Üdülőhelyi feladatok támogatása</t>
  </si>
  <si>
    <t>Helyi önkormányzatok kiegészítő támogatása</t>
  </si>
  <si>
    <t>Munkaügyi Központ</t>
  </si>
  <si>
    <t>EU</t>
  </si>
  <si>
    <t xml:space="preserve">Helyi adók </t>
  </si>
  <si>
    <t>Gépjárműadók</t>
  </si>
  <si>
    <t>Egyéb áruhasználati és szolgálati adók</t>
  </si>
  <si>
    <t>Belföldi finanszírozás bevételei</t>
  </si>
  <si>
    <t>BEVÉTELEK MINDÖSSZESEN:</t>
  </si>
  <si>
    <t>Községi  Önkormányzat Váralja</t>
  </si>
  <si>
    <t>1. cím összesen:</t>
  </si>
  <si>
    <t>Készlet értékesítés</t>
  </si>
  <si>
    <t>Közvetített szolg.</t>
  </si>
  <si>
    <t>Kiszámlázott ált. forg. Adó</t>
  </si>
  <si>
    <t>ÁFA visszatérítés</t>
  </si>
  <si>
    <t>Kamat bevételek</t>
  </si>
  <si>
    <t>Egyéb pü. Műveletek</t>
  </si>
  <si>
    <t>Immat. Javak ért.</t>
  </si>
  <si>
    <t>Ingatlanok ért.</t>
  </si>
  <si>
    <t>Egyéb tárgyi eszköz ért.</t>
  </si>
  <si>
    <t>Részesedések ért.</t>
  </si>
  <si>
    <t>Részesedések megszűnéséhez kapcs. Bevételek</t>
  </si>
  <si>
    <t>1. alcím összesen:</t>
  </si>
  <si>
    <t>3. alcím összesen:</t>
  </si>
  <si>
    <t>4 .alcím összesen:</t>
  </si>
  <si>
    <t>5. alcím összesen</t>
  </si>
  <si>
    <t>6. alcím összesen</t>
  </si>
  <si>
    <t>7. alcím összsen</t>
  </si>
  <si>
    <t>8. alcím összesen</t>
  </si>
  <si>
    <t>9. alcím összesen:</t>
  </si>
  <si>
    <t>1. cím összesen</t>
  </si>
  <si>
    <t>Váralja Község Önkormányzat költségvetésének</t>
  </si>
  <si>
    <t>M.adókat terhelő járulék</t>
  </si>
  <si>
    <t>Önként</t>
  </si>
  <si>
    <t>vállalt</t>
  </si>
  <si>
    <t>feladatok</t>
  </si>
  <si>
    <t>Közvilágítás</t>
  </si>
  <si>
    <t>Segélyek</t>
  </si>
  <si>
    <t>Civil szervezetek támogatása</t>
  </si>
  <si>
    <t>Zöldterület kezelés</t>
  </si>
  <si>
    <t>Végleges pe. Átadás</t>
  </si>
  <si>
    <t>Ellátottak jutt.</t>
  </si>
  <si>
    <t>Forintban</t>
  </si>
  <si>
    <t>Forintban !</t>
  </si>
  <si>
    <t>Térfigyelő kamera rendszer tovább bővítése</t>
  </si>
  <si>
    <t xml:space="preserve">Felhasználás </t>
  </si>
  <si>
    <t xml:space="preserve"> Forintban !</t>
  </si>
  <si>
    <t>Éves eredeti kiadási előirányzat: 107998000 Ft</t>
  </si>
  <si>
    <t>30 napon túli elismert tartozásállomány összesen:0 ezer Ft</t>
  </si>
  <si>
    <t>Váralja, 2016. február 17.</t>
  </si>
  <si>
    <t>2015. évi tény</t>
  </si>
  <si>
    <t>Operatív tervek elkészítése</t>
  </si>
  <si>
    <t>Önkormányzati igazgatás</t>
  </si>
  <si>
    <t>Köztemető fenntartás</t>
  </si>
  <si>
    <t>Város és községgazdálkodás</t>
  </si>
  <si>
    <t>Könyvtári szolgáltatás</t>
  </si>
  <si>
    <t>Közművelődési</t>
  </si>
  <si>
    <t>Közfoglalkoztatottak</t>
  </si>
  <si>
    <t>Önkorm. Elszámolásai</t>
  </si>
  <si>
    <t>Iskolakezdési támogatás</t>
  </si>
  <si>
    <t>Karácsonyi támogatás</t>
  </si>
  <si>
    <t>Elsőlakáshoz jutás</t>
  </si>
  <si>
    <t>Létfenntartási támogatás</t>
  </si>
  <si>
    <t>Fatámogatás</t>
  </si>
  <si>
    <t>Rászoruló gyermekek int. Kívüli étkeztetése</t>
  </si>
  <si>
    <t>Település rendezési terv</t>
  </si>
  <si>
    <t>Előirányzat felhasználási ütemterv</t>
  </si>
  <si>
    <t xml:space="preserve"> Községi  Önkormányzat Váralja 2016. évi</t>
  </si>
  <si>
    <t>Működési célú garancia- és kezességvállalásból származó megtérülések ÁH kívülről</t>
  </si>
  <si>
    <t>Működési célú visszatérítendő támogatások, kölcsönök visszatérülése az EU-tól</t>
  </si>
  <si>
    <t>Működési célú v.tér. tám., kölcsönök vtér.kormányoktól és más nemzetközi szervezetektől</t>
  </si>
  <si>
    <t>Működési célú visszatérítendő támogatások, kölcsönök visszatérülése ÁH kívülről</t>
  </si>
  <si>
    <t>Egyéb működési célú átvett pénzeszközök</t>
  </si>
  <si>
    <t>2017. évi előirányzat</t>
  </si>
  <si>
    <t xml:space="preserve">   - ÁH-án belüli megelőlegezés visszafizetése</t>
  </si>
  <si>
    <t>2017.évi előirányzat</t>
  </si>
  <si>
    <r>
      <t xml:space="preserve">   Működési költségvetés kiadásai </t>
    </r>
    <r>
      <rPr>
        <sz val="12"/>
        <rFont val="Times New Roman CE"/>
        <family val="0"/>
      </rPr>
      <t>(1.1+…+1.5.+1.18.)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</si>
  <si>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</si>
  <si>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Forintban!</t>
  </si>
  <si>
    <t>Közégi  Önkormányzat  Váralja 2017. évi adósságot keletkeztető fejlesztési céljai</t>
  </si>
  <si>
    <t>2017</t>
  </si>
  <si>
    <t>Járda és út felújítása</t>
  </si>
  <si>
    <t>Pincetömedékelése</t>
  </si>
  <si>
    <t>2017. évi kiadási előirányzatai feladatonként</t>
  </si>
  <si>
    <t>Támogatás célú fin. Műveletek</t>
  </si>
  <si>
    <t>Orvosi ügyeletre</t>
  </si>
  <si>
    <t>Szennyvíz,- víz</t>
  </si>
  <si>
    <t>9. melléklet a …/2017.(…) önkormányzati rendelethez</t>
  </si>
  <si>
    <t>Ellátottak juttatásai 2017. év</t>
  </si>
  <si>
    <t>2019 után</t>
  </si>
  <si>
    <t>Pince tömedékelés</t>
  </si>
  <si>
    <t>Térfigyelő kamera rendszer bővítése</t>
  </si>
  <si>
    <t>Hosszabb időtart.közfoglalk.2017.</t>
  </si>
  <si>
    <t>2017. évi eredeti előir.</t>
  </si>
  <si>
    <t>2017. évi terv</t>
  </si>
  <si>
    <t>2017. év utáni szükséglet</t>
  </si>
  <si>
    <t>2017.</t>
  </si>
  <si>
    <t>2018.</t>
  </si>
  <si>
    <t>2019.</t>
  </si>
  <si>
    <t>Időskorúak bentlakásos támogatása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</si>
</sst>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#,##0\ _F_t"/>
  </numFmts>
  <fonts count="7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0"/>
      <name val="Arial CE"/>
      <family val="0"/>
    </font>
    <font>
      <b/>
      <u val="single"/>
      <sz val="12"/>
      <name val="Times New Roman CE"/>
      <family val="1"/>
    </font>
    <font>
      <i/>
      <sz val="12"/>
      <name val="Times New Roman CE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8"/>
      <color indexed="8"/>
      <name val="Times New Roman"/>
      <family val="1"/>
    </font>
    <font>
      <b/>
      <sz val="7"/>
      <name val="Times New Roman CE"/>
      <family val="0"/>
    </font>
    <font>
      <sz val="7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gray125">
        <bgColor indexed="22"/>
      </patternFill>
    </fill>
    <fill>
      <patternFill patternType="solid">
        <fgColor indexed="55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2" borderId="7" applyNumberFormat="0" applyFont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</cellStyleXfs>
  <cellXfs count="924">
    <xf numFmtId="0" fontId="0" fillId="0" borderId="0" xfId="0" applyAlignment="1">
      <alignment/>
    </xf>
    <xf numFmtId="0" fontId="0" fillId="0" borderId="0" xfId="62" applyFont="1" applyFill="1">
      <alignment/>
      <protection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2" applyFont="1" applyFill="1" applyBorder="1" applyAlignment="1" applyProtection="1">
      <alignment horizontal="center" vertical="center" wrapText="1"/>
      <protection/>
    </xf>
    <xf numFmtId="0" fontId="6" fillId="0" borderId="0" xfId="62" applyFont="1" applyFill="1" applyBorder="1" applyAlignment="1" applyProtection="1">
      <alignment vertical="center" wrapText="1"/>
      <protection/>
    </xf>
    <xf numFmtId="0" fontId="17" fillId="0" borderId="10" xfId="62" applyFont="1" applyFill="1" applyBorder="1" applyAlignment="1" applyProtection="1">
      <alignment horizontal="left" vertical="center" wrapText="1" indent="1"/>
      <protection/>
    </xf>
    <xf numFmtId="0" fontId="17" fillId="0" borderId="11" xfId="62" applyFont="1" applyFill="1" applyBorder="1" applyAlignment="1" applyProtection="1">
      <alignment horizontal="left" vertical="center" wrapText="1" indent="1"/>
      <protection/>
    </xf>
    <xf numFmtId="0" fontId="17" fillId="0" borderId="12" xfId="62" applyFont="1" applyFill="1" applyBorder="1" applyAlignment="1" applyProtection="1">
      <alignment horizontal="left" vertical="center" wrapText="1" indent="1"/>
      <protection/>
    </xf>
    <xf numFmtId="0" fontId="17" fillId="0" borderId="13" xfId="62" applyFont="1" applyFill="1" applyBorder="1" applyAlignment="1" applyProtection="1">
      <alignment horizontal="left" vertical="center" wrapText="1" indent="1"/>
      <protection/>
    </xf>
    <xf numFmtId="0" fontId="17" fillId="0" borderId="14" xfId="62" applyFont="1" applyFill="1" applyBorder="1" applyAlignment="1" applyProtection="1">
      <alignment horizontal="left" vertical="center" wrapText="1" indent="1"/>
      <protection/>
    </xf>
    <xf numFmtId="0" fontId="17" fillId="0" borderId="15" xfId="62" applyFont="1" applyFill="1" applyBorder="1" applyAlignment="1" applyProtection="1">
      <alignment horizontal="left" vertical="center" wrapText="1" indent="1"/>
      <protection/>
    </xf>
    <xf numFmtId="49" fontId="17" fillId="0" borderId="16" xfId="62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2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2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2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2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2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2" applyFont="1" applyFill="1" applyBorder="1" applyAlignment="1" applyProtection="1">
      <alignment horizontal="left" vertical="center" wrapText="1" indent="1"/>
      <protection/>
    </xf>
    <xf numFmtId="0" fontId="15" fillId="0" borderId="22" xfId="62" applyFont="1" applyFill="1" applyBorder="1" applyAlignment="1" applyProtection="1">
      <alignment horizontal="left" vertical="center" wrapText="1" indent="1"/>
      <protection/>
    </xf>
    <xf numFmtId="0" fontId="15" fillId="0" borderId="23" xfId="62" applyFont="1" applyFill="1" applyBorder="1" applyAlignment="1" applyProtection="1">
      <alignment horizontal="left" vertical="center" wrapText="1" indent="1"/>
      <protection/>
    </xf>
    <xf numFmtId="0" fontId="15" fillId="0" borderId="24" xfId="62" applyFont="1" applyFill="1" applyBorder="1" applyAlignment="1" applyProtection="1">
      <alignment horizontal="left" vertical="center" wrapText="1" indent="1"/>
      <protection/>
    </xf>
    <xf numFmtId="0" fontId="7" fillId="0" borderId="22" xfId="62" applyFont="1" applyFill="1" applyBorder="1" applyAlignment="1" applyProtection="1">
      <alignment horizontal="center" vertical="center" wrapText="1"/>
      <protection/>
    </xf>
    <xf numFmtId="0" fontId="7" fillId="0" borderId="23" xfId="62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0" fontId="15" fillId="0" borderId="23" xfId="62" applyFont="1" applyFill="1" applyBorder="1" applyAlignment="1" applyProtection="1">
      <alignment vertical="center" wrapText="1"/>
      <protection/>
    </xf>
    <xf numFmtId="0" fontId="15" fillId="0" borderId="26" xfId="62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7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8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62" applyFont="1" applyFill="1" applyBorder="1" applyAlignment="1" applyProtection="1">
      <alignment horizontal="center" vertical="center" wrapText="1"/>
      <protection/>
    </xf>
    <xf numFmtId="0" fontId="15" fillId="0" borderId="23" xfId="62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3" applyFont="1" applyFill="1" applyBorder="1" applyAlignment="1" applyProtection="1">
      <alignment horizontal="left" vertical="center" indent="1"/>
      <protection/>
    </xf>
    <xf numFmtId="0" fontId="2" fillId="0" borderId="0" xfId="62" applyFill="1">
      <alignment/>
      <protection/>
    </xf>
    <xf numFmtId="0" fontId="17" fillId="0" borderId="0" xfId="62" applyFont="1" applyFill="1">
      <alignment/>
      <protection/>
    </xf>
    <xf numFmtId="0" fontId="19" fillId="0" borderId="0" xfId="62" applyFont="1" applyFill="1">
      <alignment/>
      <protection/>
    </xf>
    <xf numFmtId="164" fontId="5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3" xfId="0" applyFont="1" applyFill="1" applyBorder="1" applyAlignment="1" applyProtection="1">
      <alignment vertical="center" wrapTex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8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5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7" fillId="0" borderId="24" xfId="63" applyFont="1" applyFill="1" applyBorder="1" applyAlignment="1" applyProtection="1">
      <alignment horizontal="center" vertical="center" wrapText="1"/>
      <protection/>
    </xf>
    <xf numFmtId="0" fontId="7" fillId="0" borderId="26" xfId="63" applyFont="1" applyFill="1" applyBorder="1" applyAlignment="1" applyProtection="1">
      <alignment horizontal="center" vertical="center"/>
      <protection/>
    </xf>
    <xf numFmtId="0" fontId="7" fillId="0" borderId="36" xfId="63" applyFont="1" applyFill="1" applyBorder="1" applyAlignment="1" applyProtection="1">
      <alignment horizontal="center" vertical="center"/>
      <protection/>
    </xf>
    <xf numFmtId="0" fontId="2" fillId="0" borderId="0" xfId="63" applyFill="1" applyProtection="1">
      <alignment/>
      <protection/>
    </xf>
    <xf numFmtId="0" fontId="17" fillId="0" borderId="22" xfId="63" applyFont="1" applyFill="1" applyBorder="1" applyAlignment="1" applyProtection="1">
      <alignment horizontal="left" vertical="center" indent="1"/>
      <protection/>
    </xf>
    <xf numFmtId="0" fontId="2" fillId="0" borderId="0" xfId="63" applyFill="1" applyAlignment="1" applyProtection="1">
      <alignment vertical="center"/>
      <protection/>
    </xf>
    <xf numFmtId="0" fontId="17" fillId="0" borderId="16" xfId="63" applyFont="1" applyFill="1" applyBorder="1" applyAlignment="1" applyProtection="1">
      <alignment horizontal="left" vertical="center" indent="1"/>
      <protection/>
    </xf>
    <xf numFmtId="164" fontId="17" fillId="0" borderId="10" xfId="63" applyNumberFormat="1" applyFont="1" applyFill="1" applyBorder="1" applyAlignment="1" applyProtection="1">
      <alignment vertical="center"/>
      <protection locked="0"/>
    </xf>
    <xf numFmtId="164" fontId="17" fillId="0" borderId="25" xfId="63" applyNumberFormat="1" applyFont="1" applyFill="1" applyBorder="1" applyAlignment="1" applyProtection="1">
      <alignment vertical="center"/>
      <protection/>
    </xf>
    <xf numFmtId="0" fontId="17" fillId="0" borderId="17" xfId="63" applyFont="1" applyFill="1" applyBorder="1" applyAlignment="1" applyProtection="1">
      <alignment horizontal="left" vertical="center" indent="1"/>
      <protection/>
    </xf>
    <xf numFmtId="164" fontId="17" fillId="0" borderId="11" xfId="63" applyNumberFormat="1" applyFont="1" applyFill="1" applyBorder="1" applyAlignment="1" applyProtection="1">
      <alignment vertical="center"/>
      <protection locked="0"/>
    </xf>
    <xf numFmtId="164" fontId="17" fillId="0" borderId="28" xfId="63" applyNumberFormat="1" applyFont="1" applyFill="1" applyBorder="1" applyAlignment="1" applyProtection="1">
      <alignment vertical="center"/>
      <protection/>
    </xf>
    <xf numFmtId="0" fontId="2" fillId="0" borderId="0" xfId="63" applyFill="1" applyAlignment="1" applyProtection="1">
      <alignment vertical="center"/>
      <protection locked="0"/>
    </xf>
    <xf numFmtId="164" fontId="17" fillId="0" borderId="12" xfId="63" applyNumberFormat="1" applyFont="1" applyFill="1" applyBorder="1" applyAlignment="1" applyProtection="1">
      <alignment vertical="center"/>
      <protection locked="0"/>
    </xf>
    <xf numFmtId="164" fontId="17" fillId="0" borderId="37" xfId="63" applyNumberFormat="1" applyFont="1" applyFill="1" applyBorder="1" applyAlignment="1" applyProtection="1">
      <alignment vertical="center"/>
      <protection/>
    </xf>
    <xf numFmtId="164" fontId="15" fillId="0" borderId="23" xfId="63" applyNumberFormat="1" applyFont="1" applyFill="1" applyBorder="1" applyAlignment="1" applyProtection="1">
      <alignment vertical="center"/>
      <protection/>
    </xf>
    <xf numFmtId="164" fontId="15" fillId="0" borderId="29" xfId="63" applyNumberFormat="1" applyFont="1" applyFill="1" applyBorder="1" applyAlignment="1" applyProtection="1">
      <alignment vertical="center"/>
      <protection/>
    </xf>
    <xf numFmtId="0" fontId="17" fillId="0" borderId="18" xfId="63" applyFont="1" applyFill="1" applyBorder="1" applyAlignment="1" applyProtection="1">
      <alignment horizontal="left" vertical="center" indent="1"/>
      <protection/>
    </xf>
    <xf numFmtId="0" fontId="15" fillId="0" borderId="22" xfId="63" applyFont="1" applyFill="1" applyBorder="1" applyAlignment="1" applyProtection="1">
      <alignment horizontal="left" vertical="center" indent="1"/>
      <protection/>
    </xf>
    <xf numFmtId="164" fontId="15" fillId="0" borderId="23" xfId="63" applyNumberFormat="1" applyFont="1" applyFill="1" applyBorder="1" applyProtection="1">
      <alignment/>
      <protection/>
    </xf>
    <xf numFmtId="164" fontId="15" fillId="0" borderId="29" xfId="63" applyNumberFormat="1" applyFont="1" applyFill="1" applyBorder="1" applyProtection="1">
      <alignment/>
      <protection/>
    </xf>
    <xf numFmtId="0" fontId="2" fillId="0" borderId="0" xfId="63" applyFill="1" applyProtection="1">
      <alignment/>
      <protection locked="0"/>
    </xf>
    <xf numFmtId="0" fontId="0" fillId="0" borderId="0" xfId="63" applyFont="1" applyFill="1" applyProtection="1">
      <alignment/>
      <protection/>
    </xf>
    <xf numFmtId="0" fontId="4" fillId="0" borderId="0" xfId="63" applyFont="1" applyFill="1" applyProtection="1">
      <alignment/>
      <protection locked="0"/>
    </xf>
    <xf numFmtId="0" fontId="6" fillId="0" borderId="0" xfId="63" applyFont="1" applyFill="1" applyProtection="1">
      <alignment/>
      <protection locked="0"/>
    </xf>
    <xf numFmtId="0" fontId="21" fillId="0" borderId="38" xfId="0" applyFont="1" applyFill="1" applyBorder="1" applyAlignment="1" applyProtection="1">
      <alignment horizontal="left" vertical="center" wrapText="1"/>
      <protection locked="0"/>
    </xf>
    <xf numFmtId="0" fontId="21" fillId="0" borderId="39" xfId="0" applyFont="1" applyFill="1" applyBorder="1" applyAlignment="1" applyProtection="1">
      <alignment horizontal="left" vertical="center" wrapText="1"/>
      <protection locked="0"/>
    </xf>
    <xf numFmtId="0" fontId="21" fillId="0" borderId="40" xfId="0" applyFont="1" applyFill="1" applyBorder="1" applyAlignment="1" applyProtection="1">
      <alignment horizontal="left" vertical="center" wrapText="1"/>
      <protection locked="0"/>
    </xf>
    <xf numFmtId="164" fontId="0" fillId="33" borderId="41" xfId="0" applyNumberFormat="1" applyFont="1" applyFill="1" applyBorder="1" applyAlignment="1" applyProtection="1">
      <alignment horizontal="left" vertical="center" wrapText="1" indent="2"/>
      <protection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62" applyFont="1" applyFill="1" applyBorder="1" applyAlignment="1" applyProtection="1">
      <alignment horizontal="left" vertical="center" wrapText="1" indent="1"/>
      <protection/>
    </xf>
    <xf numFmtId="0" fontId="6" fillId="0" borderId="0" xfId="62" applyFont="1" applyFill="1">
      <alignment/>
      <protection/>
    </xf>
    <xf numFmtId="0" fontId="15" fillId="0" borderId="23" xfId="62" applyFont="1" applyFill="1" applyBorder="1" applyAlignment="1" applyProtection="1">
      <alignment horizontal="left" vertical="center" wrapText="1"/>
      <protection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164" fontId="16" fillId="0" borderId="43" xfId="62" applyNumberFormat="1" applyFont="1" applyFill="1" applyBorder="1" applyAlignment="1" applyProtection="1">
      <alignment horizontal="left" vertical="center"/>
      <protection/>
    </xf>
    <xf numFmtId="0" fontId="17" fillId="0" borderId="11" xfId="62" applyFont="1" applyFill="1" applyBorder="1" applyAlignment="1" applyProtection="1">
      <alignment horizontal="left" indent="6"/>
      <protection/>
    </xf>
    <xf numFmtId="0" fontId="17" fillId="0" borderId="11" xfId="62" applyFont="1" applyFill="1" applyBorder="1" applyAlignment="1" applyProtection="1">
      <alignment horizontal="left" vertical="center" wrapText="1" indent="6"/>
      <protection/>
    </xf>
    <xf numFmtId="0" fontId="17" fillId="0" borderId="15" xfId="62" applyFont="1" applyFill="1" applyBorder="1" applyAlignment="1" applyProtection="1">
      <alignment horizontal="left" vertical="center" wrapText="1" indent="6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0" xfId="62" applyFont="1" applyFill="1" applyBorder="1">
      <alignment/>
      <protection/>
    </xf>
    <xf numFmtId="0" fontId="1" fillId="0" borderId="0" xfId="62" applyFont="1" applyFill="1">
      <alignment/>
      <protection/>
    </xf>
    <xf numFmtId="164" fontId="4" fillId="0" borderId="0" xfId="62" applyNumberFormat="1" applyFont="1" applyFill="1" applyBorder="1" applyAlignment="1" applyProtection="1">
      <alignment horizontal="centerContinuous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0" fillId="0" borderId="23" xfId="62" applyFont="1" applyFill="1" applyBorder="1" applyAlignment="1">
      <alignment horizontal="center" vertical="center"/>
      <protection/>
    </xf>
    <xf numFmtId="0" fontId="0" fillId="0" borderId="29" xfId="62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3" fillId="0" borderId="23" xfId="62" applyFont="1" applyFill="1" applyBorder="1">
      <alignment/>
      <protection/>
    </xf>
    <xf numFmtId="166" fontId="0" fillId="0" borderId="37" xfId="40" applyNumberFormat="1" applyFont="1" applyFill="1" applyBorder="1" applyAlignment="1">
      <alignment/>
    </xf>
    <xf numFmtId="166" fontId="0" fillId="0" borderId="28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4" xfId="62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62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62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62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62" applyFont="1" applyFill="1" applyBorder="1" applyAlignment="1" applyProtection="1">
      <alignment horizontal="center" vertical="center" wrapText="1"/>
      <protection/>
    </xf>
    <xf numFmtId="0" fontId="15" fillId="0" borderId="13" xfId="62" applyFont="1" applyFill="1" applyBorder="1" applyAlignment="1" applyProtection="1">
      <alignment horizontal="center" vertical="center" wrapText="1"/>
      <protection/>
    </xf>
    <xf numFmtId="0" fontId="15" fillId="0" borderId="27" xfId="62" applyFont="1" applyFill="1" applyBorder="1" applyAlignment="1" applyProtection="1">
      <alignment horizontal="center" vertical="center" wrapText="1"/>
      <protection/>
    </xf>
    <xf numFmtId="0" fontId="17" fillId="0" borderId="22" xfId="62" applyFont="1" applyFill="1" applyBorder="1" applyAlignment="1" applyProtection="1">
      <alignment horizontal="center" vertical="center"/>
      <protection/>
    </xf>
    <xf numFmtId="0" fontId="17" fillId="0" borderId="23" xfId="62" applyFont="1" applyFill="1" applyBorder="1" applyAlignment="1" applyProtection="1">
      <alignment horizontal="center" vertical="center"/>
      <protection/>
    </xf>
    <xf numFmtId="0" fontId="17" fillId="0" borderId="29" xfId="62" applyFont="1" applyFill="1" applyBorder="1" applyAlignment="1" applyProtection="1">
      <alignment horizontal="center" vertical="center"/>
      <protection/>
    </xf>
    <xf numFmtId="0" fontId="17" fillId="0" borderId="20" xfId="62" applyFont="1" applyFill="1" applyBorder="1" applyAlignment="1" applyProtection="1">
      <alignment horizontal="center" vertical="center"/>
      <protection/>
    </xf>
    <xf numFmtId="0" fontId="17" fillId="0" borderId="17" xfId="62" applyFont="1" applyFill="1" applyBorder="1" applyAlignment="1" applyProtection="1">
      <alignment horizontal="center" vertical="center"/>
      <protection/>
    </xf>
    <xf numFmtId="0" fontId="17" fillId="0" borderId="19" xfId="62" applyFont="1" applyFill="1" applyBorder="1" applyAlignment="1" applyProtection="1">
      <alignment horizontal="center" vertical="center"/>
      <protection/>
    </xf>
    <xf numFmtId="166" fontId="15" fillId="0" borderId="29" xfId="40" applyNumberFormat="1" applyFont="1" applyFill="1" applyBorder="1" applyAlignment="1" applyProtection="1">
      <alignment/>
      <protection/>
    </xf>
    <xf numFmtId="166" fontId="17" fillId="0" borderId="27" xfId="40" applyNumberFormat="1" applyFont="1" applyFill="1" applyBorder="1" applyAlignment="1" applyProtection="1">
      <alignment/>
      <protection locked="0"/>
    </xf>
    <xf numFmtId="166" fontId="17" fillId="0" borderId="28" xfId="40" applyNumberFormat="1" applyFont="1" applyFill="1" applyBorder="1" applyAlignment="1" applyProtection="1">
      <alignment/>
      <protection locked="0"/>
    </xf>
    <xf numFmtId="166" fontId="17" fillId="0" borderId="35" xfId="40" applyNumberFormat="1" applyFont="1" applyFill="1" applyBorder="1" applyAlignment="1" applyProtection="1">
      <alignment/>
      <protection locked="0"/>
    </xf>
    <xf numFmtId="0" fontId="17" fillId="0" borderId="13" xfId="62" applyFont="1" applyFill="1" applyBorder="1" applyProtection="1">
      <alignment/>
      <protection locked="0"/>
    </xf>
    <xf numFmtId="0" fontId="17" fillId="0" borderId="11" xfId="62" applyFont="1" applyFill="1" applyBorder="1" applyProtection="1">
      <alignment/>
      <protection locked="0"/>
    </xf>
    <xf numFmtId="0" fontId="17" fillId="0" borderId="15" xfId="62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21" fillId="0" borderId="42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 wrapText="1"/>
      <protection/>
    </xf>
    <xf numFmtId="164" fontId="15" fillId="0" borderId="45" xfId="0" applyNumberFormat="1" applyFont="1" applyFill="1" applyBorder="1" applyAlignment="1" applyProtection="1">
      <alignment vertical="center" wrapText="1"/>
      <protection/>
    </xf>
    <xf numFmtId="164" fontId="15" fillId="0" borderId="46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0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7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8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8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7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8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0" fillId="0" borderId="47" xfId="0" applyFill="1" applyBorder="1" applyAlignment="1" applyProtection="1">
      <alignment/>
      <protection/>
    </xf>
    <xf numFmtId="0" fontId="5" fillId="0" borderId="47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4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48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62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1" xfId="0" applyNumberFormat="1" applyFont="1" applyFill="1" applyBorder="1" applyAlignment="1" applyProtection="1">
      <alignment horizontal="center" vertical="center"/>
      <protection/>
    </xf>
    <xf numFmtId="164" fontId="7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0" fontId="17" fillId="0" borderId="11" xfId="63" applyFont="1" applyFill="1" applyBorder="1" applyAlignment="1" applyProtection="1">
      <alignment horizontal="left" vertical="center" indent="1"/>
      <protection/>
    </xf>
    <xf numFmtId="0" fontId="17" fillId="0" borderId="12" xfId="63" applyFont="1" applyFill="1" applyBorder="1" applyAlignment="1" applyProtection="1">
      <alignment horizontal="left" vertical="center" wrapText="1" indent="1"/>
      <protection/>
    </xf>
    <xf numFmtId="0" fontId="17" fillId="0" borderId="11" xfId="63" applyFont="1" applyFill="1" applyBorder="1" applyAlignment="1" applyProtection="1">
      <alignment horizontal="left" vertical="center" wrapText="1" indent="1"/>
      <protection/>
    </xf>
    <xf numFmtId="0" fontId="17" fillId="0" borderId="12" xfId="63" applyFont="1" applyFill="1" applyBorder="1" applyAlignment="1" applyProtection="1">
      <alignment horizontal="left" vertical="center" indent="1"/>
      <protection/>
    </xf>
    <xf numFmtId="0" fontId="7" fillId="0" borderId="23" xfId="63" applyFont="1" applyFill="1" applyBorder="1" applyAlignment="1" applyProtection="1">
      <alignment horizontal="left" indent="1"/>
      <protection/>
    </xf>
    <xf numFmtId="164" fontId="17" fillId="0" borderId="49" xfId="62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53" xfId="0" applyFont="1" applyBorder="1" applyAlignment="1" applyProtection="1">
      <alignment horizontal="left" vertical="center" wrapText="1" indent="1"/>
      <protection/>
    </xf>
    <xf numFmtId="164" fontId="17" fillId="0" borderId="28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6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62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2" applyNumberFormat="1" applyFont="1" applyFill="1" applyBorder="1" applyAlignment="1" applyProtection="1">
      <alignment horizontal="right" vertical="center" wrapText="1" indent="1"/>
      <protection/>
    </xf>
    <xf numFmtId="0" fontId="5" fillId="0" borderId="43" xfId="0" applyFont="1" applyFill="1" applyBorder="1" applyAlignment="1" applyProtection="1">
      <alignment horizontal="right" vertical="center"/>
      <protection/>
    </xf>
    <xf numFmtId="166" fontId="17" fillId="0" borderId="54" xfId="40" applyNumberFormat="1" applyFont="1" applyFill="1" applyBorder="1" applyAlignment="1" applyProtection="1">
      <alignment/>
      <protection locked="0"/>
    </xf>
    <xf numFmtId="166" fontId="17" fillId="0" borderId="48" xfId="40" applyNumberFormat="1" applyFont="1" applyFill="1" applyBorder="1" applyAlignment="1" applyProtection="1">
      <alignment/>
      <protection locked="0"/>
    </xf>
    <xf numFmtId="166" fontId="17" fillId="0" borderId="50" xfId="40" applyNumberFormat="1" applyFont="1" applyFill="1" applyBorder="1" applyAlignment="1" applyProtection="1">
      <alignment/>
      <protection locked="0"/>
    </xf>
    <xf numFmtId="0" fontId="17" fillId="0" borderId="12" xfId="62" applyFont="1" applyFill="1" applyBorder="1" applyProtection="1">
      <alignment/>
      <protection/>
    </xf>
    <xf numFmtId="0" fontId="6" fillId="0" borderId="55" xfId="62" applyFont="1" applyFill="1" applyBorder="1" applyAlignment="1" applyProtection="1">
      <alignment horizontal="center" vertical="center" wrapText="1"/>
      <protection/>
    </xf>
    <xf numFmtId="0" fontId="6" fillId="0" borderId="55" xfId="62" applyFont="1" applyFill="1" applyBorder="1" applyAlignment="1" applyProtection="1">
      <alignment vertical="center" wrapText="1"/>
      <protection/>
    </xf>
    <xf numFmtId="164" fontId="6" fillId="0" borderId="55" xfId="62" applyNumberFormat="1" applyFont="1" applyFill="1" applyBorder="1" applyAlignment="1" applyProtection="1">
      <alignment horizontal="right" vertical="center" wrapText="1" indent="1"/>
      <protection/>
    </xf>
    <xf numFmtId="0" fontId="17" fillId="0" borderId="55" xfId="62" applyFont="1" applyFill="1" applyBorder="1" applyAlignment="1" applyProtection="1">
      <alignment horizontal="right" vertical="center" wrapText="1" indent="1"/>
      <protection locked="0"/>
    </xf>
    <xf numFmtId="164" fontId="17" fillId="0" borderId="55" xfId="6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6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20" fillId="0" borderId="45" xfId="0" applyFont="1" applyBorder="1" applyAlignment="1" applyProtection="1">
      <alignment horizontal="left" vertical="center" wrapText="1" indent="1"/>
      <protection/>
    </xf>
    <xf numFmtId="0" fontId="2" fillId="0" borderId="0" xfId="62" applyFont="1" applyFill="1" applyProtection="1">
      <alignment/>
      <protection/>
    </xf>
    <xf numFmtId="0" fontId="2" fillId="0" borderId="0" xfId="62" applyFont="1" applyFill="1" applyAlignment="1" applyProtection="1">
      <alignment horizontal="right" vertical="center" indent="1"/>
      <protection/>
    </xf>
    <xf numFmtId="0" fontId="2" fillId="0" borderId="0" xfId="62" applyFont="1" applyFill="1">
      <alignment/>
      <protection/>
    </xf>
    <xf numFmtId="0" fontId="2" fillId="0" borderId="0" xfId="62" applyFont="1" applyFill="1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3" xfId="0" applyFont="1" applyBorder="1" applyAlignment="1">
      <alignment wrapText="1"/>
    </xf>
    <xf numFmtId="164" fontId="15" fillId="0" borderId="26" xfId="62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6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62" applyNumberFormat="1" applyFont="1" applyFill="1" applyBorder="1" applyAlignment="1" applyProtection="1">
      <alignment horizontal="right" vertical="center" wrapText="1" indent="1"/>
      <protection/>
    </xf>
    <xf numFmtId="0" fontId="7" fillId="0" borderId="56" xfId="62" applyFont="1" applyFill="1" applyBorder="1" applyAlignment="1" applyProtection="1">
      <alignment horizontal="center" vertical="center" wrapText="1"/>
      <protection/>
    </xf>
    <xf numFmtId="164" fontId="21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24" xfId="62" applyFont="1" applyFill="1" applyBorder="1" applyAlignment="1" applyProtection="1">
      <alignment horizontal="center" vertical="center" wrapText="1"/>
      <protection/>
    </xf>
    <xf numFmtId="0" fontId="15" fillId="0" borderId="26" xfId="62" applyFont="1" applyFill="1" applyBorder="1" applyAlignment="1" applyProtection="1">
      <alignment horizontal="center" vertical="center" wrapText="1"/>
      <protection/>
    </xf>
    <xf numFmtId="0" fontId="17" fillId="0" borderId="12" xfId="62" applyFont="1" applyFill="1" applyBorder="1" applyAlignment="1" applyProtection="1">
      <alignment horizontal="left" vertical="center" wrapText="1" indent="6"/>
      <protection/>
    </xf>
    <xf numFmtId="0" fontId="2" fillId="0" borderId="0" xfId="62" applyFill="1" applyProtection="1">
      <alignment/>
      <protection/>
    </xf>
    <xf numFmtId="0" fontId="17" fillId="0" borderId="0" xfId="62" applyFont="1" applyFill="1" applyProtection="1">
      <alignment/>
      <protection/>
    </xf>
    <xf numFmtId="0" fontId="0" fillId="0" borderId="0" xfId="62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45" xfId="0" applyFont="1" applyBorder="1" applyAlignment="1" applyProtection="1">
      <alignment wrapText="1"/>
      <protection/>
    </xf>
    <xf numFmtId="0" fontId="19" fillId="0" borderId="0" xfId="62" applyFont="1" applyFill="1" applyProtection="1">
      <alignment/>
      <protection/>
    </xf>
    <xf numFmtId="0" fontId="6" fillId="0" borderId="0" xfId="62" applyFont="1" applyFill="1" applyProtection="1">
      <alignment/>
      <protection/>
    </xf>
    <xf numFmtId="164" fontId="15" fillId="0" borderId="44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49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62" applyNumberFormat="1" applyFont="1" applyFill="1" applyBorder="1" applyAlignment="1" applyProtection="1">
      <alignment horizontal="right" vertical="center" wrapText="1" indent="1"/>
      <protection/>
    </xf>
    <xf numFmtId="0" fontId="15" fillId="0" borderId="44" xfId="62" applyFont="1" applyFill="1" applyBorder="1" applyAlignment="1" applyProtection="1">
      <alignment horizontal="center" vertical="center" wrapText="1"/>
      <protection/>
    </xf>
    <xf numFmtId="164" fontId="15" fillId="0" borderId="29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62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53" xfId="0" applyFont="1" applyBorder="1" applyAlignment="1" applyProtection="1">
      <alignment vertical="center" wrapText="1"/>
      <protection/>
    </xf>
    <xf numFmtId="164" fontId="15" fillId="0" borderId="23" xfId="6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62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62" applyFont="1" applyFill="1" applyBorder="1" applyAlignment="1">
      <alignment horizontal="center" vertical="center"/>
      <protection/>
    </xf>
    <xf numFmtId="166" fontId="3" fillId="0" borderId="23" xfId="62" applyNumberFormat="1" applyFont="1" applyFill="1" applyBorder="1">
      <alignment/>
      <protection/>
    </xf>
    <xf numFmtId="166" fontId="3" fillId="0" borderId="29" xfId="62" applyNumberFormat="1" applyFont="1" applyFill="1" applyBorder="1">
      <alignment/>
      <protection/>
    </xf>
    <xf numFmtId="0" fontId="4" fillId="0" borderId="0" xfId="62" applyFont="1" applyFill="1">
      <alignment/>
      <protection/>
    </xf>
    <xf numFmtId="0" fontId="15" fillId="0" borderId="22" xfId="62" applyFont="1" applyFill="1" applyBorder="1" applyAlignment="1" applyProtection="1">
      <alignment horizontal="center" vertical="center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3" applyFont="1" applyFill="1" applyBorder="1" applyAlignment="1" applyProtection="1">
      <alignment horizontal="left" vertical="center" wrapText="1" indent="1"/>
      <protection/>
    </xf>
    <xf numFmtId="172" fontId="3" fillId="0" borderId="15" xfId="62" applyNumberFormat="1" applyFont="1" applyFill="1" applyBorder="1" applyAlignment="1">
      <alignment horizontal="center" vertical="center" wrapText="1"/>
      <protection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53" xfId="62" applyFont="1" applyFill="1" applyBorder="1" applyAlignment="1" applyProtection="1">
      <alignment horizontal="left" vertical="center" wrapText="1" indent="1"/>
      <protection/>
    </xf>
    <xf numFmtId="0" fontId="15" fillId="0" borderId="45" xfId="62" applyFont="1" applyFill="1" applyBorder="1" applyAlignment="1" applyProtection="1">
      <alignment vertical="center" wrapText="1"/>
      <protection/>
    </xf>
    <xf numFmtId="0" fontId="17" fillId="0" borderId="33" xfId="62" applyFont="1" applyFill="1" applyBorder="1" applyAlignment="1" applyProtection="1">
      <alignment horizontal="left" vertical="center" wrapText="1" indent="7"/>
      <protection/>
    </xf>
    <xf numFmtId="0" fontId="15" fillId="0" borderId="22" xfId="62" applyFont="1" applyFill="1" applyBorder="1" applyAlignment="1" applyProtection="1">
      <alignment horizontal="left" vertical="center" wrapText="1"/>
      <protection/>
    </xf>
    <xf numFmtId="164" fontId="15" fillId="0" borderId="59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54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6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62" applyNumberFormat="1" applyFont="1" applyFill="1" applyBorder="1" applyAlignment="1" applyProtection="1">
      <alignment horizontal="right" vertical="center" wrapText="1" indent="1"/>
      <protection/>
    </xf>
    <xf numFmtId="164" fontId="22" fillId="0" borderId="44" xfId="0" applyNumberFormat="1" applyFont="1" applyBorder="1" applyAlignment="1" applyProtection="1">
      <alignment horizontal="right" vertical="center" wrapText="1" indent="1"/>
      <protection/>
    </xf>
    <xf numFmtId="164" fontId="22" fillId="0" borderId="4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4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6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62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59" xfId="62" applyFont="1" applyFill="1" applyBorder="1" applyAlignment="1" applyProtection="1">
      <alignment horizontal="center" vertical="center" wrapText="1"/>
      <protection/>
    </xf>
    <xf numFmtId="0" fontId="15" fillId="0" borderId="45" xfId="62" applyFont="1" applyFill="1" applyBorder="1" applyAlignment="1" applyProtection="1">
      <alignment vertical="center" wrapText="1"/>
      <protection/>
    </xf>
    <xf numFmtId="164" fontId="15" fillId="0" borderId="45" xfId="62" applyNumberFormat="1" applyFont="1" applyFill="1" applyBorder="1" applyAlignment="1" applyProtection="1">
      <alignment horizontal="right" vertical="center" wrapText="1" indent="1"/>
      <protection/>
    </xf>
    <xf numFmtId="164" fontId="15" fillId="0" borderId="61" xfId="62" applyNumberFormat="1" applyFont="1" applyFill="1" applyBorder="1" applyAlignment="1" applyProtection="1">
      <alignment horizontal="right" vertical="center" wrapText="1" indent="1"/>
      <protection/>
    </xf>
    <xf numFmtId="0" fontId="17" fillId="0" borderId="55" xfId="62" applyFont="1" applyFill="1" applyBorder="1" applyAlignment="1" applyProtection="1">
      <alignment horizontal="right" vertical="center" wrapText="1" indent="1"/>
      <protection/>
    </xf>
    <xf numFmtId="164" fontId="17" fillId="0" borderId="55" xfId="62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2" applyFont="1" applyFill="1" applyBorder="1" applyProtection="1">
      <alignment/>
      <protection/>
    </xf>
    <xf numFmtId="164" fontId="15" fillId="0" borderId="23" xfId="6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62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4" xfId="0" applyNumberFormat="1" applyFont="1" applyBorder="1" applyAlignment="1" applyProtection="1" quotePrefix="1">
      <alignment horizontal="right" vertical="center" wrapText="1" indent="1"/>
      <protection locked="0"/>
    </xf>
    <xf numFmtId="0" fontId="7" fillId="0" borderId="0" xfId="59" applyFont="1" applyFill="1" applyAlignment="1" applyProtection="1">
      <alignment vertical="center"/>
      <protection/>
    </xf>
    <xf numFmtId="0" fontId="5" fillId="0" borderId="0" xfId="59" applyFont="1" applyFill="1" applyAlignment="1" applyProtection="1">
      <alignment horizontal="right"/>
      <protection/>
    </xf>
    <xf numFmtId="0" fontId="3" fillId="0" borderId="0" xfId="59" applyFont="1" applyFill="1" applyAlignment="1" applyProtection="1">
      <alignment vertical="center"/>
      <protection/>
    </xf>
    <xf numFmtId="0" fontId="7" fillId="0" borderId="52" xfId="59" applyFont="1" applyFill="1" applyBorder="1" applyAlignment="1" applyProtection="1">
      <alignment horizontal="center" vertical="center" wrapText="1"/>
      <protection/>
    </xf>
    <xf numFmtId="0" fontId="7" fillId="0" borderId="62" xfId="59" applyFont="1" applyFill="1" applyBorder="1" applyAlignment="1" applyProtection="1">
      <alignment horizontal="center" vertical="center" wrapText="1"/>
      <protection/>
    </xf>
    <xf numFmtId="0" fontId="7" fillId="0" borderId="63" xfId="59" applyFont="1" applyFill="1" applyBorder="1" applyAlignment="1" applyProtection="1">
      <alignment horizontal="center" vertical="center" wrapText="1"/>
      <protection/>
    </xf>
    <xf numFmtId="0" fontId="0" fillId="0" borderId="0" xfId="59" applyFill="1" applyAlignment="1" applyProtection="1">
      <alignment vertical="center" wrapText="1"/>
      <protection/>
    </xf>
    <xf numFmtId="0" fontId="15" fillId="0" borderId="22" xfId="59" applyFont="1" applyFill="1" applyBorder="1" applyAlignment="1" applyProtection="1">
      <alignment horizontal="center" vertical="center" wrapText="1"/>
      <protection/>
    </xf>
    <xf numFmtId="0" fontId="15" fillId="0" borderId="41" xfId="59" applyFont="1" applyFill="1" applyBorder="1" applyAlignment="1" applyProtection="1">
      <alignment horizontal="center" vertical="center" wrapText="1"/>
      <protection/>
    </xf>
    <xf numFmtId="0" fontId="15" fillId="0" borderId="64" xfId="59" applyFont="1" applyFill="1" applyBorder="1" applyAlignment="1" applyProtection="1">
      <alignment horizontal="center" vertical="center" wrapText="1"/>
      <protection/>
    </xf>
    <xf numFmtId="0" fontId="15" fillId="0" borderId="62" xfId="59" applyFont="1" applyFill="1" applyBorder="1" applyAlignment="1" applyProtection="1">
      <alignment horizontal="center" vertical="center" wrapText="1"/>
      <protection/>
    </xf>
    <xf numFmtId="0" fontId="15" fillId="0" borderId="29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Alignment="1" applyProtection="1">
      <alignment horizontal="center" vertical="center" wrapText="1"/>
      <protection/>
    </xf>
    <xf numFmtId="0" fontId="7" fillId="0" borderId="65" xfId="59" applyFont="1" applyFill="1" applyBorder="1" applyAlignment="1" applyProtection="1">
      <alignment horizontal="center" vertical="center" wrapText="1"/>
      <protection/>
    </xf>
    <xf numFmtId="0" fontId="7" fillId="0" borderId="66" xfId="59" applyFont="1" applyFill="1" applyBorder="1" applyAlignment="1" applyProtection="1">
      <alignment horizontal="center" vertical="center" wrapText="1"/>
      <protection/>
    </xf>
    <xf numFmtId="0" fontId="15" fillId="0" borderId="41" xfId="59" applyFont="1" applyFill="1" applyBorder="1" applyAlignment="1" applyProtection="1">
      <alignment horizontal="left" vertical="center" wrapText="1" indent="1"/>
      <protection/>
    </xf>
    <xf numFmtId="164" fontId="15" fillId="0" borderId="30" xfId="59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9" applyFont="1" applyFill="1" applyAlignment="1" applyProtection="1">
      <alignment vertical="center" wrapText="1"/>
      <protection/>
    </xf>
    <xf numFmtId="164" fontId="0" fillId="0" borderId="0" xfId="59" applyNumberFormat="1" applyFill="1" applyAlignment="1" applyProtection="1">
      <alignment vertical="center" wrapText="1"/>
      <protection/>
    </xf>
    <xf numFmtId="49" fontId="17" fillId="0" borderId="17" xfId="59" applyNumberFormat="1" applyFont="1" applyFill="1" applyBorder="1" applyAlignment="1" applyProtection="1">
      <alignment horizontal="center" vertical="center" wrapText="1"/>
      <protection/>
    </xf>
    <xf numFmtId="0" fontId="21" fillId="0" borderId="67" xfId="59" applyFont="1" applyBorder="1" applyAlignment="1" applyProtection="1">
      <alignment horizontal="left" wrapText="1" indent="1"/>
      <protection/>
    </xf>
    <xf numFmtId="164" fontId="17" fillId="0" borderId="31" xfId="62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68" xfId="59" applyFont="1" applyBorder="1" applyAlignment="1" applyProtection="1">
      <alignment horizontal="left" wrapText="1" indent="1"/>
      <protection/>
    </xf>
    <xf numFmtId="164" fontId="17" fillId="0" borderId="69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9" xfId="62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70" xfId="59" applyFont="1" applyBorder="1" applyAlignment="1" applyProtection="1">
      <alignment horizontal="left" wrapText="1" indent="1"/>
      <protection/>
    </xf>
    <xf numFmtId="164" fontId="17" fillId="0" borderId="71" xfId="6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9" applyNumberFormat="1" applyFont="1" applyFill="1" applyBorder="1" applyAlignment="1" applyProtection="1">
      <alignment horizontal="right" vertical="center" wrapText="1" indent="1"/>
      <protection/>
    </xf>
    <xf numFmtId="0" fontId="21" fillId="0" borderId="12" xfId="59" applyFont="1" applyBorder="1" applyAlignment="1" applyProtection="1">
      <alignment horizontal="left" wrapText="1" indent="1"/>
      <protection/>
    </xf>
    <xf numFmtId="164" fontId="17" fillId="0" borderId="69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0" xfId="59" applyFont="1" applyFill="1" applyAlignment="1" applyProtection="1">
      <alignment vertical="center" wrapText="1"/>
      <protection/>
    </xf>
    <xf numFmtId="0" fontId="21" fillId="0" borderId="11" xfId="59" applyFont="1" applyBorder="1" applyAlignment="1" applyProtection="1">
      <alignment horizontal="left" wrapText="1" indent="1"/>
      <protection/>
    </xf>
    <xf numFmtId="0" fontId="17" fillId="0" borderId="68" xfId="62" applyFont="1" applyFill="1" applyBorder="1" applyAlignment="1" applyProtection="1">
      <alignment horizontal="left" vertical="center" wrapText="1" indent="1"/>
      <protection/>
    </xf>
    <xf numFmtId="0" fontId="15" fillId="0" borderId="22" xfId="59" applyFont="1" applyFill="1" applyBorder="1" applyAlignment="1" applyProtection="1">
      <alignment horizontal="center" vertical="center" wrapText="1"/>
      <protection/>
    </xf>
    <xf numFmtId="0" fontId="15" fillId="0" borderId="41" xfId="62" applyFont="1" applyFill="1" applyBorder="1" applyAlignment="1" applyProtection="1">
      <alignment horizontal="left" vertical="center" wrapText="1" indent="1"/>
      <protection/>
    </xf>
    <xf numFmtId="164" fontId="15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18" xfId="59" applyNumberFormat="1" applyFont="1" applyFill="1" applyBorder="1" applyAlignment="1" applyProtection="1">
      <alignment horizontal="center" vertical="center" wrapText="1"/>
      <protection/>
    </xf>
    <xf numFmtId="164" fontId="17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68" xfId="62" applyFont="1" applyFill="1" applyBorder="1" applyAlignment="1" applyProtection="1">
      <alignment horizontal="left" vertical="center" wrapText="1" indent="1"/>
      <protection/>
    </xf>
    <xf numFmtId="0" fontId="17" fillId="0" borderId="72" xfId="62" applyFont="1" applyFill="1" applyBorder="1" applyAlignment="1" applyProtection="1" quotePrefix="1">
      <alignment horizontal="left" vertical="center" wrapText="1" indent="1"/>
      <protection/>
    </xf>
    <xf numFmtId="164" fontId="17" fillId="0" borderId="73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67" xfId="62" applyFont="1" applyFill="1" applyBorder="1" applyAlignment="1" applyProtection="1">
      <alignment horizontal="left" vertical="center" wrapText="1" indent="1"/>
      <protection/>
    </xf>
    <xf numFmtId="164" fontId="17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72" xfId="62" applyFont="1" applyFill="1" applyBorder="1" applyAlignment="1" applyProtection="1">
      <alignment horizontal="left" vertical="center" wrapText="1" indent="1"/>
      <protection/>
    </xf>
    <xf numFmtId="164" fontId="17" fillId="0" borderId="74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3" xfId="6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59" applyNumberFormat="1" applyFont="1" applyFill="1" applyBorder="1" applyAlignment="1" applyProtection="1">
      <alignment horizontal="right" vertical="center" wrapText="1" indent="1"/>
      <protection/>
    </xf>
    <xf numFmtId="0" fontId="22" fillId="0" borderId="22" xfId="59" applyFont="1" applyBorder="1" applyAlignment="1" applyProtection="1">
      <alignment horizontal="center" vertical="center" wrapText="1"/>
      <protection/>
    </xf>
    <xf numFmtId="0" fontId="24" fillId="0" borderId="63" xfId="59" applyFont="1" applyBorder="1" applyAlignment="1" applyProtection="1">
      <alignment horizontal="left" wrapText="1" indent="1"/>
      <protection/>
    </xf>
    <xf numFmtId="164" fontId="15" fillId="0" borderId="30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44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59" applyFont="1" applyFill="1" applyBorder="1" applyAlignment="1" applyProtection="1">
      <alignment horizontal="center" vertical="center" wrapText="1"/>
      <protection/>
    </xf>
    <xf numFmtId="0" fontId="7" fillId="0" borderId="0" xfId="59" applyFont="1" applyFill="1" applyBorder="1" applyAlignment="1" applyProtection="1">
      <alignment horizontal="left" vertical="center" wrapText="1" indent="1"/>
      <protection/>
    </xf>
    <xf numFmtId="164" fontId="15" fillId="0" borderId="0" xfId="59" applyNumberFormat="1" applyFont="1" applyFill="1" applyBorder="1" applyAlignment="1" applyProtection="1">
      <alignment horizontal="right" vertical="center" wrapText="1" indent="1"/>
      <protection/>
    </xf>
    <xf numFmtId="0" fontId="15" fillId="0" borderId="52" xfId="59" applyFont="1" applyFill="1" applyBorder="1" applyAlignment="1" applyProtection="1">
      <alignment horizontal="center" vertical="center" wrapText="1"/>
      <protection/>
    </xf>
    <xf numFmtId="0" fontId="8" fillId="0" borderId="0" xfId="59" applyFont="1" applyFill="1" applyAlignment="1" applyProtection="1">
      <alignment vertical="center" wrapText="1"/>
      <protection/>
    </xf>
    <xf numFmtId="0" fontId="17" fillId="0" borderId="67" xfId="62" applyFont="1" applyFill="1" applyBorder="1" applyAlignment="1" applyProtection="1">
      <alignment horizontal="left" vertical="center" wrapText="1" indent="1"/>
      <protection/>
    </xf>
    <xf numFmtId="164" fontId="17" fillId="0" borderId="69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5" xfId="59" applyFont="1" applyBorder="1" applyAlignment="1" applyProtection="1">
      <alignment horizontal="left" vertical="center" wrapText="1" indent="1"/>
      <protection/>
    </xf>
    <xf numFmtId="164" fontId="17" fillId="0" borderId="71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2" xfId="59" applyNumberFormat="1" applyFont="1" applyFill="1" applyBorder="1" applyAlignment="1" applyProtection="1">
      <alignment horizontal="center" vertical="center" wrapText="1"/>
      <protection/>
    </xf>
    <xf numFmtId="164" fontId="17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3" xfId="59" applyFont="1" applyFill="1" applyBorder="1" applyAlignment="1" applyProtection="1">
      <alignment horizontal="left" vertical="center" wrapText="1" indent="1"/>
      <protection/>
    </xf>
    <xf numFmtId="0" fontId="0" fillId="0" borderId="0" xfId="59" applyFill="1" applyAlignment="1" applyProtection="1">
      <alignment horizontal="left" vertical="center" wrapText="1"/>
      <protection/>
    </xf>
    <xf numFmtId="0" fontId="0" fillId="0" borderId="0" xfId="59" applyFill="1" applyAlignment="1" applyProtection="1">
      <alignment horizontal="right" vertical="center" wrapText="1" indent="1"/>
      <protection/>
    </xf>
    <xf numFmtId="0" fontId="3" fillId="0" borderId="22" xfId="59" applyFont="1" applyFill="1" applyBorder="1" applyAlignment="1" applyProtection="1">
      <alignment horizontal="left" vertical="center"/>
      <protection/>
    </xf>
    <xf numFmtId="0" fontId="3" fillId="0" borderId="56" xfId="59" applyFont="1" applyFill="1" applyBorder="1" applyAlignment="1" applyProtection="1">
      <alignment vertical="center" wrapText="1"/>
      <protection/>
    </xf>
    <xf numFmtId="173" fontId="3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164" fontId="0" fillId="0" borderId="0" xfId="0" applyNumberFormat="1" applyFill="1" applyBorder="1" applyAlignment="1" applyProtection="1">
      <alignment vertical="center" wrapText="1"/>
      <protection/>
    </xf>
    <xf numFmtId="164" fontId="17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5" xfId="62" applyFont="1" applyFill="1" applyBorder="1" applyAlignment="1" applyProtection="1">
      <alignment horizontal="left" vertical="center" wrapText="1" indent="1"/>
      <protection/>
    </xf>
    <xf numFmtId="164" fontId="15" fillId="0" borderId="55" xfId="62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61" applyFont="1" applyFill="1" applyBorder="1" applyAlignment="1">
      <alignment horizontal="center"/>
      <protection/>
    </xf>
    <xf numFmtId="0" fontId="6" fillId="35" borderId="75" xfId="61" applyFont="1" applyFill="1" applyBorder="1" applyAlignment="1">
      <alignment horizontal="center" vertical="top" wrapText="1"/>
      <protection/>
    </xf>
    <xf numFmtId="0" fontId="2" fillId="0" borderId="16" xfId="61" applyFont="1" applyBorder="1" applyAlignment="1">
      <alignment horizontal="center" vertical="top" wrapText="1"/>
      <protection/>
    </xf>
    <xf numFmtId="0" fontId="6" fillId="35" borderId="76" xfId="61" applyFont="1" applyFill="1" applyBorder="1" applyAlignment="1">
      <alignment horizontal="center" vertical="top" wrapText="1"/>
      <protection/>
    </xf>
    <xf numFmtId="0" fontId="6" fillId="35" borderId="77" xfId="61" applyFont="1" applyFill="1" applyBorder="1" applyAlignment="1">
      <alignment horizontal="center" vertical="top" wrapText="1"/>
      <protection/>
    </xf>
    <xf numFmtId="0" fontId="6" fillId="0" borderId="16" xfId="61" applyFont="1" applyBorder="1" applyAlignment="1">
      <alignment horizontal="center" vertical="top" wrapText="1"/>
      <protection/>
    </xf>
    <xf numFmtId="0" fontId="2" fillId="0" borderId="0" xfId="61" applyFont="1" applyBorder="1" applyAlignment="1">
      <alignment horizontal="center" vertical="top" wrapText="1"/>
      <protection/>
    </xf>
    <xf numFmtId="0" fontId="2" fillId="0" borderId="10" xfId="61" applyFont="1" applyBorder="1" applyAlignment="1">
      <alignment horizontal="center" vertical="top" wrapText="1"/>
      <protection/>
    </xf>
    <xf numFmtId="0" fontId="6" fillId="0" borderId="0" xfId="61" applyFont="1" applyBorder="1" applyAlignment="1">
      <alignment vertical="top" wrapText="1"/>
      <protection/>
    </xf>
    <xf numFmtId="166" fontId="2" fillId="0" borderId="25" xfId="42" applyNumberFormat="1" applyFont="1" applyBorder="1" applyAlignment="1">
      <alignment horizontal="center" vertical="top" wrapText="1"/>
    </xf>
    <xf numFmtId="0" fontId="6" fillId="0" borderId="0" xfId="61" applyFont="1" applyBorder="1" applyAlignment="1">
      <alignment horizontal="center" vertical="top" wrapText="1"/>
      <protection/>
    </xf>
    <xf numFmtId="0" fontId="2" fillId="0" borderId="0" xfId="61" applyFont="1" applyBorder="1" applyAlignment="1">
      <alignment vertical="top" wrapText="1"/>
      <protection/>
    </xf>
    <xf numFmtId="0" fontId="33" fillId="0" borderId="0" xfId="0" applyFont="1" applyAlignment="1">
      <alignment/>
    </xf>
    <xf numFmtId="0" fontId="2" fillId="0" borderId="17" xfId="61" applyFont="1" applyBorder="1" applyAlignment="1">
      <alignment horizontal="center" vertical="top" wrapText="1"/>
      <protection/>
    </xf>
    <xf numFmtId="0" fontId="2" fillId="0" borderId="78" xfId="61" applyFont="1" applyBorder="1" applyAlignment="1">
      <alignment horizontal="center" vertical="top" wrapText="1"/>
      <protection/>
    </xf>
    <xf numFmtId="0" fontId="2" fillId="0" borderId="11" xfId="61" applyFont="1" applyBorder="1" applyAlignment="1">
      <alignment horizontal="center" vertical="top" wrapText="1"/>
      <protection/>
    </xf>
    <xf numFmtId="0" fontId="6" fillId="0" borderId="78" xfId="61" applyFont="1" applyBorder="1" applyAlignment="1">
      <alignment vertical="top" wrapText="1"/>
      <protection/>
    </xf>
    <xf numFmtId="166" fontId="6" fillId="0" borderId="28" xfId="42" applyNumberFormat="1" applyFont="1" applyBorder="1" applyAlignment="1">
      <alignment horizontal="center" vertical="top" wrapText="1"/>
    </xf>
    <xf numFmtId="0" fontId="2" fillId="0" borderId="79" xfId="61" applyFont="1" applyBorder="1" applyAlignment="1">
      <alignment horizontal="center" vertical="top" wrapText="1"/>
      <protection/>
    </xf>
    <xf numFmtId="0" fontId="2" fillId="0" borderId="58" xfId="61" applyFont="1" applyBorder="1" applyAlignment="1">
      <alignment horizontal="center" vertical="top" wrapText="1"/>
      <protection/>
    </xf>
    <xf numFmtId="0" fontId="2" fillId="0" borderId="58" xfId="61" applyFont="1" applyBorder="1" applyAlignment="1">
      <alignment vertical="top" wrapText="1"/>
      <protection/>
    </xf>
    <xf numFmtId="0" fontId="6" fillId="0" borderId="63" xfId="61" applyFont="1" applyBorder="1" applyAlignment="1">
      <alignment vertical="top" wrapText="1"/>
      <protection/>
    </xf>
    <xf numFmtId="166" fontId="6" fillId="0" borderId="29" xfId="42" applyNumberFormat="1" applyFont="1" applyBorder="1" applyAlignment="1">
      <alignment horizontal="center" vertical="top" wrapText="1"/>
    </xf>
    <xf numFmtId="0" fontId="6" fillId="0" borderId="24" xfId="61" applyFont="1" applyBorder="1" applyAlignment="1">
      <alignment horizontal="center" vertical="top" wrapText="1"/>
      <protection/>
    </xf>
    <xf numFmtId="0" fontId="6" fillId="0" borderId="24" xfId="61" applyFont="1" applyBorder="1" applyAlignment="1">
      <alignment horizontal="center" vertical="top" wrapText="1"/>
      <protection/>
    </xf>
    <xf numFmtId="0" fontId="6" fillId="0" borderId="26" xfId="61" applyFont="1" applyBorder="1" applyAlignment="1">
      <alignment horizontal="center" vertical="top" wrapText="1"/>
      <protection/>
    </xf>
    <xf numFmtId="0" fontId="2" fillId="0" borderId="58" xfId="61" applyFont="1" applyBorder="1" applyAlignment="1">
      <alignment horizontal="right" vertical="top" wrapText="1"/>
      <protection/>
    </xf>
    <xf numFmtId="0" fontId="2" fillId="0" borderId="10" xfId="61" applyFont="1" applyBorder="1" applyAlignment="1">
      <alignment horizontal="right" vertical="top" wrapText="1"/>
      <protection/>
    </xf>
    <xf numFmtId="0" fontId="6" fillId="0" borderId="52" xfId="61" applyFont="1" applyBorder="1" applyAlignment="1">
      <alignment horizontal="center" vertical="top" wrapText="1"/>
      <protection/>
    </xf>
    <xf numFmtId="0" fontId="6" fillId="0" borderId="64" xfId="61" applyFont="1" applyBorder="1" applyAlignment="1">
      <alignment horizontal="center" vertical="top" wrapText="1"/>
      <protection/>
    </xf>
    <xf numFmtId="166" fontId="6" fillId="0" borderId="36" xfId="42" applyNumberFormat="1" applyFont="1" applyBorder="1" applyAlignment="1">
      <alignment horizontal="center" vertical="top" wrapText="1"/>
    </xf>
    <xf numFmtId="166" fontId="6" fillId="0" borderId="25" xfId="42" applyNumberFormat="1" applyFont="1" applyBorder="1" applyAlignment="1">
      <alignment horizontal="center" vertical="top" wrapText="1"/>
    </xf>
    <xf numFmtId="0" fontId="2" fillId="0" borderId="10" xfId="61" applyFont="1" applyBorder="1" applyAlignment="1">
      <alignment horizontal="center" vertical="top" wrapText="1"/>
      <protection/>
    </xf>
    <xf numFmtId="0" fontId="2" fillId="0" borderId="58" xfId="61" applyFont="1" applyBorder="1" applyAlignment="1">
      <alignment vertical="top" wrapText="1"/>
      <protection/>
    </xf>
    <xf numFmtId="166" fontId="2" fillId="0" borderId="25" xfId="42" applyNumberFormat="1" applyFont="1" applyBorder="1" applyAlignment="1">
      <alignment horizontal="center" vertical="top" wrapText="1"/>
    </xf>
    <xf numFmtId="0" fontId="6" fillId="0" borderId="58" xfId="61" applyFont="1" applyBorder="1" applyAlignment="1">
      <alignment vertical="top" wrapText="1"/>
      <protection/>
    </xf>
    <xf numFmtId="0" fontId="6" fillId="0" borderId="10" xfId="61" applyFont="1" applyBorder="1" applyAlignment="1">
      <alignment vertical="top" wrapText="1"/>
      <protection/>
    </xf>
    <xf numFmtId="0" fontId="2" fillId="0" borderId="45" xfId="61" applyFont="1" applyBorder="1" applyAlignment="1">
      <alignment horizontal="center" vertical="top" wrapText="1"/>
      <protection/>
    </xf>
    <xf numFmtId="166" fontId="6" fillId="0" borderId="29" xfId="42" applyNumberFormat="1" applyFont="1" applyFill="1" applyBorder="1" applyAlignment="1">
      <alignment horizontal="center" vertical="top" wrapText="1"/>
    </xf>
    <xf numFmtId="0" fontId="6" fillId="0" borderId="10" xfId="61" applyFont="1" applyBorder="1" applyAlignment="1">
      <alignment horizontal="center" vertical="top" wrapText="1"/>
      <protection/>
    </xf>
    <xf numFmtId="0" fontId="6" fillId="0" borderId="63" xfId="61" applyFont="1" applyBorder="1" applyAlignment="1">
      <alignment horizontal="center" vertical="top" wrapText="1"/>
      <protection/>
    </xf>
    <xf numFmtId="0" fontId="6" fillId="0" borderId="62" xfId="61" applyFont="1" applyBorder="1" applyAlignment="1">
      <alignment vertical="top" wrapText="1"/>
      <protection/>
    </xf>
    <xf numFmtId="0" fontId="6" fillId="0" borderId="58" xfId="61" applyFont="1" applyBorder="1" applyAlignment="1">
      <alignment vertical="top" wrapText="1"/>
      <protection/>
    </xf>
    <xf numFmtId="0" fontId="6" fillId="0" borderId="17" xfId="61" applyFont="1" applyBorder="1" applyAlignment="1">
      <alignment horizontal="center" vertical="top" wrapText="1"/>
      <protection/>
    </xf>
    <xf numFmtId="0" fontId="6" fillId="0" borderId="11" xfId="61" applyFont="1" applyBorder="1" applyAlignment="1">
      <alignment horizontal="center" vertical="top" wrapText="1"/>
      <protection/>
    </xf>
    <xf numFmtId="0" fontId="6" fillId="0" borderId="11" xfId="61" applyFont="1" applyBorder="1" applyAlignment="1">
      <alignment horizontal="right" vertical="top" wrapText="1"/>
      <protection/>
    </xf>
    <xf numFmtId="0" fontId="6" fillId="0" borderId="68" xfId="61" applyFont="1" applyBorder="1" applyAlignment="1">
      <alignment vertical="top" wrapText="1"/>
      <protection/>
    </xf>
    <xf numFmtId="0" fontId="6" fillId="0" borderId="79" xfId="61" applyFont="1" applyBorder="1" applyAlignment="1">
      <alignment horizontal="center" vertical="top" wrapText="1"/>
      <protection/>
    </xf>
    <xf numFmtId="0" fontId="6" fillId="0" borderId="58" xfId="61" applyFont="1" applyBorder="1" applyAlignment="1">
      <alignment horizontal="center" vertical="top" wrapText="1"/>
      <protection/>
    </xf>
    <xf numFmtId="166" fontId="6" fillId="0" borderId="25" xfId="42" applyNumberFormat="1" applyFont="1" applyBorder="1" applyAlignment="1">
      <alignment horizontal="center" vertical="top" wrapText="1"/>
    </xf>
    <xf numFmtId="0" fontId="32" fillId="0" borderId="58" xfId="61" applyFont="1" applyBorder="1" applyAlignment="1">
      <alignment vertical="top" wrapText="1"/>
      <protection/>
    </xf>
    <xf numFmtId="166" fontId="32" fillId="0" borderId="25" xfId="42" applyNumberFormat="1" applyFont="1" applyBorder="1" applyAlignment="1">
      <alignment horizontal="center" vertical="top" wrapText="1"/>
    </xf>
    <xf numFmtId="0" fontId="6" fillId="0" borderId="63" xfId="61" applyFont="1" applyBorder="1" applyAlignment="1">
      <alignment horizontal="right" vertical="top" wrapText="1"/>
      <protection/>
    </xf>
    <xf numFmtId="0" fontId="2" fillId="0" borderId="62" xfId="61" applyFont="1" applyBorder="1" applyAlignment="1">
      <alignment horizontal="center" vertical="top" wrapText="1"/>
      <protection/>
    </xf>
    <xf numFmtId="0" fontId="2" fillId="0" borderId="62" xfId="61" applyFont="1" applyBorder="1" applyAlignment="1">
      <alignment horizontal="right" vertical="top" wrapText="1"/>
      <protection/>
    </xf>
    <xf numFmtId="166" fontId="2" fillId="0" borderId="36" xfId="42" applyNumberFormat="1" applyFont="1" applyBorder="1" applyAlignment="1">
      <alignment horizontal="center" vertical="top" wrapText="1"/>
    </xf>
    <xf numFmtId="0" fontId="2" fillId="0" borderId="10" xfId="61" applyFont="1" applyBorder="1" applyAlignment="1">
      <alignment horizontal="right" vertical="top" wrapText="1"/>
      <protection/>
    </xf>
    <xf numFmtId="0" fontId="6" fillId="0" borderId="58" xfId="61" applyFont="1" applyBorder="1" applyAlignment="1">
      <alignment horizontal="right" vertical="top" wrapText="1"/>
      <protection/>
    </xf>
    <xf numFmtId="0" fontId="2" fillId="0" borderId="10" xfId="61" applyFont="1" applyBorder="1" applyAlignment="1">
      <alignment vertical="top" wrapText="1"/>
      <protection/>
    </xf>
    <xf numFmtId="0" fontId="6" fillId="0" borderId="62" xfId="61" applyFont="1" applyBorder="1" applyAlignment="1">
      <alignment horizontal="center" vertical="top" wrapText="1"/>
      <protection/>
    </xf>
    <xf numFmtId="0" fontId="6" fillId="0" borderId="26" xfId="61" applyFont="1" applyBorder="1" applyAlignment="1">
      <alignment horizontal="right" vertical="top" wrapText="1"/>
      <protection/>
    </xf>
    <xf numFmtId="0" fontId="6" fillId="0" borderId="10" xfId="61" applyFont="1" applyBorder="1" applyAlignment="1">
      <alignment horizontal="right" vertical="top" wrapText="1"/>
      <protection/>
    </xf>
    <xf numFmtId="0" fontId="6" fillId="0" borderId="41" xfId="61" applyFont="1" applyBorder="1" applyAlignment="1">
      <alignment vertical="top" wrapText="1"/>
      <protection/>
    </xf>
    <xf numFmtId="0" fontId="6" fillId="0" borderId="41" xfId="61" applyFont="1" applyBorder="1" applyAlignment="1">
      <alignment horizontal="center" vertical="top" wrapText="1"/>
      <protection/>
    </xf>
    <xf numFmtId="0" fontId="6" fillId="0" borderId="41" xfId="61" applyFont="1" applyBorder="1" applyAlignment="1">
      <alignment horizontal="right" vertical="top" wrapText="1"/>
      <protection/>
    </xf>
    <xf numFmtId="0" fontId="2" fillId="0" borderId="0" xfId="61" applyFont="1" applyBorder="1" applyAlignment="1">
      <alignment horizontal="right" vertical="top" wrapText="1"/>
      <protection/>
    </xf>
    <xf numFmtId="166" fontId="2" fillId="0" borderId="76" xfId="42" applyNumberFormat="1" applyFont="1" applyBorder="1" applyAlignment="1">
      <alignment horizontal="center" vertical="top" wrapText="1"/>
    </xf>
    <xf numFmtId="166" fontId="6" fillId="0" borderId="23" xfId="42" applyNumberFormat="1" applyFont="1" applyBorder="1" applyAlignment="1">
      <alignment horizontal="center" vertical="top" wrapText="1"/>
    </xf>
    <xf numFmtId="166" fontId="6" fillId="0" borderId="25" xfId="42" applyNumberFormat="1" applyFont="1" applyFill="1" applyBorder="1" applyAlignment="1">
      <alignment horizontal="center" vertical="top" wrapText="1"/>
    </xf>
    <xf numFmtId="166" fontId="2" fillId="0" borderId="25" xfId="42" applyNumberFormat="1" applyFont="1" applyFill="1" applyBorder="1" applyAlignment="1">
      <alignment horizontal="center" vertical="top" wrapText="1"/>
    </xf>
    <xf numFmtId="166" fontId="6" fillId="0" borderId="25" xfId="42" applyNumberFormat="1" applyFont="1" applyFill="1" applyBorder="1" applyAlignment="1">
      <alignment horizontal="center" vertical="top" wrapText="1"/>
    </xf>
    <xf numFmtId="0" fontId="6" fillId="0" borderId="26" xfId="61" applyFont="1" applyBorder="1" applyAlignment="1">
      <alignment horizontal="center" vertical="top" wrapText="1"/>
      <protection/>
    </xf>
    <xf numFmtId="0" fontId="6" fillId="0" borderId="53" xfId="61" applyFont="1" applyBorder="1" applyAlignment="1">
      <alignment horizontal="center" vertical="top" wrapText="1"/>
      <protection/>
    </xf>
    <xf numFmtId="0" fontId="6" fillId="0" borderId="45" xfId="61" applyFont="1" applyBorder="1" applyAlignment="1">
      <alignment horizontal="center" vertical="top" wrapText="1"/>
      <protection/>
    </xf>
    <xf numFmtId="0" fontId="2" fillId="0" borderId="45" xfId="61" applyFont="1" applyBorder="1" applyAlignment="1">
      <alignment horizontal="right" vertical="top" wrapText="1"/>
      <protection/>
    </xf>
    <xf numFmtId="0" fontId="2" fillId="0" borderId="72" xfId="61" applyFont="1" applyBorder="1" applyAlignment="1">
      <alignment vertical="top" wrapText="1"/>
      <protection/>
    </xf>
    <xf numFmtId="166" fontId="2" fillId="0" borderId="46" xfId="42" applyNumberFormat="1" applyFont="1" applyFill="1" applyBorder="1" applyAlignment="1">
      <alignment horizontal="center" vertical="top" wrapText="1"/>
    </xf>
    <xf numFmtId="0" fontId="2" fillId="0" borderId="63" xfId="61" applyFont="1" applyBorder="1" applyAlignment="1">
      <alignment horizontal="center" vertical="top" wrapText="1"/>
      <protection/>
    </xf>
    <xf numFmtId="0" fontId="2" fillId="0" borderId="63" xfId="61" applyFont="1" applyBorder="1" applyAlignment="1">
      <alignment horizontal="right" vertical="top" wrapText="1"/>
      <protection/>
    </xf>
    <xf numFmtId="0" fontId="6" fillId="0" borderId="41" xfId="61" applyFont="1" applyBorder="1" applyAlignment="1">
      <alignment vertical="top" wrapText="1"/>
      <protection/>
    </xf>
    <xf numFmtId="166" fontId="6" fillId="0" borderId="29" xfId="42" applyNumberFormat="1" applyFont="1" applyFill="1" applyBorder="1" applyAlignment="1">
      <alignment horizontal="center" vertical="top" wrapText="1"/>
    </xf>
    <xf numFmtId="0" fontId="2" fillId="0" borderId="26" xfId="61" applyFont="1" applyBorder="1" applyAlignment="1">
      <alignment horizontal="center" vertical="top" wrapText="1"/>
      <protection/>
    </xf>
    <xf numFmtId="0" fontId="2" fillId="0" borderId="26" xfId="61" applyFont="1" applyBorder="1" applyAlignment="1">
      <alignment horizontal="right" vertical="top" wrapText="1"/>
      <protection/>
    </xf>
    <xf numFmtId="0" fontId="34" fillId="0" borderId="10" xfId="0" applyFont="1" applyBorder="1" applyAlignment="1" applyProtection="1">
      <alignment horizontal="left" wrapText="1" indent="1"/>
      <protection/>
    </xf>
    <xf numFmtId="0" fontId="34" fillId="0" borderId="10" xfId="0" applyFont="1" applyBorder="1" applyAlignment="1" applyProtection="1">
      <alignment horizontal="left" vertical="center" wrapText="1" indent="1"/>
      <protection/>
    </xf>
    <xf numFmtId="0" fontId="6" fillId="0" borderId="80" xfId="61" applyFont="1" applyBorder="1" applyAlignment="1">
      <alignment horizontal="center" vertical="top" wrapText="1"/>
      <protection/>
    </xf>
    <xf numFmtId="0" fontId="6" fillId="0" borderId="81" xfId="61" applyFont="1" applyBorder="1" applyAlignment="1">
      <alignment horizontal="center" vertical="top" wrapText="1"/>
      <protection/>
    </xf>
    <xf numFmtId="0" fontId="6" fillId="0" borderId="81" xfId="61" applyFont="1" applyBorder="1" applyAlignment="1">
      <alignment horizontal="right" vertical="top" wrapText="1"/>
      <protection/>
    </xf>
    <xf numFmtId="0" fontId="6" fillId="0" borderId="82" xfId="61" applyFont="1" applyBorder="1" applyAlignment="1">
      <alignment vertical="top" wrapText="1"/>
      <protection/>
    </xf>
    <xf numFmtId="166" fontId="6" fillId="0" borderId="83" xfId="42" applyNumberFormat="1" applyFont="1" applyFill="1" applyBorder="1" applyAlignment="1">
      <alignment horizontal="center" vertical="top" wrapText="1"/>
    </xf>
    <xf numFmtId="0" fontId="6" fillId="0" borderId="84" xfId="61" applyFont="1" applyBorder="1" applyAlignment="1">
      <alignment horizontal="center" vertical="top" wrapText="1"/>
      <protection/>
    </xf>
    <xf numFmtId="0" fontId="6" fillId="0" borderId="85" xfId="61" applyFont="1" applyBorder="1" applyAlignment="1">
      <alignment horizontal="center" vertical="top" wrapText="1"/>
      <protection/>
    </xf>
    <xf numFmtId="0" fontId="2" fillId="0" borderId="85" xfId="61" applyFont="1" applyBorder="1" applyAlignment="1">
      <alignment horizontal="right" vertical="top" wrapText="1"/>
      <protection/>
    </xf>
    <xf numFmtId="0" fontId="13" fillId="0" borderId="86" xfId="0" applyFont="1" applyBorder="1" applyAlignment="1" applyProtection="1">
      <alignment horizontal="left" vertical="center" wrapText="1" indent="1"/>
      <protection/>
    </xf>
    <xf numFmtId="0" fontId="6" fillId="0" borderId="26" xfId="61" applyFont="1" applyBorder="1" applyAlignment="1">
      <alignment horizontal="right" vertical="top" wrapText="1"/>
      <protection/>
    </xf>
    <xf numFmtId="0" fontId="3" fillId="0" borderId="0" xfId="0" applyFont="1" applyAlignment="1">
      <alignment/>
    </xf>
    <xf numFmtId="0" fontId="6" fillId="0" borderId="23" xfId="61" applyFont="1" applyBorder="1" applyAlignment="1">
      <alignment vertical="top" wrapText="1"/>
      <protection/>
    </xf>
    <xf numFmtId="0" fontId="6" fillId="0" borderId="62" xfId="61" applyFont="1" applyBorder="1" applyAlignment="1">
      <alignment horizontal="center" vertical="top" wrapText="1"/>
      <protection/>
    </xf>
    <xf numFmtId="0" fontId="6" fillId="0" borderId="87" xfId="61" applyFont="1" applyBorder="1" applyAlignment="1">
      <alignment horizontal="center" vertical="top" wrapText="1"/>
      <protection/>
    </xf>
    <xf numFmtId="0" fontId="6" fillId="0" borderId="86" xfId="61" applyFont="1" applyBorder="1" applyAlignment="1">
      <alignment horizontal="center" vertical="top" wrapText="1"/>
      <protection/>
    </xf>
    <xf numFmtId="0" fontId="2" fillId="0" borderId="86" xfId="61" applyFont="1" applyBorder="1" applyAlignment="1">
      <alignment horizontal="center" vertical="top" wrapText="1"/>
      <protection/>
    </xf>
    <xf numFmtId="0" fontId="2" fillId="0" borderId="86" xfId="61" applyFont="1" applyBorder="1" applyAlignment="1">
      <alignment horizontal="right" vertical="top" wrapText="1"/>
      <protection/>
    </xf>
    <xf numFmtId="49" fontId="17" fillId="0" borderId="19" xfId="59" applyNumberFormat="1" applyFont="1" applyFill="1" applyBorder="1" applyAlignment="1" applyProtection="1">
      <alignment horizontal="center" vertical="center" wrapText="1"/>
      <protection/>
    </xf>
    <xf numFmtId="0" fontId="17" fillId="0" borderId="70" xfId="62" applyFont="1" applyFill="1" applyBorder="1" applyAlignment="1" applyProtection="1">
      <alignment horizontal="left" vertical="center" wrapText="1" indent="1"/>
      <protection/>
    </xf>
    <xf numFmtId="49" fontId="17" fillId="0" borderId="88" xfId="59" applyNumberFormat="1" applyFont="1" applyFill="1" applyBorder="1" applyAlignment="1" applyProtection="1">
      <alignment horizontal="center" vertical="center" wrapText="1"/>
      <protection/>
    </xf>
    <xf numFmtId="0" fontId="17" fillId="0" borderId="88" xfId="62" applyFont="1" applyFill="1" applyBorder="1" applyAlignment="1" applyProtection="1">
      <alignment horizontal="left" vertical="center" wrapText="1" indent="1"/>
      <protection/>
    </xf>
    <xf numFmtId="164" fontId="17" fillId="0" borderId="88" xfId="59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59" applyFont="1" applyFill="1" applyBorder="1" applyAlignment="1" applyProtection="1">
      <alignment vertical="center" wrapText="1"/>
      <protection/>
    </xf>
    <xf numFmtId="164" fontId="17" fillId="0" borderId="74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 locked="0"/>
    </xf>
    <xf numFmtId="164" fontId="15" fillId="0" borderId="89" xfId="0" applyNumberFormat="1" applyFont="1" applyFill="1" applyBorder="1" applyAlignment="1" applyProtection="1">
      <alignment horizontal="center" vertical="center" wrapText="1"/>
      <protection/>
    </xf>
    <xf numFmtId="164" fontId="15" fillId="0" borderId="90" xfId="0" applyNumberFormat="1" applyFont="1" applyFill="1" applyBorder="1" applyAlignment="1" applyProtection="1">
      <alignment horizontal="center" vertical="center" wrapText="1"/>
      <protection/>
    </xf>
    <xf numFmtId="164" fontId="15" fillId="0" borderId="91" xfId="0" applyNumberFormat="1" applyFont="1" applyFill="1" applyBorder="1" applyAlignment="1" applyProtection="1">
      <alignment horizontal="center" vertical="center" wrapText="1"/>
      <protection/>
    </xf>
    <xf numFmtId="164" fontId="15" fillId="0" borderId="7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73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6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92" xfId="0" applyNumberFormat="1" applyFont="1" applyFill="1" applyBorder="1" applyAlignment="1" applyProtection="1">
      <alignment vertical="center" wrapText="1"/>
      <protection/>
    </xf>
    <xf numFmtId="164" fontId="17" fillId="0" borderId="51" xfId="0" applyNumberFormat="1" applyFont="1" applyFill="1" applyBorder="1" applyAlignment="1" applyProtection="1">
      <alignment vertical="center" wrapText="1"/>
      <protection/>
    </xf>
    <xf numFmtId="164" fontId="17" fillId="0" borderId="41" xfId="0" applyNumberFormat="1" applyFont="1" applyFill="1" applyBorder="1" applyAlignment="1" applyProtection="1">
      <alignment vertical="center" wrapText="1"/>
      <protection/>
    </xf>
    <xf numFmtId="164" fontId="17" fillId="0" borderId="68" xfId="0" applyNumberFormat="1" applyFont="1" applyFill="1" applyBorder="1" applyAlignment="1" applyProtection="1">
      <alignment vertical="center" wrapText="1"/>
      <protection/>
    </xf>
    <xf numFmtId="164" fontId="17" fillId="0" borderId="51" xfId="0" applyNumberFormat="1" applyFont="1" applyFill="1" applyBorder="1" applyAlignment="1" applyProtection="1">
      <alignment vertical="center" wrapText="1"/>
      <protection locked="0"/>
    </xf>
    <xf numFmtId="164" fontId="17" fillId="0" borderId="74" xfId="0" applyNumberFormat="1" applyFont="1" applyFill="1" applyBorder="1" applyAlignment="1" applyProtection="1">
      <alignment vertical="center" wrapText="1"/>
      <protection/>
    </xf>
    <xf numFmtId="164" fontId="17" fillId="0" borderId="73" xfId="0" applyNumberFormat="1" applyFont="1" applyFill="1" applyBorder="1" applyAlignment="1" applyProtection="1">
      <alignment vertical="center" wrapText="1"/>
      <protection/>
    </xf>
    <xf numFmtId="164" fontId="17" fillId="0" borderId="69" xfId="0" applyNumberFormat="1" applyFont="1" applyFill="1" applyBorder="1" applyAlignment="1" applyProtection="1">
      <alignment vertical="center" wrapText="1"/>
      <protection/>
    </xf>
    <xf numFmtId="49" fontId="0" fillId="0" borderId="9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8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95" xfId="0" applyNumberFormat="1" applyFont="1" applyFill="1" applyBorder="1" applyAlignment="1" applyProtection="1">
      <alignment vertical="center" wrapText="1"/>
      <protection/>
    </xf>
    <xf numFmtId="164" fontId="17" fillId="0" borderId="96" xfId="0" applyNumberFormat="1" applyFont="1" applyFill="1" applyBorder="1" applyAlignment="1" applyProtection="1">
      <alignment vertical="center" wrapText="1"/>
      <protection/>
    </xf>
    <xf numFmtId="164" fontId="17" fillId="0" borderId="56" xfId="0" applyNumberFormat="1" applyFont="1" applyFill="1" applyBorder="1" applyAlignment="1" applyProtection="1">
      <alignment vertical="center" wrapText="1"/>
      <protection/>
    </xf>
    <xf numFmtId="164" fontId="17" fillId="0" borderId="14" xfId="0" applyNumberFormat="1" applyFont="1" applyFill="1" applyBorder="1" applyAlignment="1" applyProtection="1">
      <alignment vertical="center" wrapText="1"/>
      <protection/>
    </xf>
    <xf numFmtId="164" fontId="17" fillId="0" borderId="96" xfId="0" applyNumberFormat="1" applyFont="1" applyFill="1" applyBorder="1" applyAlignment="1" applyProtection="1">
      <alignment vertical="center" wrapText="1"/>
      <protection locked="0"/>
    </xf>
    <xf numFmtId="164" fontId="17" fillId="0" borderId="73" xfId="0" applyNumberFormat="1" applyFont="1" applyFill="1" applyBorder="1" applyAlignment="1" applyProtection="1">
      <alignment vertical="center" wrapText="1"/>
      <protection locked="0"/>
    </xf>
    <xf numFmtId="164" fontId="17" fillId="0" borderId="69" xfId="0" applyNumberFormat="1" applyFont="1" applyFill="1" applyBorder="1" applyAlignment="1" applyProtection="1">
      <alignment horizontal="left" vertical="center" wrapText="1" indent="1"/>
      <protection/>
    </xf>
    <xf numFmtId="0" fontId="29" fillId="0" borderId="1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vertical="center"/>
    </xf>
    <xf numFmtId="174" fontId="35" fillId="0" borderId="11" xfId="0" applyNumberFormat="1" applyFont="1" applyBorder="1" applyAlignment="1">
      <alignment horizontal="right" vertical="center"/>
    </xf>
    <xf numFmtId="0" fontId="29" fillId="0" borderId="15" xfId="0" applyFont="1" applyBorder="1" applyAlignment="1">
      <alignment/>
    </xf>
    <xf numFmtId="0" fontId="29" fillId="0" borderId="12" xfId="0" applyFont="1" applyBorder="1" applyAlignment="1">
      <alignment/>
    </xf>
    <xf numFmtId="0" fontId="35" fillId="0" borderId="11" xfId="0" applyFont="1" applyBorder="1" applyAlignment="1">
      <alignment horizontal="left" vertical="center" wrapText="1"/>
    </xf>
    <xf numFmtId="0" fontId="35" fillId="0" borderId="11" xfId="60" applyFont="1" applyBorder="1" applyAlignment="1">
      <alignment vertical="top" wrapText="1"/>
      <protection/>
    </xf>
    <xf numFmtId="0" fontId="29" fillId="0" borderId="11" xfId="60" applyFont="1" applyBorder="1" applyAlignment="1">
      <alignment vertical="top" wrapText="1"/>
      <protection/>
    </xf>
    <xf numFmtId="164" fontId="15" fillId="0" borderId="64" xfId="0" applyNumberFormat="1" applyFont="1" applyFill="1" applyBorder="1" applyAlignment="1" applyProtection="1">
      <alignment horizontal="center" vertical="center" wrapText="1"/>
      <protection/>
    </xf>
    <xf numFmtId="164" fontId="15" fillId="0" borderId="97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97" xfId="0" applyNumberFormat="1" applyFont="1" applyFill="1" applyBorder="1" applyAlignment="1" applyProtection="1">
      <alignment vertical="center" wrapText="1"/>
      <protection/>
    </xf>
    <xf numFmtId="164" fontId="17" fillId="0" borderId="75" xfId="0" applyNumberFormat="1" applyFont="1" applyFill="1" applyBorder="1" applyAlignment="1" applyProtection="1">
      <alignment vertical="center" wrapText="1"/>
      <protection/>
    </xf>
    <xf numFmtId="164" fontId="17" fillId="0" borderId="26" xfId="0" applyNumberFormat="1" applyFont="1" applyFill="1" applyBorder="1" applyAlignment="1" applyProtection="1">
      <alignment vertical="center" wrapText="1"/>
      <protection/>
    </xf>
    <xf numFmtId="164" fontId="17" fillId="0" borderId="62" xfId="0" applyNumberFormat="1" applyFont="1" applyFill="1" applyBorder="1" applyAlignment="1" applyProtection="1">
      <alignment vertical="center" wrapText="1"/>
      <protection/>
    </xf>
    <xf numFmtId="164" fontId="0" fillId="0" borderId="55" xfId="0" applyNumberFormat="1" applyFill="1" applyBorder="1" applyAlignment="1" applyProtection="1">
      <alignment vertical="center" wrapText="1"/>
      <protection/>
    </xf>
    <xf numFmtId="164" fontId="17" fillId="0" borderId="71" xfId="62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>
      <alignment horizontal="center" vertical="center" wrapText="1"/>
    </xf>
    <xf numFmtId="0" fontId="26" fillId="0" borderId="43" xfId="0" applyFont="1" applyFill="1" applyBorder="1" applyAlignment="1" applyProtection="1">
      <alignment horizontal="right" vertical="center"/>
      <protection/>
    </xf>
    <xf numFmtId="0" fontId="6" fillId="0" borderId="22" xfId="62" applyFont="1" applyFill="1" applyBorder="1" applyAlignment="1" applyProtection="1">
      <alignment horizontal="center" vertical="center" wrapText="1"/>
      <protection/>
    </xf>
    <xf numFmtId="0" fontId="6" fillId="0" borderId="23" xfId="62" applyFont="1" applyFill="1" applyBorder="1" applyAlignment="1" applyProtection="1">
      <alignment horizontal="center" vertical="center" wrapText="1"/>
      <protection/>
    </xf>
    <xf numFmtId="0" fontId="6" fillId="0" borderId="29" xfId="62" applyFont="1" applyFill="1" applyBorder="1" applyAlignment="1" applyProtection="1">
      <alignment horizontal="center" vertical="center" wrapText="1"/>
      <protection/>
    </xf>
    <xf numFmtId="0" fontId="6" fillId="0" borderId="24" xfId="62" applyFont="1" applyFill="1" applyBorder="1" applyAlignment="1" applyProtection="1">
      <alignment horizontal="center" vertical="center" wrapText="1"/>
      <protection/>
    </xf>
    <xf numFmtId="0" fontId="6" fillId="0" borderId="26" xfId="62" applyFont="1" applyFill="1" applyBorder="1" applyAlignment="1" applyProtection="1">
      <alignment horizontal="center" vertical="center" wrapText="1"/>
      <protection/>
    </xf>
    <xf numFmtId="0" fontId="6" fillId="0" borderId="36" xfId="62" applyFont="1" applyFill="1" applyBorder="1" applyAlignment="1" applyProtection="1">
      <alignment horizontal="center" vertical="center" wrapText="1"/>
      <protection/>
    </xf>
    <xf numFmtId="0" fontId="2" fillId="0" borderId="0" xfId="62" applyFont="1" applyFill="1" applyProtection="1">
      <alignment/>
      <protection/>
    </xf>
    <xf numFmtId="0" fontId="6" fillId="0" borderId="22" xfId="62" applyFont="1" applyFill="1" applyBorder="1" applyAlignment="1" applyProtection="1">
      <alignment horizontal="left" vertical="center" wrapText="1" indent="1"/>
      <protection/>
    </xf>
    <xf numFmtId="0" fontId="6" fillId="0" borderId="23" xfId="62" applyFont="1" applyFill="1" applyBorder="1" applyAlignment="1" applyProtection="1">
      <alignment horizontal="left" vertical="center" wrapText="1" indent="1"/>
      <protection/>
    </xf>
    <xf numFmtId="164" fontId="6" fillId="0" borderId="29" xfId="62" applyNumberFormat="1" applyFont="1" applyFill="1" applyBorder="1" applyAlignment="1" applyProtection="1">
      <alignment horizontal="right" vertical="center" wrapText="1" indent="1"/>
      <protection/>
    </xf>
    <xf numFmtId="49" fontId="2" fillId="0" borderId="18" xfId="62" applyNumberFormat="1" applyFont="1" applyFill="1" applyBorder="1" applyAlignment="1" applyProtection="1">
      <alignment horizontal="left" vertical="center" wrapText="1" indent="1"/>
      <protection/>
    </xf>
    <xf numFmtId="0" fontId="34" fillId="0" borderId="12" xfId="0" applyFont="1" applyBorder="1" applyAlignment="1" applyProtection="1">
      <alignment horizontal="left" wrapText="1" indent="1"/>
      <protection/>
    </xf>
    <xf numFmtId="164" fontId="2" fillId="0" borderId="37" xfId="62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7" xfId="62" applyNumberFormat="1" applyFont="1" applyFill="1" applyBorder="1" applyAlignment="1" applyProtection="1">
      <alignment horizontal="left" vertical="center" wrapText="1" indent="1"/>
      <protection/>
    </xf>
    <xf numFmtId="0" fontId="34" fillId="0" borderId="11" xfId="0" applyFont="1" applyBorder="1" applyAlignment="1" applyProtection="1">
      <alignment horizontal="left" wrapText="1" indent="1"/>
      <protection/>
    </xf>
    <xf numFmtId="164" fontId="2" fillId="0" borderId="28" xfId="62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11" xfId="0" applyFont="1" applyBorder="1" applyAlignment="1" applyProtection="1">
      <alignment horizontal="left" vertical="center" wrapText="1" indent="1"/>
      <protection/>
    </xf>
    <xf numFmtId="49" fontId="2" fillId="0" borderId="19" xfId="62" applyNumberFormat="1" applyFont="1" applyFill="1" applyBorder="1" applyAlignment="1" applyProtection="1">
      <alignment horizontal="left" vertical="center" wrapText="1" indent="1"/>
      <protection/>
    </xf>
    <xf numFmtId="0" fontId="34" fillId="0" borderId="15" xfId="0" applyFont="1" applyBorder="1" applyAlignment="1" applyProtection="1">
      <alignment horizontal="left" vertical="center" wrapText="1" indent="1"/>
      <protection/>
    </xf>
    <xf numFmtId="0" fontId="13" fillId="0" borderId="23" xfId="0" applyFont="1" applyBorder="1" applyAlignment="1" applyProtection="1">
      <alignment horizontal="left" vertical="center" wrapText="1" indent="1"/>
      <protection/>
    </xf>
    <xf numFmtId="164" fontId="2" fillId="0" borderId="35" xfId="62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15" xfId="0" applyFont="1" applyBorder="1" applyAlignment="1" applyProtection="1">
      <alignment horizontal="left" wrapText="1" indent="1"/>
      <protection/>
    </xf>
    <xf numFmtId="164" fontId="6" fillId="0" borderId="29" xfId="62" applyNumberFormat="1" applyFont="1" applyFill="1" applyBorder="1" applyAlignment="1" applyProtection="1">
      <alignment horizontal="right" vertical="center" wrapText="1" indent="1"/>
      <protection/>
    </xf>
    <xf numFmtId="164" fontId="2" fillId="0" borderId="37" xfId="62" applyNumberFormat="1" applyFont="1" applyFill="1" applyBorder="1" applyAlignment="1" applyProtection="1">
      <alignment horizontal="right" vertical="center" wrapText="1" indent="1"/>
      <protection/>
    </xf>
    <xf numFmtId="164" fontId="2" fillId="0" borderId="28" xfId="62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11" xfId="0" applyFont="1" applyBorder="1" applyAlignment="1" applyProtection="1" quotePrefix="1">
      <alignment horizontal="left" wrapText="1" indent="1"/>
      <protection/>
    </xf>
    <xf numFmtId="164" fontId="2" fillId="0" borderId="35" xfId="62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7" xfId="62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2" xfId="62" applyFont="1" applyFill="1" applyBorder="1" applyAlignment="1" applyProtection="1">
      <alignment horizontal="left" vertical="center" wrapText="1"/>
      <protection/>
    </xf>
    <xf numFmtId="0" fontId="13" fillId="0" borderId="22" xfId="0" applyFont="1" applyBorder="1" applyAlignment="1" applyProtection="1">
      <alignment vertical="center" wrapText="1"/>
      <protection/>
    </xf>
    <xf numFmtId="0" fontId="34" fillId="0" borderId="15" xfId="0" applyFont="1" applyBorder="1" applyAlignment="1" applyProtection="1">
      <alignment vertical="center" wrapText="1"/>
      <protection/>
    </xf>
    <xf numFmtId="0" fontId="34" fillId="0" borderId="18" xfId="0" applyFont="1" applyBorder="1" applyAlignment="1" applyProtection="1">
      <alignment wrapText="1"/>
      <protection/>
    </xf>
    <xf numFmtId="0" fontId="34" fillId="0" borderId="17" xfId="0" applyFont="1" applyBorder="1" applyAlignment="1" applyProtection="1">
      <alignment wrapText="1"/>
      <protection/>
    </xf>
    <xf numFmtId="0" fontId="34" fillId="0" borderId="19" xfId="0" applyFont="1" applyBorder="1" applyAlignment="1" applyProtection="1">
      <alignment wrapText="1"/>
      <protection/>
    </xf>
    <xf numFmtId="164" fontId="6" fillId="0" borderId="29" xfId="6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wrapText="1"/>
      <protection/>
    </xf>
    <xf numFmtId="0" fontId="13" fillId="0" borderId="53" xfId="0" applyFont="1" applyBorder="1" applyAlignment="1" applyProtection="1">
      <alignment vertical="center" wrapText="1"/>
      <protection/>
    </xf>
    <xf numFmtId="0" fontId="13" fillId="0" borderId="45" xfId="0" applyFont="1" applyBorder="1" applyAlignment="1" applyProtection="1">
      <alignment wrapText="1"/>
      <protection/>
    </xf>
    <xf numFmtId="0" fontId="26" fillId="0" borderId="43" xfId="0" applyFont="1" applyFill="1" applyBorder="1" applyAlignment="1" applyProtection="1">
      <alignment horizontal="right"/>
      <protection/>
    </xf>
    <xf numFmtId="0" fontId="2" fillId="0" borderId="0" xfId="62" applyFont="1" applyFill="1" applyAlignment="1" applyProtection="1">
      <alignment/>
      <protection/>
    </xf>
    <xf numFmtId="0" fontId="6" fillId="0" borderId="24" xfId="62" applyFont="1" applyFill="1" applyBorder="1" applyAlignment="1" applyProtection="1">
      <alignment horizontal="left" vertical="center" wrapText="1" indent="1"/>
      <protection/>
    </xf>
    <xf numFmtId="0" fontId="6" fillId="0" borderId="26" xfId="62" applyFont="1" applyFill="1" applyBorder="1" applyAlignment="1" applyProtection="1">
      <alignment vertical="center" wrapText="1"/>
      <protection/>
    </xf>
    <xf numFmtId="164" fontId="6" fillId="0" borderId="36" xfId="62" applyNumberFormat="1" applyFont="1" applyFill="1" applyBorder="1" applyAlignment="1" applyProtection="1">
      <alignment horizontal="right" vertical="center" wrapText="1" indent="1"/>
      <protection/>
    </xf>
    <xf numFmtId="49" fontId="2" fillId="0" borderId="20" xfId="62" applyNumberFormat="1" applyFont="1" applyFill="1" applyBorder="1" applyAlignment="1" applyProtection="1">
      <alignment horizontal="left" vertical="center" wrapText="1" indent="1"/>
      <protection/>
    </xf>
    <xf numFmtId="0" fontId="2" fillId="0" borderId="13" xfId="62" applyFont="1" applyFill="1" applyBorder="1" applyAlignment="1" applyProtection="1">
      <alignment horizontal="left" vertical="center" wrapText="1" indent="1"/>
      <protection/>
    </xf>
    <xf numFmtId="164" fontId="2" fillId="0" borderId="27" xfId="62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1" xfId="62" applyFont="1" applyFill="1" applyBorder="1" applyAlignment="1" applyProtection="1">
      <alignment horizontal="left" vertical="center" wrapText="1" indent="1"/>
      <protection/>
    </xf>
    <xf numFmtId="0" fontId="2" fillId="0" borderId="14" xfId="62" applyFont="1" applyFill="1" applyBorder="1" applyAlignment="1" applyProtection="1">
      <alignment horizontal="left" vertical="center" wrapText="1" indent="1"/>
      <protection/>
    </xf>
    <xf numFmtId="0" fontId="2" fillId="0" borderId="0" xfId="62" applyFont="1" applyFill="1" applyBorder="1" applyAlignment="1" applyProtection="1">
      <alignment horizontal="left" vertical="center" wrapText="1" indent="1"/>
      <protection/>
    </xf>
    <xf numFmtId="0" fontId="2" fillId="0" borderId="15" xfId="62" applyFont="1" applyFill="1" applyBorder="1" applyAlignment="1" applyProtection="1">
      <alignment horizontal="left" vertical="center" wrapText="1" indent="6"/>
      <protection/>
    </xf>
    <xf numFmtId="0" fontId="2" fillId="0" borderId="11" xfId="62" applyFont="1" applyFill="1" applyBorder="1" applyAlignment="1" applyProtection="1">
      <alignment horizontal="left" indent="6"/>
      <protection/>
    </xf>
    <xf numFmtId="0" fontId="2" fillId="0" borderId="11" xfId="62" applyFont="1" applyFill="1" applyBorder="1" applyAlignment="1" applyProtection="1">
      <alignment horizontal="left" vertical="center" wrapText="1" indent="6"/>
      <protection/>
    </xf>
    <xf numFmtId="49" fontId="2" fillId="0" borderId="16" xfId="62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62" applyNumberFormat="1" applyFont="1" applyFill="1" applyBorder="1" applyAlignment="1" applyProtection="1">
      <alignment horizontal="left" vertical="center" wrapText="1" indent="1"/>
      <protection/>
    </xf>
    <xf numFmtId="0" fontId="2" fillId="0" borderId="33" xfId="62" applyFont="1" applyFill="1" applyBorder="1" applyAlignment="1" applyProtection="1">
      <alignment horizontal="left" vertical="center" wrapText="1" indent="7"/>
      <protection/>
    </xf>
    <xf numFmtId="164" fontId="2" fillId="0" borderId="34" xfId="62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3" xfId="62" applyFont="1" applyFill="1" applyBorder="1" applyAlignment="1" applyProtection="1">
      <alignment horizontal="left" vertical="center" wrapText="1" indent="1"/>
      <protection/>
    </xf>
    <xf numFmtId="0" fontId="6" fillId="0" borderId="45" xfId="62" applyFont="1" applyFill="1" applyBorder="1" applyAlignment="1" applyProtection="1">
      <alignment vertical="center" wrapText="1"/>
      <protection/>
    </xf>
    <xf numFmtId="164" fontId="6" fillId="0" borderId="46" xfId="62" applyNumberFormat="1" applyFont="1" applyFill="1" applyBorder="1" applyAlignment="1" applyProtection="1">
      <alignment horizontal="right" vertical="center" wrapText="1" indent="1"/>
      <protection/>
    </xf>
    <xf numFmtId="0" fontId="2" fillId="0" borderId="15" xfId="62" applyFont="1" applyFill="1" applyBorder="1" applyAlignment="1" applyProtection="1">
      <alignment horizontal="left" vertical="center" wrapText="1" indent="1"/>
      <protection/>
    </xf>
    <xf numFmtId="164" fontId="2" fillId="0" borderId="48" xfId="62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2" xfId="62" applyFont="1" applyFill="1" applyBorder="1" applyAlignment="1" applyProtection="1">
      <alignment horizontal="left" vertical="center" wrapText="1" indent="6"/>
      <protection/>
    </xf>
    <xf numFmtId="164" fontId="2" fillId="0" borderId="50" xfId="62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3" xfId="62" applyFont="1" applyFill="1" applyBorder="1" applyAlignment="1" applyProtection="1">
      <alignment horizontal="left" vertical="center" wrapText="1" indent="1"/>
      <protection/>
    </xf>
    <xf numFmtId="0" fontId="2" fillId="0" borderId="12" xfId="62" applyFont="1" applyFill="1" applyBorder="1" applyAlignment="1" applyProtection="1">
      <alignment horizontal="left" vertical="center" wrapText="1" indent="1"/>
      <protection/>
    </xf>
    <xf numFmtId="0" fontId="2" fillId="0" borderId="10" xfId="62" applyFont="1" applyFill="1" applyBorder="1" applyAlignment="1" applyProtection="1">
      <alignment horizontal="left" vertical="center" wrapText="1" indent="1"/>
      <protection/>
    </xf>
    <xf numFmtId="164" fontId="13" fillId="0" borderId="29" xfId="0" applyNumberFormat="1" applyFont="1" applyBorder="1" applyAlignment="1" applyProtection="1">
      <alignment horizontal="right" vertical="center" wrapText="1" indent="1"/>
      <protection/>
    </xf>
    <xf numFmtId="164" fontId="13" fillId="0" borderId="29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53" xfId="0" applyFont="1" applyBorder="1" applyAlignment="1" applyProtection="1">
      <alignment horizontal="left" vertical="center" wrapText="1" indent="1"/>
      <protection/>
    </xf>
    <xf numFmtId="0" fontId="13" fillId="0" borderId="45" xfId="0" applyFont="1" applyBorder="1" applyAlignment="1" applyProtection="1">
      <alignment horizontal="left" vertical="center" wrapText="1" indent="1"/>
      <protection/>
    </xf>
    <xf numFmtId="0" fontId="6" fillId="0" borderId="23" xfId="62" applyFont="1" applyFill="1" applyBorder="1" applyAlignment="1" applyProtection="1">
      <alignment vertical="center" wrapText="1"/>
      <protection/>
    </xf>
    <xf numFmtId="0" fontId="2" fillId="0" borderId="0" xfId="62" applyFont="1" applyFill="1" applyBorder="1" applyProtection="1">
      <alignment/>
      <protection/>
    </xf>
    <xf numFmtId="164" fontId="2" fillId="0" borderId="37" xfId="62" applyNumberFormat="1" applyFont="1" applyFill="1" applyBorder="1" applyAlignment="1" applyProtection="1">
      <alignment horizontal="right" vertical="center" wrapText="1" indent="1"/>
      <protection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26" fillId="0" borderId="0" xfId="0" applyNumberFormat="1" applyFont="1" applyFill="1" applyAlignment="1" applyProtection="1">
      <alignment horizontal="right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53" xfId="0" applyNumberFormat="1" applyFont="1" applyFill="1" applyBorder="1" applyAlignment="1" applyProtection="1">
      <alignment horizontal="center" vertical="center" wrapText="1"/>
      <protection/>
    </xf>
    <xf numFmtId="164" fontId="6" fillId="0" borderId="45" xfId="0" applyNumberFormat="1" applyFont="1" applyFill="1" applyBorder="1" applyAlignment="1" applyProtection="1">
      <alignment horizontal="center" vertical="center" wrapText="1"/>
      <protection/>
    </xf>
    <xf numFmtId="164" fontId="6" fillId="0" borderId="46" xfId="0" applyNumberFormat="1" applyFont="1" applyFill="1" applyBorder="1" applyAlignment="1" applyProtection="1">
      <alignment horizontal="center" vertical="center" wrapText="1"/>
      <protection/>
    </xf>
    <xf numFmtId="164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8" xfId="0" applyNumberFormat="1" applyFont="1" applyFill="1" applyBorder="1" applyAlignment="1" applyProtection="1">
      <alignment vertical="center" wrapText="1"/>
      <protection/>
    </xf>
    <xf numFmtId="164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5" xfId="0" applyNumberFormat="1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5" xfId="0" applyNumberFormat="1" applyFont="1" applyFill="1" applyBorder="1" applyAlignment="1" applyProtection="1">
      <alignment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6" fillId="0" borderId="29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vertical="center" wrapText="1"/>
    </xf>
    <xf numFmtId="0" fontId="8" fillId="0" borderId="11" xfId="0" applyFont="1" applyBorder="1" applyAlignment="1">
      <alignment horizontal="right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 applyProtection="1">
      <alignment horizontal="centerContinuous" vertical="center"/>
      <protection/>
    </xf>
    <xf numFmtId="164" fontId="26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2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9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9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2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3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2" fillId="0" borderId="19" xfId="0" applyNumberFormat="1" applyFont="1" applyFill="1" applyBorder="1" applyAlignment="1" applyProtection="1">
      <alignment horizontal="left" vertical="center" wrapText="1" indent="2"/>
      <protection/>
    </xf>
    <xf numFmtId="174" fontId="35" fillId="0" borderId="11" xfId="40" applyNumberFormat="1" applyFont="1" applyBorder="1" applyAlignment="1">
      <alignment vertical="center" wrapText="1"/>
    </xf>
    <xf numFmtId="174" fontId="35" fillId="0" borderId="11" xfId="0" applyNumberFormat="1" applyFont="1" applyBorder="1" applyAlignment="1">
      <alignment vertical="center"/>
    </xf>
    <xf numFmtId="174" fontId="29" fillId="0" borderId="11" xfId="40" applyNumberFormat="1" applyFont="1" applyBorder="1" applyAlignment="1">
      <alignment vertical="center" wrapText="1"/>
    </xf>
    <xf numFmtId="0" fontId="15" fillId="0" borderId="0" xfId="59" applyFont="1" applyFill="1" applyAlignment="1" applyProtection="1">
      <alignment vertical="center"/>
      <protection/>
    </xf>
    <xf numFmtId="0" fontId="18" fillId="0" borderId="0" xfId="59" applyFont="1" applyFill="1" applyAlignment="1" applyProtection="1">
      <alignment horizontal="right"/>
      <protection/>
    </xf>
    <xf numFmtId="0" fontId="17" fillId="0" borderId="0" xfId="0" applyFont="1" applyAlignment="1">
      <alignment/>
    </xf>
    <xf numFmtId="0" fontId="15" fillId="0" borderId="63" xfId="59" applyFont="1" applyFill="1" applyBorder="1" applyAlignment="1" applyProtection="1">
      <alignment horizontal="center" vertical="center" wrapText="1"/>
      <protection/>
    </xf>
    <xf numFmtId="0" fontId="15" fillId="0" borderId="65" xfId="59" applyFont="1" applyFill="1" applyBorder="1" applyAlignment="1" applyProtection="1">
      <alignment horizontal="center" vertical="center" wrapText="1"/>
      <protection/>
    </xf>
    <xf numFmtId="0" fontId="15" fillId="0" borderId="66" xfId="59" applyFont="1" applyFill="1" applyBorder="1" applyAlignment="1" applyProtection="1">
      <alignment horizontal="center" vertical="center" wrapText="1"/>
      <protection/>
    </xf>
    <xf numFmtId="0" fontId="37" fillId="0" borderId="63" xfId="59" applyFont="1" applyBorder="1" applyAlignment="1" applyProtection="1">
      <alignment horizontal="left" wrapText="1" indent="1"/>
      <protection/>
    </xf>
    <xf numFmtId="0" fontId="15" fillId="0" borderId="0" xfId="59" applyFont="1" applyFill="1" applyBorder="1" applyAlignment="1" applyProtection="1">
      <alignment horizontal="left" vertical="center" wrapText="1" indent="1"/>
      <protection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17" fillId="0" borderId="0" xfId="59" applyFont="1" applyFill="1" applyAlignment="1" applyProtection="1">
      <alignment horizontal="left" vertical="center" wrapText="1"/>
      <protection/>
    </xf>
    <xf numFmtId="0" fontId="17" fillId="0" borderId="0" xfId="59" applyFont="1" applyFill="1" applyAlignment="1" applyProtection="1">
      <alignment vertical="center" wrapText="1"/>
      <protection/>
    </xf>
    <xf numFmtId="0" fontId="15" fillId="0" borderId="22" xfId="59" applyFont="1" applyFill="1" applyBorder="1" applyAlignment="1" applyProtection="1">
      <alignment horizontal="left" vertical="center"/>
      <protection/>
    </xf>
    <xf numFmtId="0" fontId="15" fillId="0" borderId="56" xfId="59" applyFont="1" applyFill="1" applyBorder="1" applyAlignment="1" applyProtection="1">
      <alignment vertical="center" wrapText="1"/>
      <protection/>
    </xf>
    <xf numFmtId="164" fontId="38" fillId="0" borderId="30" xfId="59" applyNumberFormat="1" applyFont="1" applyFill="1" applyBorder="1" applyAlignment="1" applyProtection="1">
      <alignment horizontal="right" vertical="center" wrapText="1" indent="1"/>
      <protection/>
    </xf>
    <xf numFmtId="164" fontId="38" fillId="0" borderId="44" xfId="59" applyNumberFormat="1" applyFont="1" applyFill="1" applyBorder="1" applyAlignment="1" applyProtection="1">
      <alignment horizontal="right" vertical="center" wrapText="1" indent="1"/>
      <protection/>
    </xf>
    <xf numFmtId="164" fontId="39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39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4" fontId="39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4" fontId="39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4" fontId="39" fillId="0" borderId="73" xfId="59" applyNumberFormat="1" applyFont="1" applyFill="1" applyBorder="1" applyAlignment="1" applyProtection="1">
      <alignment horizontal="right" vertical="center" wrapText="1" indent="1"/>
      <protection locked="0"/>
    </xf>
    <xf numFmtId="164" fontId="39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0" xfId="59" applyFont="1" applyFill="1" applyBorder="1" applyAlignment="1" applyProtection="1">
      <alignment horizontal="left" vertical="center" wrapText="1" indent="1"/>
      <protection/>
    </xf>
    <xf numFmtId="164" fontId="38" fillId="0" borderId="0" xfId="59" applyNumberFormat="1" applyFont="1" applyFill="1" applyBorder="1" applyAlignment="1" applyProtection="1">
      <alignment horizontal="right" vertical="center" wrapText="1" indent="1"/>
      <protection/>
    </xf>
    <xf numFmtId="0" fontId="38" fillId="0" borderId="64" xfId="59" applyFont="1" applyFill="1" applyBorder="1" applyAlignment="1" applyProtection="1">
      <alignment horizontal="center" vertical="center" wrapText="1"/>
      <protection/>
    </xf>
    <xf numFmtId="0" fontId="38" fillId="0" borderId="62" xfId="59" applyFont="1" applyFill="1" applyBorder="1" applyAlignment="1" applyProtection="1">
      <alignment horizontal="center" vertical="center" wrapText="1"/>
      <protection/>
    </xf>
    <xf numFmtId="0" fontId="38" fillId="0" borderId="29" xfId="59" applyFont="1" applyFill="1" applyBorder="1" applyAlignment="1" applyProtection="1">
      <alignment horizontal="center" vertical="center" wrapText="1"/>
      <protection/>
    </xf>
    <xf numFmtId="164" fontId="38" fillId="0" borderId="29" xfId="59" applyNumberFormat="1" applyFont="1" applyFill="1" applyBorder="1" applyAlignment="1" applyProtection="1">
      <alignment horizontal="right" vertical="center" wrapText="1" indent="1"/>
      <protection/>
    </xf>
    <xf numFmtId="164" fontId="39" fillId="0" borderId="69" xfId="59" applyNumberFormat="1" applyFont="1" applyFill="1" applyBorder="1" applyAlignment="1" applyProtection="1">
      <alignment horizontal="right" vertical="center" wrapText="1" indent="1"/>
      <protection locked="0"/>
    </xf>
    <xf numFmtId="164" fontId="39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4" fontId="39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39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0" fontId="39" fillId="0" borderId="0" xfId="59" applyFont="1" applyFill="1" applyAlignment="1" applyProtection="1">
      <alignment horizontal="right" vertical="center" wrapText="1" indent="1"/>
      <protection/>
    </xf>
    <xf numFmtId="4" fontId="38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3" fontId="38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39" fillId="0" borderId="31" xfId="62" applyNumberFormat="1" applyFont="1" applyFill="1" applyBorder="1" applyAlignment="1" applyProtection="1">
      <alignment horizontal="right" vertical="center" wrapText="1" indent="1"/>
      <protection locked="0"/>
    </xf>
    <xf numFmtId="164" fontId="39" fillId="0" borderId="37" xfId="62" applyNumberFormat="1" applyFont="1" applyFill="1" applyBorder="1" applyAlignment="1" applyProtection="1">
      <alignment horizontal="right" vertical="center" wrapText="1" indent="1"/>
      <protection locked="0"/>
    </xf>
    <xf numFmtId="164" fontId="39" fillId="0" borderId="69" xfId="62" applyNumberFormat="1" applyFont="1" applyFill="1" applyBorder="1" applyAlignment="1" applyProtection="1">
      <alignment horizontal="right" vertical="center" wrapText="1" indent="1"/>
      <protection locked="0"/>
    </xf>
    <xf numFmtId="164" fontId="39" fillId="0" borderId="28" xfId="62" applyNumberFormat="1" applyFont="1" applyFill="1" applyBorder="1" applyAlignment="1" applyProtection="1">
      <alignment horizontal="right" vertical="center" wrapText="1" indent="1"/>
      <protection locked="0"/>
    </xf>
    <xf numFmtId="164" fontId="39" fillId="0" borderId="71" xfId="62" applyNumberFormat="1" applyFont="1" applyFill="1" applyBorder="1" applyAlignment="1" applyProtection="1">
      <alignment horizontal="right" vertical="center" wrapText="1" indent="1"/>
      <protection locked="0"/>
    </xf>
    <xf numFmtId="164" fontId="39" fillId="0" borderId="35" xfId="62" applyNumberFormat="1" applyFont="1" applyFill="1" applyBorder="1" applyAlignment="1" applyProtection="1">
      <alignment horizontal="right" vertical="center" wrapText="1" indent="1"/>
      <protection locked="0"/>
    </xf>
    <xf numFmtId="164" fontId="38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38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62" applyNumberFormat="1" applyFont="1" applyFill="1" applyBorder="1" applyAlignment="1" applyProtection="1">
      <alignment horizontal="center" vertical="center"/>
      <protection/>
    </xf>
    <xf numFmtId="164" fontId="26" fillId="0" borderId="43" xfId="62" applyNumberFormat="1" applyFont="1" applyFill="1" applyBorder="1" applyAlignment="1" applyProtection="1">
      <alignment horizontal="left" vertical="center"/>
      <protection/>
    </xf>
    <xf numFmtId="164" fontId="26" fillId="0" borderId="43" xfId="62" applyNumberFormat="1" applyFont="1" applyFill="1" applyBorder="1" applyAlignment="1" applyProtection="1">
      <alignment horizontal="left"/>
      <protection/>
    </xf>
    <xf numFmtId="0" fontId="6" fillId="0" borderId="0" xfId="62" applyFont="1" applyFill="1" applyAlignment="1" applyProtection="1">
      <alignment horizontal="center"/>
      <protection/>
    </xf>
    <xf numFmtId="164" fontId="6" fillId="0" borderId="97" xfId="0" applyNumberFormat="1" applyFont="1" applyFill="1" applyBorder="1" applyAlignment="1" applyProtection="1">
      <alignment horizontal="center" vertical="center" wrapText="1"/>
      <protection/>
    </xf>
    <xf numFmtId="164" fontId="6" fillId="0" borderId="98" xfId="0" applyNumberFormat="1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Alignment="1" applyProtection="1">
      <alignment horizontal="center" textRotation="180" wrapText="1"/>
      <protection/>
    </xf>
    <xf numFmtId="164" fontId="78" fillId="0" borderId="55" xfId="0" applyNumberFormat="1" applyFont="1" applyFill="1" applyBorder="1" applyAlignment="1" applyProtection="1">
      <alignment horizontal="center" vertical="center" wrapText="1"/>
      <protection/>
    </xf>
    <xf numFmtId="164" fontId="6" fillId="0" borderId="74" xfId="0" applyNumberFormat="1" applyFont="1" applyFill="1" applyBorder="1" applyAlignment="1" applyProtection="1">
      <alignment horizontal="center" vertical="center" wrapText="1"/>
      <protection/>
    </xf>
    <xf numFmtId="164" fontId="6" fillId="0" borderId="73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7" xfId="62" applyFont="1" applyFill="1" applyBorder="1" applyAlignment="1">
      <alignment horizontal="center" vertical="center" wrapText="1"/>
      <protection/>
    </xf>
    <xf numFmtId="0" fontId="3" fillId="0" borderId="35" xfId="62" applyFont="1" applyFill="1" applyBorder="1" applyAlignment="1">
      <alignment horizontal="center" vertical="center" wrapText="1"/>
      <protection/>
    </xf>
    <xf numFmtId="0" fontId="3" fillId="0" borderId="20" xfId="62" applyFont="1" applyFill="1" applyBorder="1" applyAlignment="1">
      <alignment horizontal="center" vertical="center" wrapText="1"/>
      <protection/>
    </xf>
    <xf numFmtId="0" fontId="3" fillId="0" borderId="19" xfId="62" applyFont="1" applyFill="1" applyBorder="1" applyAlignment="1">
      <alignment horizontal="center" vertical="center" wrapText="1"/>
      <protection/>
    </xf>
    <xf numFmtId="0" fontId="3" fillId="0" borderId="13" xfId="62" applyFont="1" applyFill="1" applyBorder="1" applyAlignment="1">
      <alignment horizontal="center" vertical="center" wrapText="1"/>
      <protection/>
    </xf>
    <xf numFmtId="0" fontId="3" fillId="0" borderId="15" xfId="62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62" applyFont="1" applyFill="1" applyBorder="1" applyAlignment="1" applyProtection="1">
      <alignment horizontal="left"/>
      <protection/>
    </xf>
    <xf numFmtId="0" fontId="7" fillId="0" borderId="23" xfId="62" applyFont="1" applyFill="1" applyBorder="1" applyAlignment="1" applyProtection="1">
      <alignment horizontal="left"/>
      <protection/>
    </xf>
    <xf numFmtId="0" fontId="17" fillId="0" borderId="55" xfId="62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0" fontId="29" fillId="0" borderId="15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/>
    </xf>
    <xf numFmtId="0" fontId="29" fillId="0" borderId="9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6" fillId="0" borderId="88" xfId="0" applyFont="1" applyBorder="1" applyAlignment="1">
      <alignment horizontal="right"/>
    </xf>
    <xf numFmtId="0" fontId="29" fillId="0" borderId="70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4" fontId="8" fillId="0" borderId="79" xfId="0" applyNumberFormat="1" applyFont="1" applyFill="1" applyBorder="1" applyAlignment="1" applyProtection="1">
      <alignment horizontal="center" textRotation="180" wrapText="1"/>
      <protection/>
    </xf>
    <xf numFmtId="164" fontId="8" fillId="0" borderId="0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4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97" xfId="0" applyNumberFormat="1" applyFont="1" applyFill="1" applyBorder="1" applyAlignment="1" applyProtection="1">
      <alignment horizontal="center" vertical="center"/>
      <protection/>
    </xf>
    <xf numFmtId="164" fontId="7" fillId="0" borderId="98" xfId="0" applyNumberFormat="1" applyFont="1" applyFill="1" applyBorder="1" applyAlignment="1" applyProtection="1">
      <alignment horizontal="center" vertical="center"/>
      <protection/>
    </xf>
    <xf numFmtId="164" fontId="7" fillId="0" borderId="89" xfId="0" applyNumberFormat="1" applyFont="1" applyFill="1" applyBorder="1" applyAlignment="1" applyProtection="1">
      <alignment horizontal="center" vertical="center"/>
      <protection/>
    </xf>
    <xf numFmtId="164" fontId="7" fillId="0" borderId="93" xfId="0" applyNumberFormat="1" applyFont="1" applyFill="1" applyBorder="1" applyAlignment="1" applyProtection="1">
      <alignment horizontal="center" vertical="center"/>
      <protection/>
    </xf>
    <xf numFmtId="164" fontId="7" fillId="0" borderId="54" xfId="0" applyNumberFormat="1" applyFont="1" applyFill="1" applyBorder="1" applyAlignment="1" applyProtection="1">
      <alignment horizontal="center" vertical="center"/>
      <protection/>
    </xf>
    <xf numFmtId="164" fontId="7" fillId="0" borderId="97" xfId="0" applyNumberFormat="1" applyFont="1" applyFill="1" applyBorder="1" applyAlignment="1" applyProtection="1">
      <alignment horizontal="center" vertical="center" wrapText="1"/>
      <protection/>
    </xf>
    <xf numFmtId="164" fontId="7" fillId="0" borderId="98" xfId="0" applyNumberFormat="1" applyFont="1" applyFill="1" applyBorder="1" applyAlignment="1" applyProtection="1">
      <alignment horizontal="center" vertical="center" wrapText="1"/>
      <protection/>
    </xf>
    <xf numFmtId="0" fontId="17" fillId="0" borderId="5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1" xfId="63" applyFont="1" applyFill="1" applyBorder="1" applyAlignment="1" applyProtection="1">
      <alignment horizontal="left" vertical="center" indent="1"/>
      <protection/>
    </xf>
    <xf numFmtId="0" fontId="16" fillId="0" borderId="63" xfId="63" applyFont="1" applyFill="1" applyBorder="1" applyAlignment="1" applyProtection="1">
      <alignment horizontal="left" vertical="center" indent="1"/>
      <protection/>
    </xf>
    <xf numFmtId="0" fontId="16" fillId="0" borderId="44" xfId="63" applyFont="1" applyFill="1" applyBorder="1" applyAlignment="1" applyProtection="1">
      <alignment horizontal="left" vertical="center" indent="1"/>
      <protection/>
    </xf>
    <xf numFmtId="0" fontId="6" fillId="0" borderId="0" xfId="63" applyFont="1" applyFill="1" applyAlignment="1" applyProtection="1">
      <alignment horizontal="center" wrapText="1"/>
      <protection/>
    </xf>
    <xf numFmtId="0" fontId="6" fillId="0" borderId="0" xfId="63" applyFont="1" applyFill="1" applyAlignment="1" applyProtection="1">
      <alignment horizontal="center"/>
      <protection/>
    </xf>
    <xf numFmtId="164" fontId="16" fillId="0" borderId="43" xfId="62" applyNumberFormat="1" applyFont="1" applyFill="1" applyBorder="1" applyAlignment="1" applyProtection="1">
      <alignment horizontal="left" vertical="center"/>
      <protection/>
    </xf>
    <xf numFmtId="164" fontId="16" fillId="0" borderId="43" xfId="62" applyNumberFormat="1" applyFont="1" applyFill="1" applyBorder="1" applyAlignment="1" applyProtection="1">
      <alignment horizontal="left"/>
      <protection/>
    </xf>
    <xf numFmtId="0" fontId="15" fillId="0" borderId="52" xfId="59" applyFont="1" applyFill="1" applyBorder="1" applyAlignment="1" applyProtection="1">
      <alignment horizontal="center" vertical="center" wrapText="1"/>
      <protection/>
    </xf>
    <xf numFmtId="0" fontId="15" fillId="0" borderId="63" xfId="59" applyFont="1" applyFill="1" applyBorder="1" applyAlignment="1" applyProtection="1">
      <alignment horizontal="center" vertical="center" wrapText="1"/>
      <protection/>
    </xf>
    <xf numFmtId="0" fontId="15" fillId="0" borderId="44" xfId="59" applyFont="1" applyFill="1" applyBorder="1" applyAlignment="1" applyProtection="1">
      <alignment horizontal="center" vertical="center" wrapText="1"/>
      <protection/>
    </xf>
    <xf numFmtId="0" fontId="15" fillId="0" borderId="97" xfId="59" applyFont="1" applyFill="1" applyBorder="1" applyAlignment="1" applyProtection="1">
      <alignment horizontal="center" vertical="center" wrapText="1"/>
      <protection/>
    </xf>
    <xf numFmtId="0" fontId="15" fillId="0" borderId="98" xfId="59" applyFont="1" applyFill="1" applyBorder="1" applyAlignment="1" applyProtection="1">
      <alignment horizontal="center" vertical="center" wrapText="1"/>
      <protection/>
    </xf>
    <xf numFmtId="164" fontId="15" fillId="0" borderId="52" xfId="59" applyNumberFormat="1" applyFont="1" applyFill="1" applyBorder="1" applyAlignment="1" applyProtection="1">
      <alignment horizontal="center" vertical="center" wrapText="1"/>
      <protection/>
    </xf>
    <xf numFmtId="164" fontId="15" fillId="0" borderId="63" xfId="59" applyNumberFormat="1" applyFont="1" applyFill="1" applyBorder="1" applyAlignment="1" applyProtection="1">
      <alignment horizontal="center" vertical="center" wrapText="1"/>
      <protection/>
    </xf>
    <xf numFmtId="164" fontId="15" fillId="0" borderId="44" xfId="59" applyNumberFormat="1" applyFont="1" applyFill="1" applyBorder="1" applyAlignment="1" applyProtection="1">
      <alignment horizontal="center" vertical="center" wrapText="1"/>
      <protection/>
    </xf>
    <xf numFmtId="0" fontId="6" fillId="36" borderId="64" xfId="61" applyFont="1" applyFill="1" applyBorder="1" applyAlignment="1">
      <alignment horizontal="center"/>
      <protection/>
    </xf>
    <xf numFmtId="0" fontId="6" fillId="36" borderId="55" xfId="61" applyFont="1" applyFill="1" applyBorder="1" applyAlignment="1">
      <alignment horizontal="center"/>
      <protection/>
    </xf>
    <xf numFmtId="0" fontId="6" fillId="36" borderId="59" xfId="61" applyFont="1" applyFill="1" applyBorder="1" applyAlignment="1">
      <alignment horizontal="center"/>
      <protection/>
    </xf>
    <xf numFmtId="0" fontId="6" fillId="36" borderId="79" xfId="61" applyFont="1" applyFill="1" applyBorder="1" applyAlignment="1">
      <alignment horizontal="center"/>
      <protection/>
    </xf>
    <xf numFmtId="0" fontId="6" fillId="36" borderId="0" xfId="61" applyFont="1" applyFill="1" applyBorder="1" applyAlignment="1">
      <alignment horizontal="center"/>
      <protection/>
    </xf>
    <xf numFmtId="0" fontId="6" fillId="36" borderId="100" xfId="61" applyFont="1" applyFill="1" applyBorder="1" applyAlignment="1">
      <alignment horizontal="center"/>
      <protection/>
    </xf>
    <xf numFmtId="0" fontId="6" fillId="36" borderId="101" xfId="61" applyFont="1" applyFill="1" applyBorder="1" applyAlignment="1">
      <alignment horizontal="center"/>
      <protection/>
    </xf>
    <xf numFmtId="0" fontId="6" fillId="36" borderId="43" xfId="61" applyFont="1" applyFill="1" applyBorder="1" applyAlignment="1">
      <alignment horizontal="center"/>
      <protection/>
    </xf>
    <xf numFmtId="0" fontId="6" fillId="36" borderId="61" xfId="61" applyFont="1" applyFill="1" applyBorder="1" applyAlignment="1">
      <alignment horizontal="center"/>
      <protection/>
    </xf>
    <xf numFmtId="0" fontId="31" fillId="0" borderId="0" xfId="61" applyFont="1" applyFill="1" applyBorder="1" applyAlignment="1">
      <alignment horizontal="left" vertical="center"/>
      <protection/>
    </xf>
    <xf numFmtId="0" fontId="32" fillId="0" borderId="0" xfId="61" applyFont="1" applyBorder="1" applyAlignment="1">
      <alignment horizontal="right"/>
      <protection/>
    </xf>
    <xf numFmtId="0" fontId="6" fillId="35" borderId="24" xfId="61" applyFont="1" applyFill="1" applyBorder="1" applyAlignment="1">
      <alignment horizontal="center" vertical="top" wrapText="1"/>
      <protection/>
    </xf>
    <xf numFmtId="0" fontId="2" fillId="0" borderId="16" xfId="61" applyFont="1" applyBorder="1" applyAlignment="1">
      <alignment horizontal="center" vertical="top" wrapText="1"/>
      <protection/>
    </xf>
    <xf numFmtId="0" fontId="2" fillId="0" borderId="53" xfId="61" applyFont="1" applyBorder="1" applyAlignment="1">
      <alignment horizontal="center" vertical="top" wrapText="1"/>
      <protection/>
    </xf>
    <xf numFmtId="0" fontId="6" fillId="35" borderId="26" xfId="61" applyFont="1" applyFill="1" applyBorder="1" applyAlignment="1">
      <alignment horizontal="center" vertical="top" wrapText="1"/>
      <protection/>
    </xf>
    <xf numFmtId="0" fontId="6" fillId="35" borderId="10" xfId="61" applyFont="1" applyFill="1" applyBorder="1" applyAlignment="1">
      <alignment horizontal="center" vertical="top" wrapText="1"/>
      <protection/>
    </xf>
    <xf numFmtId="0" fontId="6" fillId="35" borderId="45" xfId="61" applyFont="1" applyFill="1" applyBorder="1" applyAlignment="1">
      <alignment horizontal="center" vertical="top" wrapText="1"/>
      <protection/>
    </xf>
    <xf numFmtId="0" fontId="2" fillId="0" borderId="10" xfId="61" applyFont="1" applyBorder="1" applyAlignment="1">
      <alignment vertical="top" wrapText="1"/>
      <protection/>
    </xf>
    <xf numFmtId="0" fontId="2" fillId="0" borderId="45" xfId="61" applyFont="1" applyBorder="1" applyAlignment="1">
      <alignment vertical="top" wrapText="1"/>
      <protection/>
    </xf>
    <xf numFmtId="166" fontId="6" fillId="35" borderId="36" xfId="42" applyNumberFormat="1" applyFont="1" applyFill="1" applyBorder="1" applyAlignment="1">
      <alignment horizontal="center" vertical="center" wrapText="1"/>
    </xf>
    <xf numFmtId="166" fontId="6" fillId="35" borderId="25" xfId="42" applyNumberFormat="1" applyFont="1" applyFill="1" applyBorder="1" applyAlignment="1">
      <alignment horizontal="center" vertical="center" wrapText="1"/>
    </xf>
    <xf numFmtId="166" fontId="6" fillId="35" borderId="46" xfId="42" applyNumberFormat="1" applyFont="1" applyFill="1" applyBorder="1" applyAlignment="1">
      <alignment horizontal="center" vertical="center" wrapText="1"/>
    </xf>
    <xf numFmtId="0" fontId="6" fillId="0" borderId="52" xfId="61" applyFont="1" applyBorder="1" applyAlignment="1">
      <alignment horizontal="center" vertical="top" wrapText="1"/>
      <protection/>
    </xf>
    <xf numFmtId="0" fontId="6" fillId="0" borderId="63" xfId="61" applyFont="1" applyBorder="1" applyAlignment="1">
      <alignment horizontal="center" vertical="top" wrapText="1"/>
      <protection/>
    </xf>
    <xf numFmtId="0" fontId="6" fillId="0" borderId="56" xfId="61" applyFont="1" applyBorder="1" applyAlignment="1">
      <alignment horizontal="center" vertical="top" wrapTex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63" xfId="0" applyFont="1" applyFill="1" applyBorder="1" applyAlignment="1" applyProtection="1">
      <alignment horizontal="left" indent="1"/>
      <protection/>
    </xf>
    <xf numFmtId="0" fontId="7" fillId="0" borderId="56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5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9" xfId="0" applyFont="1" applyFill="1" applyBorder="1" applyAlignment="1" applyProtection="1">
      <alignment horizontal="right" indent="1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17" fillId="0" borderId="89" xfId="0" applyFont="1" applyFill="1" applyBorder="1" applyAlignment="1" applyProtection="1">
      <alignment horizontal="left" indent="1"/>
      <protection locked="0"/>
    </xf>
    <xf numFmtId="0" fontId="17" fillId="0" borderId="93" xfId="0" applyFont="1" applyFill="1" applyBorder="1" applyAlignment="1" applyProtection="1">
      <alignment horizontal="left" indent="1"/>
      <protection locked="0"/>
    </xf>
    <xf numFmtId="0" fontId="17" fillId="0" borderId="95" xfId="0" applyFont="1" applyFill="1" applyBorder="1" applyAlignment="1" applyProtection="1">
      <alignment horizontal="left" indent="1"/>
      <protection locked="0"/>
    </xf>
    <xf numFmtId="0" fontId="17" fillId="0" borderId="65" xfId="0" applyFont="1" applyFill="1" applyBorder="1" applyAlignment="1" applyProtection="1">
      <alignment horizontal="left" indent="1"/>
      <protection locked="0"/>
    </xf>
    <xf numFmtId="0" fontId="17" fillId="0" borderId="66" xfId="0" applyFont="1" applyFill="1" applyBorder="1" applyAlignment="1" applyProtection="1">
      <alignment horizontal="left" indent="1"/>
      <protection locked="0"/>
    </xf>
    <xf numFmtId="0" fontId="17" fillId="0" borderId="99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79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7" fillId="0" borderId="56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7" fillId="0" borderId="52" xfId="59" applyFont="1" applyFill="1" applyBorder="1" applyAlignment="1" applyProtection="1">
      <alignment horizontal="center" vertical="center" wrapText="1"/>
      <protection/>
    </xf>
    <xf numFmtId="0" fontId="7" fillId="0" borderId="63" xfId="59" applyFont="1" applyFill="1" applyBorder="1" applyAlignment="1" applyProtection="1">
      <alignment horizontal="center" vertical="center" wrapText="1"/>
      <protection/>
    </xf>
    <xf numFmtId="0" fontId="7" fillId="0" borderId="44" xfId="59" applyFont="1" applyFill="1" applyBorder="1" applyAlignment="1" applyProtection="1">
      <alignment horizontal="center" vertical="center" wrapText="1"/>
      <protection/>
    </xf>
    <xf numFmtId="164" fontId="7" fillId="0" borderId="52" xfId="59" applyNumberFormat="1" applyFont="1" applyFill="1" applyBorder="1" applyAlignment="1" applyProtection="1">
      <alignment horizontal="center" vertical="center" wrapText="1"/>
      <protection/>
    </xf>
    <xf numFmtId="164" fontId="7" fillId="0" borderId="63" xfId="59" applyNumberFormat="1" applyFont="1" applyFill="1" applyBorder="1" applyAlignment="1" applyProtection="1">
      <alignment horizontal="center" vertical="center" wrapText="1"/>
      <protection/>
    </xf>
    <xf numFmtId="164" fontId="7" fillId="0" borderId="44" xfId="59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3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_006. sz.melléklet2007" xfId="60"/>
    <cellStyle name="Normál_010. sz.melléklet2007" xfId="61"/>
    <cellStyle name="Normál_KVRENMUNKA" xfId="62"/>
    <cellStyle name="Normál_SEGEDLETE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55">
      <selection activeCell="C114" sqref="C114"/>
    </sheetView>
  </sheetViews>
  <sheetFormatPr defaultColWidth="9.00390625" defaultRowHeight="13.5" customHeight="1"/>
  <cols>
    <col min="1" max="1" width="9.50390625" style="277" customWidth="1"/>
    <col min="2" max="2" width="85.125" style="277" customWidth="1"/>
    <col min="3" max="3" width="18.375" style="278" customWidth="1"/>
    <col min="4" max="4" width="9.00390625" style="277" customWidth="1"/>
    <col min="5" max="16384" width="9.375" style="277" customWidth="1"/>
  </cols>
  <sheetData>
    <row r="1" spans="1:3" ht="13.5" customHeight="1">
      <c r="A1" s="797" t="s">
        <v>16</v>
      </c>
      <c r="B1" s="797"/>
      <c r="C1" s="797"/>
    </row>
    <row r="2" spans="1:3" ht="13.5" customHeight="1" thickBot="1">
      <c r="A2" s="798" t="s">
        <v>151</v>
      </c>
      <c r="B2" s="798"/>
      <c r="C2" s="609" t="s">
        <v>642</v>
      </c>
    </row>
    <row r="3" spans="1:3" ht="33" customHeight="1" thickBot="1">
      <c r="A3" s="610" t="s">
        <v>67</v>
      </c>
      <c r="B3" s="611" t="s">
        <v>18</v>
      </c>
      <c r="C3" s="612" t="s">
        <v>672</v>
      </c>
    </row>
    <row r="4" spans="1:3" s="616" customFormat="1" ht="13.5" customHeight="1" thickBot="1">
      <c r="A4" s="613" t="s">
        <v>490</v>
      </c>
      <c r="B4" s="614" t="s">
        <v>491</v>
      </c>
      <c r="C4" s="615" t="s">
        <v>492</v>
      </c>
    </row>
    <row r="5" spans="1:3" s="616" customFormat="1" ht="13.5" customHeight="1" thickBot="1">
      <c r="A5" s="617" t="s">
        <v>19</v>
      </c>
      <c r="B5" s="618" t="s">
        <v>250</v>
      </c>
      <c r="C5" s="619">
        <f>+C6+C7+C8+C9+C10+C11</f>
        <v>54163023</v>
      </c>
    </row>
    <row r="6" spans="1:3" s="616" customFormat="1" ht="13.5" customHeight="1">
      <c r="A6" s="620" t="s">
        <v>96</v>
      </c>
      <c r="B6" s="621" t="s">
        <v>251</v>
      </c>
      <c r="C6" s="622">
        <v>16988463</v>
      </c>
    </row>
    <row r="7" spans="1:3" s="616" customFormat="1" ht="13.5" customHeight="1">
      <c r="A7" s="623" t="s">
        <v>97</v>
      </c>
      <c r="B7" s="624" t="s">
        <v>252</v>
      </c>
      <c r="C7" s="625"/>
    </row>
    <row r="8" spans="1:3" s="616" customFormat="1" ht="13.5" customHeight="1">
      <c r="A8" s="623" t="s">
        <v>98</v>
      </c>
      <c r="B8" s="624" t="s">
        <v>253</v>
      </c>
      <c r="C8" s="625">
        <v>35974560</v>
      </c>
    </row>
    <row r="9" spans="1:3" s="616" customFormat="1" ht="13.5" customHeight="1">
      <c r="A9" s="623" t="s">
        <v>99</v>
      </c>
      <c r="B9" s="624" t="s">
        <v>254</v>
      </c>
      <c r="C9" s="625">
        <v>1200000</v>
      </c>
    </row>
    <row r="10" spans="1:3" s="616" customFormat="1" ht="13.5" customHeight="1">
      <c r="A10" s="623" t="s">
        <v>147</v>
      </c>
      <c r="B10" s="626" t="s">
        <v>426</v>
      </c>
      <c r="C10" s="625"/>
    </row>
    <row r="11" spans="1:3" s="616" customFormat="1" ht="13.5" customHeight="1" thickBot="1">
      <c r="A11" s="627" t="s">
        <v>100</v>
      </c>
      <c r="B11" s="628" t="s">
        <v>427</v>
      </c>
      <c r="C11" s="625"/>
    </row>
    <row r="12" spans="1:3" s="616" customFormat="1" ht="13.5" customHeight="1" thickBot="1">
      <c r="A12" s="617" t="s">
        <v>20</v>
      </c>
      <c r="B12" s="629" t="s">
        <v>255</v>
      </c>
      <c r="C12" s="619">
        <f>+C13+C14+C15+C16+C17</f>
        <v>2932000</v>
      </c>
    </row>
    <row r="13" spans="1:3" s="616" customFormat="1" ht="13.5" customHeight="1">
      <c r="A13" s="620" t="s">
        <v>102</v>
      </c>
      <c r="B13" s="621" t="s">
        <v>256</v>
      </c>
      <c r="C13" s="622"/>
    </row>
    <row r="14" spans="1:3" s="616" customFormat="1" ht="13.5" customHeight="1">
      <c r="A14" s="623" t="s">
        <v>103</v>
      </c>
      <c r="B14" s="624" t="s">
        <v>257</v>
      </c>
      <c r="C14" s="625"/>
    </row>
    <row r="15" spans="1:3" s="616" customFormat="1" ht="13.5" customHeight="1">
      <c r="A15" s="623" t="s">
        <v>104</v>
      </c>
      <c r="B15" s="624" t="s">
        <v>418</v>
      </c>
      <c r="C15" s="625"/>
    </row>
    <row r="16" spans="1:3" s="616" customFormat="1" ht="13.5" customHeight="1">
      <c r="A16" s="623" t="s">
        <v>105</v>
      </c>
      <c r="B16" s="624" t="s">
        <v>419</v>
      </c>
      <c r="C16" s="625"/>
    </row>
    <row r="17" spans="1:3" s="616" customFormat="1" ht="13.5" customHeight="1">
      <c r="A17" s="623" t="s">
        <v>106</v>
      </c>
      <c r="B17" s="624" t="s">
        <v>258</v>
      </c>
      <c r="C17" s="625">
        <v>2932000</v>
      </c>
    </row>
    <row r="18" spans="1:3" s="616" customFormat="1" ht="13.5" customHeight="1" thickBot="1">
      <c r="A18" s="627" t="s">
        <v>115</v>
      </c>
      <c r="B18" s="628" t="s">
        <v>259</v>
      </c>
      <c r="C18" s="630"/>
    </row>
    <row r="19" spans="1:3" s="616" customFormat="1" ht="13.5" customHeight="1" thickBot="1">
      <c r="A19" s="617" t="s">
        <v>21</v>
      </c>
      <c r="B19" s="618" t="s">
        <v>260</v>
      </c>
      <c r="C19" s="619">
        <f>+C20+C21+C22+C23+C24</f>
        <v>2000000</v>
      </c>
    </row>
    <row r="20" spans="1:3" s="616" customFormat="1" ht="13.5" customHeight="1">
      <c r="A20" s="620" t="s">
        <v>85</v>
      </c>
      <c r="B20" s="621" t="s">
        <v>261</v>
      </c>
      <c r="C20" s="622">
        <v>2000000</v>
      </c>
    </row>
    <row r="21" spans="1:3" s="616" customFormat="1" ht="13.5" customHeight="1">
      <c r="A21" s="623" t="s">
        <v>86</v>
      </c>
      <c r="B21" s="624" t="s">
        <v>262</v>
      </c>
      <c r="C21" s="625"/>
    </row>
    <row r="22" spans="1:3" s="616" customFormat="1" ht="13.5" customHeight="1">
      <c r="A22" s="623" t="s">
        <v>87</v>
      </c>
      <c r="B22" s="624" t="s">
        <v>420</v>
      </c>
      <c r="C22" s="625"/>
    </row>
    <row r="23" spans="1:3" s="616" customFormat="1" ht="13.5" customHeight="1">
      <c r="A23" s="623" t="s">
        <v>88</v>
      </c>
      <c r="B23" s="624" t="s">
        <v>421</v>
      </c>
      <c r="C23" s="625"/>
    </row>
    <row r="24" spans="1:3" s="616" customFormat="1" ht="13.5" customHeight="1">
      <c r="A24" s="623" t="s">
        <v>169</v>
      </c>
      <c r="B24" s="624" t="s">
        <v>263</v>
      </c>
      <c r="C24" s="625"/>
    </row>
    <row r="25" spans="1:3" s="616" customFormat="1" ht="13.5" customHeight="1" thickBot="1">
      <c r="A25" s="627" t="s">
        <v>170</v>
      </c>
      <c r="B25" s="631" t="s">
        <v>264</v>
      </c>
      <c r="C25" s="630"/>
    </row>
    <row r="26" spans="1:3" s="616" customFormat="1" ht="13.5" customHeight="1" thickBot="1">
      <c r="A26" s="617" t="s">
        <v>171</v>
      </c>
      <c r="B26" s="618" t="s">
        <v>265</v>
      </c>
      <c r="C26" s="632">
        <f>+C27+C31+C32+C33</f>
        <v>5000000</v>
      </c>
    </row>
    <row r="27" spans="1:3" s="616" customFormat="1" ht="13.5" customHeight="1">
      <c r="A27" s="620" t="s">
        <v>266</v>
      </c>
      <c r="B27" s="621" t="s">
        <v>433</v>
      </c>
      <c r="C27" s="633">
        <f>+C28+C29+C30</f>
        <v>3500000</v>
      </c>
    </row>
    <row r="28" spans="1:3" s="616" customFormat="1" ht="13.5" customHeight="1">
      <c r="A28" s="623" t="s">
        <v>267</v>
      </c>
      <c r="B28" s="624" t="s">
        <v>272</v>
      </c>
      <c r="C28" s="634"/>
    </row>
    <row r="29" spans="1:3" s="616" customFormat="1" ht="13.5" customHeight="1">
      <c r="A29" s="623" t="s">
        <v>268</v>
      </c>
      <c r="B29" s="624" t="s">
        <v>273</v>
      </c>
      <c r="C29" s="634"/>
    </row>
    <row r="30" spans="1:3" s="616" customFormat="1" ht="13.5" customHeight="1">
      <c r="A30" s="623" t="s">
        <v>431</v>
      </c>
      <c r="B30" s="635" t="s">
        <v>432</v>
      </c>
      <c r="C30" s="634">
        <v>3500000</v>
      </c>
    </row>
    <row r="31" spans="1:3" s="616" customFormat="1" ht="13.5" customHeight="1">
      <c r="A31" s="623" t="s">
        <v>269</v>
      </c>
      <c r="B31" s="624" t="s">
        <v>274</v>
      </c>
      <c r="C31" s="634">
        <v>1300000</v>
      </c>
    </row>
    <row r="32" spans="1:3" s="616" customFormat="1" ht="13.5" customHeight="1">
      <c r="A32" s="623" t="s">
        <v>270</v>
      </c>
      <c r="B32" s="624" t="s">
        <v>275</v>
      </c>
      <c r="C32" s="634">
        <v>175000</v>
      </c>
    </row>
    <row r="33" spans="1:3" s="616" customFormat="1" ht="13.5" customHeight="1" thickBot="1">
      <c r="A33" s="627" t="s">
        <v>271</v>
      </c>
      <c r="B33" s="631" t="s">
        <v>276</v>
      </c>
      <c r="C33" s="636">
        <v>25000</v>
      </c>
    </row>
    <row r="34" spans="1:3" s="616" customFormat="1" ht="13.5" customHeight="1" thickBot="1">
      <c r="A34" s="617" t="s">
        <v>23</v>
      </c>
      <c r="B34" s="618" t="s">
        <v>428</v>
      </c>
      <c r="C34" s="632">
        <f>SUM(C35:C45)</f>
        <v>4015000</v>
      </c>
    </row>
    <row r="35" spans="1:3" s="616" customFormat="1" ht="13.5" customHeight="1">
      <c r="A35" s="620" t="s">
        <v>89</v>
      </c>
      <c r="B35" s="621" t="s">
        <v>279</v>
      </c>
      <c r="C35" s="637">
        <v>25000</v>
      </c>
    </row>
    <row r="36" spans="1:3" s="616" customFormat="1" ht="13.5" customHeight="1">
      <c r="A36" s="623" t="s">
        <v>90</v>
      </c>
      <c r="B36" s="624" t="s">
        <v>280</v>
      </c>
      <c r="C36" s="634">
        <v>1100000</v>
      </c>
    </row>
    <row r="37" spans="1:3" s="616" customFormat="1" ht="13.5" customHeight="1">
      <c r="A37" s="623" t="s">
        <v>91</v>
      </c>
      <c r="B37" s="624" t="s">
        <v>281</v>
      </c>
      <c r="C37" s="625">
        <v>150000</v>
      </c>
    </row>
    <row r="38" spans="1:3" s="616" customFormat="1" ht="13.5" customHeight="1">
      <c r="A38" s="623" t="s">
        <v>173</v>
      </c>
      <c r="B38" s="624" t="s">
        <v>282</v>
      </c>
      <c r="C38" s="625">
        <v>1700000</v>
      </c>
    </row>
    <row r="39" spans="1:3" s="616" customFormat="1" ht="13.5" customHeight="1">
      <c r="A39" s="623" t="s">
        <v>174</v>
      </c>
      <c r="B39" s="624" t="s">
        <v>283</v>
      </c>
      <c r="C39" s="625"/>
    </row>
    <row r="40" spans="1:3" s="616" customFormat="1" ht="13.5" customHeight="1">
      <c r="A40" s="623" t="s">
        <v>175</v>
      </c>
      <c r="B40" s="624" t="s">
        <v>284</v>
      </c>
      <c r="C40" s="625">
        <v>940000</v>
      </c>
    </row>
    <row r="41" spans="1:3" s="616" customFormat="1" ht="13.5" customHeight="1">
      <c r="A41" s="623" t="s">
        <v>176</v>
      </c>
      <c r="B41" s="624" t="s">
        <v>285</v>
      </c>
      <c r="C41" s="625"/>
    </row>
    <row r="42" spans="1:3" s="616" customFormat="1" ht="13.5" customHeight="1">
      <c r="A42" s="623" t="s">
        <v>177</v>
      </c>
      <c r="B42" s="624" t="s">
        <v>286</v>
      </c>
      <c r="C42" s="625">
        <v>50000</v>
      </c>
    </row>
    <row r="43" spans="1:3" s="616" customFormat="1" ht="13.5" customHeight="1">
      <c r="A43" s="623" t="s">
        <v>277</v>
      </c>
      <c r="B43" s="624" t="s">
        <v>287</v>
      </c>
      <c r="C43" s="634"/>
    </row>
    <row r="44" spans="1:3" s="616" customFormat="1" ht="13.5" customHeight="1">
      <c r="A44" s="627" t="s">
        <v>278</v>
      </c>
      <c r="B44" s="631" t="s">
        <v>430</v>
      </c>
      <c r="C44" s="636"/>
    </row>
    <row r="45" spans="1:3" s="616" customFormat="1" ht="13.5" customHeight="1" thickBot="1">
      <c r="A45" s="627" t="s">
        <v>429</v>
      </c>
      <c r="B45" s="628" t="s">
        <v>288</v>
      </c>
      <c r="C45" s="636">
        <v>50000</v>
      </c>
    </row>
    <row r="46" spans="1:3" s="616" customFormat="1" ht="13.5" customHeight="1" thickBot="1">
      <c r="A46" s="617" t="s">
        <v>24</v>
      </c>
      <c r="B46" s="618" t="s">
        <v>289</v>
      </c>
      <c r="C46" s="619">
        <f>SUM(C47:C51)</f>
        <v>0</v>
      </c>
    </row>
    <row r="47" spans="1:3" s="616" customFormat="1" ht="13.5" customHeight="1">
      <c r="A47" s="620" t="s">
        <v>92</v>
      </c>
      <c r="B47" s="621" t="s">
        <v>293</v>
      </c>
      <c r="C47" s="637"/>
    </row>
    <row r="48" spans="1:3" s="616" customFormat="1" ht="13.5" customHeight="1">
      <c r="A48" s="623" t="s">
        <v>93</v>
      </c>
      <c r="B48" s="624" t="s">
        <v>294</v>
      </c>
      <c r="C48" s="634"/>
    </row>
    <row r="49" spans="1:3" s="616" customFormat="1" ht="13.5" customHeight="1">
      <c r="A49" s="623" t="s">
        <v>290</v>
      </c>
      <c r="B49" s="624" t="s">
        <v>295</v>
      </c>
      <c r="C49" s="634"/>
    </row>
    <row r="50" spans="1:3" s="616" customFormat="1" ht="13.5" customHeight="1">
      <c r="A50" s="623" t="s">
        <v>291</v>
      </c>
      <c r="B50" s="624" t="s">
        <v>296</v>
      </c>
      <c r="C50" s="634"/>
    </row>
    <row r="51" spans="1:3" s="616" customFormat="1" ht="13.5" customHeight="1" thickBot="1">
      <c r="A51" s="627" t="s">
        <v>292</v>
      </c>
      <c r="B51" s="628" t="s">
        <v>297</v>
      </c>
      <c r="C51" s="636"/>
    </row>
    <row r="52" spans="1:3" s="616" customFormat="1" ht="13.5" customHeight="1" thickBot="1">
      <c r="A52" s="617" t="s">
        <v>178</v>
      </c>
      <c r="B52" s="618" t="s">
        <v>298</v>
      </c>
      <c r="C52" s="619">
        <f>SUM(C53:C55)</f>
        <v>250000</v>
      </c>
    </row>
    <row r="53" spans="1:3" s="616" customFormat="1" ht="13.5" customHeight="1">
      <c r="A53" s="620" t="s">
        <v>94</v>
      </c>
      <c r="B53" s="621" t="s">
        <v>299</v>
      </c>
      <c r="C53" s="622"/>
    </row>
    <row r="54" spans="1:3" s="616" customFormat="1" ht="13.5" customHeight="1">
      <c r="A54" s="623" t="s">
        <v>95</v>
      </c>
      <c r="B54" s="624" t="s">
        <v>422</v>
      </c>
      <c r="C54" s="625"/>
    </row>
    <row r="55" spans="1:3" s="616" customFormat="1" ht="13.5" customHeight="1">
      <c r="A55" s="623" t="s">
        <v>302</v>
      </c>
      <c r="B55" s="624" t="s">
        <v>300</v>
      </c>
      <c r="C55" s="625">
        <v>250000</v>
      </c>
    </row>
    <row r="56" spans="1:3" s="616" customFormat="1" ht="13.5" customHeight="1" thickBot="1">
      <c r="A56" s="627" t="s">
        <v>303</v>
      </c>
      <c r="B56" s="628" t="s">
        <v>301</v>
      </c>
      <c r="C56" s="630"/>
    </row>
    <row r="57" spans="1:3" s="616" customFormat="1" ht="13.5" customHeight="1" thickBot="1">
      <c r="A57" s="617" t="s">
        <v>26</v>
      </c>
      <c r="B57" s="629" t="s">
        <v>304</v>
      </c>
      <c r="C57" s="619">
        <f>SUM(C58:C60)</f>
        <v>200000</v>
      </c>
    </row>
    <row r="58" spans="1:3" s="616" customFormat="1" ht="13.5" customHeight="1">
      <c r="A58" s="620" t="s">
        <v>179</v>
      </c>
      <c r="B58" s="621" t="s">
        <v>306</v>
      </c>
      <c r="C58" s="634"/>
    </row>
    <row r="59" spans="1:3" s="616" customFormat="1" ht="13.5" customHeight="1">
      <c r="A59" s="623" t="s">
        <v>180</v>
      </c>
      <c r="B59" s="624" t="s">
        <v>423</v>
      </c>
      <c r="C59" s="634"/>
    </row>
    <row r="60" spans="1:3" s="616" customFormat="1" ht="13.5" customHeight="1">
      <c r="A60" s="623" t="s">
        <v>226</v>
      </c>
      <c r="B60" s="624" t="s">
        <v>307</v>
      </c>
      <c r="C60" s="634">
        <v>200000</v>
      </c>
    </row>
    <row r="61" spans="1:3" s="616" customFormat="1" ht="13.5" customHeight="1" thickBot="1">
      <c r="A61" s="627" t="s">
        <v>305</v>
      </c>
      <c r="B61" s="628" t="s">
        <v>308</v>
      </c>
      <c r="C61" s="634"/>
    </row>
    <row r="62" spans="1:3" s="616" customFormat="1" ht="13.5" customHeight="1" thickBot="1">
      <c r="A62" s="638" t="s">
        <v>473</v>
      </c>
      <c r="B62" s="618" t="s">
        <v>309</v>
      </c>
      <c r="C62" s="632">
        <f>+C5+C12+C19+C26+C34+C46+C52+C57</f>
        <v>68560023</v>
      </c>
    </row>
    <row r="63" spans="1:3" s="616" customFormat="1" ht="13.5" customHeight="1" thickBot="1">
      <c r="A63" s="639" t="s">
        <v>310</v>
      </c>
      <c r="B63" s="629" t="s">
        <v>311</v>
      </c>
      <c r="C63" s="619">
        <f>SUM(C64:C66)</f>
        <v>0</v>
      </c>
    </row>
    <row r="64" spans="1:3" s="616" customFormat="1" ht="13.5" customHeight="1">
      <c r="A64" s="620" t="s">
        <v>341</v>
      </c>
      <c r="B64" s="621" t="s">
        <v>312</v>
      </c>
      <c r="C64" s="634"/>
    </row>
    <row r="65" spans="1:3" s="616" customFormat="1" ht="13.5" customHeight="1">
      <c r="A65" s="623" t="s">
        <v>350</v>
      </c>
      <c r="B65" s="624" t="s">
        <v>313</v>
      </c>
      <c r="C65" s="634"/>
    </row>
    <row r="66" spans="1:3" s="616" customFormat="1" ht="13.5" customHeight="1" thickBot="1">
      <c r="A66" s="627" t="s">
        <v>351</v>
      </c>
      <c r="B66" s="640" t="s">
        <v>458</v>
      </c>
      <c r="C66" s="634"/>
    </row>
    <row r="67" spans="1:3" s="616" customFormat="1" ht="13.5" customHeight="1" thickBot="1">
      <c r="A67" s="639" t="s">
        <v>314</v>
      </c>
      <c r="B67" s="629" t="s">
        <v>315</v>
      </c>
      <c r="C67" s="619">
        <f>SUM(C68:C71)</f>
        <v>0</v>
      </c>
    </row>
    <row r="68" spans="1:3" s="616" customFormat="1" ht="13.5" customHeight="1">
      <c r="A68" s="620" t="s">
        <v>148</v>
      </c>
      <c r="B68" s="621" t="s">
        <v>316</v>
      </c>
      <c r="C68" s="634"/>
    </row>
    <row r="69" spans="1:3" s="616" customFormat="1" ht="13.5" customHeight="1">
      <c r="A69" s="623" t="s">
        <v>149</v>
      </c>
      <c r="B69" s="624" t="s">
        <v>317</v>
      </c>
      <c r="C69" s="634"/>
    </row>
    <row r="70" spans="1:3" s="616" customFormat="1" ht="13.5" customHeight="1">
      <c r="A70" s="623" t="s">
        <v>342</v>
      </c>
      <c r="B70" s="624" t="s">
        <v>318</v>
      </c>
      <c r="C70" s="634"/>
    </row>
    <row r="71" spans="1:3" s="616" customFormat="1" ht="13.5" customHeight="1" thickBot="1">
      <c r="A71" s="627" t="s">
        <v>343</v>
      </c>
      <c r="B71" s="628" t="s">
        <v>319</v>
      </c>
      <c r="C71" s="634"/>
    </row>
    <row r="72" spans="1:3" s="616" customFormat="1" ht="13.5" customHeight="1" thickBot="1">
      <c r="A72" s="639" t="s">
        <v>320</v>
      </c>
      <c r="B72" s="629" t="s">
        <v>321</v>
      </c>
      <c r="C72" s="619">
        <f>SUM(C73:C74)</f>
        <v>27573957</v>
      </c>
    </row>
    <row r="73" spans="1:3" s="616" customFormat="1" ht="13.5" customHeight="1">
      <c r="A73" s="620" t="s">
        <v>344</v>
      </c>
      <c r="B73" s="621" t="s">
        <v>322</v>
      </c>
      <c r="C73" s="634">
        <v>27573957</v>
      </c>
    </row>
    <row r="74" spans="1:3" s="616" customFormat="1" ht="13.5" customHeight="1" thickBot="1">
      <c r="A74" s="627" t="s">
        <v>345</v>
      </c>
      <c r="B74" s="628" t="s">
        <v>323</v>
      </c>
      <c r="C74" s="634"/>
    </row>
    <row r="75" spans="1:3" s="616" customFormat="1" ht="13.5" customHeight="1" thickBot="1">
      <c r="A75" s="639" t="s">
        <v>324</v>
      </c>
      <c r="B75" s="629" t="s">
        <v>325</v>
      </c>
      <c r="C75" s="619">
        <f>SUM(C76:C78)</f>
        <v>0</v>
      </c>
    </row>
    <row r="76" spans="1:3" s="616" customFormat="1" ht="13.5" customHeight="1">
      <c r="A76" s="620" t="s">
        <v>346</v>
      </c>
      <c r="B76" s="621" t="s">
        <v>326</v>
      </c>
      <c r="C76" s="634"/>
    </row>
    <row r="77" spans="1:3" s="616" customFormat="1" ht="13.5" customHeight="1">
      <c r="A77" s="623" t="s">
        <v>347</v>
      </c>
      <c r="B77" s="624" t="s">
        <v>327</v>
      </c>
      <c r="C77" s="634"/>
    </row>
    <row r="78" spans="1:3" s="616" customFormat="1" ht="13.5" customHeight="1" thickBot="1">
      <c r="A78" s="627" t="s">
        <v>348</v>
      </c>
      <c r="B78" s="628" t="s">
        <v>328</v>
      </c>
      <c r="C78" s="634"/>
    </row>
    <row r="79" spans="1:3" s="616" customFormat="1" ht="13.5" customHeight="1" thickBot="1">
      <c r="A79" s="639" t="s">
        <v>329</v>
      </c>
      <c r="B79" s="629" t="s">
        <v>349</v>
      </c>
      <c r="C79" s="619">
        <f>SUM(C80:C83)</f>
        <v>0</v>
      </c>
    </row>
    <row r="80" spans="1:3" s="616" customFormat="1" ht="13.5" customHeight="1">
      <c r="A80" s="641" t="s">
        <v>330</v>
      </c>
      <c r="B80" s="621" t="s">
        <v>331</v>
      </c>
      <c r="C80" s="634"/>
    </row>
    <row r="81" spans="1:3" s="616" customFormat="1" ht="13.5" customHeight="1">
      <c r="A81" s="642" t="s">
        <v>332</v>
      </c>
      <c r="B81" s="624" t="s">
        <v>333</v>
      </c>
      <c r="C81" s="634"/>
    </row>
    <row r="82" spans="1:3" s="616" customFormat="1" ht="13.5" customHeight="1">
      <c r="A82" s="642" t="s">
        <v>334</v>
      </c>
      <c r="B82" s="624" t="s">
        <v>335</v>
      </c>
      <c r="C82" s="634"/>
    </row>
    <row r="83" spans="1:3" s="616" customFormat="1" ht="13.5" customHeight="1" thickBot="1">
      <c r="A83" s="643" t="s">
        <v>336</v>
      </c>
      <c r="B83" s="628" t="s">
        <v>337</v>
      </c>
      <c r="C83" s="634"/>
    </row>
    <row r="84" spans="1:3" s="616" customFormat="1" ht="13.5" customHeight="1" thickBot="1">
      <c r="A84" s="639" t="s">
        <v>338</v>
      </c>
      <c r="B84" s="629" t="s">
        <v>472</v>
      </c>
      <c r="C84" s="644"/>
    </row>
    <row r="85" spans="1:3" s="616" customFormat="1" ht="13.5" customHeight="1" thickBot="1">
      <c r="A85" s="639" t="s">
        <v>340</v>
      </c>
      <c r="B85" s="629" t="s">
        <v>339</v>
      </c>
      <c r="C85" s="644"/>
    </row>
    <row r="86" spans="1:3" s="616" customFormat="1" ht="22.5" customHeight="1" thickBot="1">
      <c r="A86" s="639" t="s">
        <v>352</v>
      </c>
      <c r="B86" s="645" t="s">
        <v>475</v>
      </c>
      <c r="C86" s="632">
        <f>+C63+C67+C72+C75+C79+C85+C84</f>
        <v>27573957</v>
      </c>
    </row>
    <row r="87" spans="1:3" s="616" customFormat="1" ht="36" customHeight="1" thickBot="1">
      <c r="A87" s="646" t="s">
        <v>474</v>
      </c>
      <c r="B87" s="647" t="s">
        <v>476</v>
      </c>
      <c r="C87" s="632">
        <f>+C62+C86</f>
        <v>96133980</v>
      </c>
    </row>
    <row r="88" spans="1:3" s="616" customFormat="1" ht="13.5" customHeight="1">
      <c r="A88" s="4"/>
      <c r="B88" s="5"/>
      <c r="C88" s="257"/>
    </row>
    <row r="89" spans="1:3" ht="13.5" customHeight="1">
      <c r="A89" s="797" t="s">
        <v>48</v>
      </c>
      <c r="B89" s="797"/>
      <c r="C89" s="797"/>
    </row>
    <row r="90" spans="1:3" s="649" customFormat="1" ht="13.5" customHeight="1" thickBot="1">
      <c r="A90" s="799" t="s">
        <v>152</v>
      </c>
      <c r="B90" s="799"/>
      <c r="C90" s="648" t="s">
        <v>677</v>
      </c>
    </row>
    <row r="91" spans="1:3" ht="30.75" customHeight="1" thickBot="1">
      <c r="A91" s="610" t="s">
        <v>67</v>
      </c>
      <c r="B91" s="611" t="s">
        <v>49</v>
      </c>
      <c r="C91" s="612" t="str">
        <f>+C3</f>
        <v>2017. évi előirányzat</v>
      </c>
    </row>
    <row r="92" spans="1:3" s="616" customFormat="1" ht="13.5" customHeight="1" thickBot="1">
      <c r="A92" s="610" t="s">
        <v>490</v>
      </c>
      <c r="B92" s="611" t="s">
        <v>491</v>
      </c>
      <c r="C92" s="612" t="s">
        <v>492</v>
      </c>
    </row>
    <row r="93" spans="1:3" ht="13.5" customHeight="1" thickBot="1">
      <c r="A93" s="650" t="s">
        <v>19</v>
      </c>
      <c r="B93" s="651" t="s">
        <v>675</v>
      </c>
      <c r="C93" s="652">
        <f>C94+C95+C96+C97+C98+C111</f>
        <v>83879980</v>
      </c>
    </row>
    <row r="94" spans="1:3" ht="13.5" customHeight="1">
      <c r="A94" s="653" t="s">
        <v>96</v>
      </c>
      <c r="B94" s="654" t="s">
        <v>50</v>
      </c>
      <c r="C94" s="655">
        <v>14296280</v>
      </c>
    </row>
    <row r="95" spans="1:3" ht="13.5" customHeight="1">
      <c r="A95" s="623" t="s">
        <v>97</v>
      </c>
      <c r="B95" s="656" t="s">
        <v>181</v>
      </c>
      <c r="C95" s="625">
        <v>2806210</v>
      </c>
    </row>
    <row r="96" spans="1:3" ht="13.5" customHeight="1">
      <c r="A96" s="623" t="s">
        <v>98</v>
      </c>
      <c r="B96" s="656" t="s">
        <v>139</v>
      </c>
      <c r="C96" s="630">
        <v>14198274</v>
      </c>
    </row>
    <row r="97" spans="1:3" ht="13.5" customHeight="1">
      <c r="A97" s="623" t="s">
        <v>99</v>
      </c>
      <c r="B97" s="657" t="s">
        <v>182</v>
      </c>
      <c r="C97" s="630">
        <v>5705490</v>
      </c>
    </row>
    <row r="98" spans="1:3" ht="13.5" customHeight="1">
      <c r="A98" s="623" t="s">
        <v>110</v>
      </c>
      <c r="B98" s="658" t="s">
        <v>183</v>
      </c>
      <c r="C98" s="630">
        <f>SUM(C99,C100,C101,C102,C103,C104,C105,C106,C107,C108,C109,C110)</f>
        <v>40624299</v>
      </c>
    </row>
    <row r="99" spans="1:3" ht="13.5" customHeight="1">
      <c r="A99" s="623" t="s">
        <v>100</v>
      </c>
      <c r="B99" s="656" t="s">
        <v>439</v>
      </c>
      <c r="C99" s="630">
        <v>70586</v>
      </c>
    </row>
    <row r="100" spans="1:3" ht="13.5" customHeight="1">
      <c r="A100" s="623" t="s">
        <v>101</v>
      </c>
      <c r="B100" s="659" t="s">
        <v>438</v>
      </c>
      <c r="C100" s="630"/>
    </row>
    <row r="101" spans="1:3" ht="13.5" customHeight="1">
      <c r="A101" s="623" t="s">
        <v>111</v>
      </c>
      <c r="B101" s="659" t="s">
        <v>437</v>
      </c>
      <c r="C101" s="630"/>
    </row>
    <row r="102" spans="1:3" ht="13.5" customHeight="1">
      <c r="A102" s="623" t="s">
        <v>112</v>
      </c>
      <c r="B102" s="660" t="s">
        <v>355</v>
      </c>
      <c r="C102" s="630"/>
    </row>
    <row r="103" spans="1:3" ht="13.5" customHeight="1">
      <c r="A103" s="623" t="s">
        <v>113</v>
      </c>
      <c r="B103" s="661" t="s">
        <v>356</v>
      </c>
      <c r="C103" s="630"/>
    </row>
    <row r="104" spans="1:3" ht="13.5" customHeight="1">
      <c r="A104" s="623" t="s">
        <v>114</v>
      </c>
      <c r="B104" s="661" t="s">
        <v>673</v>
      </c>
      <c r="C104" s="630">
        <v>2165099</v>
      </c>
    </row>
    <row r="105" spans="1:3" ht="13.5" customHeight="1">
      <c r="A105" s="623" t="s">
        <v>116</v>
      </c>
      <c r="B105" s="660" t="s">
        <v>358</v>
      </c>
      <c r="C105" s="630">
        <v>37328694</v>
      </c>
    </row>
    <row r="106" spans="1:3" ht="13.5" customHeight="1">
      <c r="A106" s="623" t="s">
        <v>184</v>
      </c>
      <c r="B106" s="660" t="s">
        <v>359</v>
      </c>
      <c r="C106" s="630"/>
    </row>
    <row r="107" spans="1:3" ht="13.5" customHeight="1">
      <c r="A107" s="623" t="s">
        <v>353</v>
      </c>
      <c r="B107" s="661" t="s">
        <v>360</v>
      </c>
      <c r="C107" s="630"/>
    </row>
    <row r="108" spans="1:3" ht="13.5" customHeight="1">
      <c r="A108" s="662" t="s">
        <v>354</v>
      </c>
      <c r="B108" s="659" t="s">
        <v>361</v>
      </c>
      <c r="C108" s="630"/>
    </row>
    <row r="109" spans="1:3" ht="13.5" customHeight="1">
      <c r="A109" s="623" t="s">
        <v>435</v>
      </c>
      <c r="B109" s="659" t="s">
        <v>362</v>
      </c>
      <c r="C109" s="630"/>
    </row>
    <row r="110" spans="1:3" ht="13.5" customHeight="1">
      <c r="A110" s="627" t="s">
        <v>436</v>
      </c>
      <c r="B110" s="659" t="s">
        <v>363</v>
      </c>
      <c r="C110" s="630">
        <v>1059920</v>
      </c>
    </row>
    <row r="111" spans="1:3" ht="13.5" customHeight="1">
      <c r="A111" s="623" t="s">
        <v>440</v>
      </c>
      <c r="B111" s="657" t="s">
        <v>51</v>
      </c>
      <c r="C111" s="625">
        <f>SUM(C112,C113)</f>
        <v>6249427</v>
      </c>
    </row>
    <row r="112" spans="1:3" ht="13.5" customHeight="1">
      <c r="A112" s="623" t="s">
        <v>441</v>
      </c>
      <c r="B112" s="656" t="s">
        <v>443</v>
      </c>
      <c r="C112" s="625">
        <v>955427</v>
      </c>
    </row>
    <row r="113" spans="1:3" ht="13.5" customHeight="1" thickBot="1">
      <c r="A113" s="663" t="s">
        <v>442</v>
      </c>
      <c r="B113" s="664" t="s">
        <v>444</v>
      </c>
      <c r="C113" s="665">
        <v>5294000</v>
      </c>
    </row>
    <row r="114" spans="1:3" ht="13.5" customHeight="1" thickBot="1">
      <c r="A114" s="666" t="s">
        <v>20</v>
      </c>
      <c r="B114" s="667" t="s">
        <v>676</v>
      </c>
      <c r="C114" s="668">
        <f>+C115+C117+C119</f>
        <v>12254000</v>
      </c>
    </row>
    <row r="115" spans="1:3" ht="13.5" customHeight="1">
      <c r="A115" s="620" t="s">
        <v>102</v>
      </c>
      <c r="B115" s="656" t="s">
        <v>224</v>
      </c>
      <c r="C115" s="622"/>
    </row>
    <row r="116" spans="1:3" ht="13.5" customHeight="1">
      <c r="A116" s="620" t="s">
        <v>103</v>
      </c>
      <c r="B116" s="669" t="s">
        <v>368</v>
      </c>
      <c r="C116" s="622"/>
    </row>
    <row r="117" spans="1:3" ht="13.5" customHeight="1">
      <c r="A117" s="620" t="s">
        <v>104</v>
      </c>
      <c r="B117" s="669" t="s">
        <v>185</v>
      </c>
      <c r="C117" s="625">
        <v>12254000</v>
      </c>
    </row>
    <row r="118" spans="1:3" ht="13.5" customHeight="1">
      <c r="A118" s="620" t="s">
        <v>105</v>
      </c>
      <c r="B118" s="669" t="s">
        <v>369</v>
      </c>
      <c r="C118" s="670"/>
    </row>
    <row r="119" spans="1:3" ht="13.5" customHeight="1">
      <c r="A119" s="620" t="s">
        <v>106</v>
      </c>
      <c r="B119" s="628" t="s">
        <v>227</v>
      </c>
      <c r="C119" s="670"/>
    </row>
    <row r="120" spans="1:3" ht="13.5" customHeight="1">
      <c r="A120" s="620" t="s">
        <v>115</v>
      </c>
      <c r="B120" s="626" t="s">
        <v>424</v>
      </c>
      <c r="C120" s="670"/>
    </row>
    <row r="121" spans="1:3" ht="13.5" customHeight="1">
      <c r="A121" s="620" t="s">
        <v>117</v>
      </c>
      <c r="B121" s="671" t="s">
        <v>374</v>
      </c>
      <c r="C121" s="670"/>
    </row>
    <row r="122" spans="1:3" ht="13.5" customHeight="1">
      <c r="A122" s="620" t="s">
        <v>186</v>
      </c>
      <c r="B122" s="661" t="s">
        <v>357</v>
      </c>
      <c r="C122" s="670"/>
    </row>
    <row r="123" spans="1:3" ht="13.5" customHeight="1">
      <c r="A123" s="620" t="s">
        <v>187</v>
      </c>
      <c r="B123" s="661" t="s">
        <v>373</v>
      </c>
      <c r="C123" s="670"/>
    </row>
    <row r="124" spans="1:3" ht="13.5" customHeight="1">
      <c r="A124" s="620" t="s">
        <v>188</v>
      </c>
      <c r="B124" s="661" t="s">
        <v>372</v>
      </c>
      <c r="C124" s="670"/>
    </row>
    <row r="125" spans="1:3" ht="13.5" customHeight="1">
      <c r="A125" s="620" t="s">
        <v>365</v>
      </c>
      <c r="B125" s="661" t="s">
        <v>360</v>
      </c>
      <c r="C125" s="670"/>
    </row>
    <row r="126" spans="1:3" ht="13.5" customHeight="1">
      <c r="A126" s="620" t="s">
        <v>366</v>
      </c>
      <c r="B126" s="661" t="s">
        <v>371</v>
      </c>
      <c r="C126" s="670"/>
    </row>
    <row r="127" spans="1:3" ht="13.5" customHeight="1" thickBot="1">
      <c r="A127" s="662" t="s">
        <v>367</v>
      </c>
      <c r="B127" s="661" t="s">
        <v>370</v>
      </c>
      <c r="C127" s="672"/>
    </row>
    <row r="128" spans="1:3" ht="13.5" customHeight="1" thickBot="1">
      <c r="A128" s="617" t="s">
        <v>21</v>
      </c>
      <c r="B128" s="673" t="s">
        <v>445</v>
      </c>
      <c r="C128" s="619">
        <f>+C93+C114</f>
        <v>96133980</v>
      </c>
    </row>
    <row r="129" spans="1:3" ht="13.5" customHeight="1" thickBot="1">
      <c r="A129" s="617" t="s">
        <v>22</v>
      </c>
      <c r="B129" s="673" t="s">
        <v>446</v>
      </c>
      <c r="C129" s="619">
        <f>+C130+C131+C132</f>
        <v>0</v>
      </c>
    </row>
    <row r="130" spans="1:3" ht="13.5" customHeight="1">
      <c r="A130" s="620" t="s">
        <v>266</v>
      </c>
      <c r="B130" s="669" t="s">
        <v>453</v>
      </c>
      <c r="C130" s="670"/>
    </row>
    <row r="131" spans="1:3" ht="13.5" customHeight="1">
      <c r="A131" s="620" t="s">
        <v>269</v>
      </c>
      <c r="B131" s="669" t="s">
        <v>454</v>
      </c>
      <c r="C131" s="670"/>
    </row>
    <row r="132" spans="1:3" ht="13.5" customHeight="1" thickBot="1">
      <c r="A132" s="662" t="s">
        <v>270</v>
      </c>
      <c r="B132" s="669" t="s">
        <v>455</v>
      </c>
      <c r="C132" s="670"/>
    </row>
    <row r="133" spans="1:3" ht="13.5" customHeight="1" thickBot="1">
      <c r="A133" s="617" t="s">
        <v>23</v>
      </c>
      <c r="B133" s="673" t="s">
        <v>447</v>
      </c>
      <c r="C133" s="619">
        <f>SUM(C134:C139)</f>
        <v>0</v>
      </c>
    </row>
    <row r="134" spans="1:3" ht="13.5" customHeight="1">
      <c r="A134" s="620" t="s">
        <v>89</v>
      </c>
      <c r="B134" s="674" t="s">
        <v>456</v>
      </c>
      <c r="C134" s="670"/>
    </row>
    <row r="135" spans="1:3" ht="13.5" customHeight="1">
      <c r="A135" s="620" t="s">
        <v>90</v>
      </c>
      <c r="B135" s="674" t="s">
        <v>448</v>
      </c>
      <c r="C135" s="670"/>
    </row>
    <row r="136" spans="1:3" ht="13.5" customHeight="1">
      <c r="A136" s="620" t="s">
        <v>91</v>
      </c>
      <c r="B136" s="674" t="s">
        <v>449</v>
      </c>
      <c r="C136" s="670"/>
    </row>
    <row r="137" spans="1:3" ht="13.5" customHeight="1">
      <c r="A137" s="620" t="s">
        <v>173</v>
      </c>
      <c r="B137" s="674" t="s">
        <v>450</v>
      </c>
      <c r="C137" s="670"/>
    </row>
    <row r="138" spans="1:3" ht="13.5" customHeight="1">
      <c r="A138" s="620" t="s">
        <v>174</v>
      </c>
      <c r="B138" s="674" t="s">
        <v>451</v>
      </c>
      <c r="C138" s="670"/>
    </row>
    <row r="139" spans="1:3" ht="13.5" customHeight="1" thickBot="1">
      <c r="A139" s="662" t="s">
        <v>175</v>
      </c>
      <c r="B139" s="674" t="s">
        <v>452</v>
      </c>
      <c r="C139" s="670"/>
    </row>
    <row r="140" spans="1:3" ht="13.5" customHeight="1" thickBot="1">
      <c r="A140" s="617" t="s">
        <v>24</v>
      </c>
      <c r="B140" s="673" t="s">
        <v>460</v>
      </c>
      <c r="C140" s="632">
        <f>+C141+C142+C143+C144</f>
        <v>0</v>
      </c>
    </row>
    <row r="141" spans="1:3" ht="13.5" customHeight="1">
      <c r="A141" s="620" t="s">
        <v>92</v>
      </c>
      <c r="B141" s="674" t="s">
        <v>375</v>
      </c>
      <c r="C141" s="670"/>
    </row>
    <row r="142" spans="1:3" ht="13.5" customHeight="1">
      <c r="A142" s="620" t="s">
        <v>93</v>
      </c>
      <c r="B142" s="674" t="s">
        <v>376</v>
      </c>
      <c r="C142" s="670"/>
    </row>
    <row r="143" spans="1:3" ht="13.5" customHeight="1">
      <c r="A143" s="620" t="s">
        <v>290</v>
      </c>
      <c r="B143" s="674" t="s">
        <v>461</v>
      </c>
      <c r="C143" s="670"/>
    </row>
    <row r="144" spans="1:3" ht="13.5" customHeight="1" thickBot="1">
      <c r="A144" s="662" t="s">
        <v>291</v>
      </c>
      <c r="B144" s="675" t="s">
        <v>395</v>
      </c>
      <c r="C144" s="670"/>
    </row>
    <row r="145" spans="1:3" ht="13.5" customHeight="1" thickBot="1">
      <c r="A145" s="617" t="s">
        <v>25</v>
      </c>
      <c r="B145" s="673" t="s">
        <v>462</v>
      </c>
      <c r="C145" s="676">
        <f>SUM(C146:C150)</f>
        <v>0</v>
      </c>
    </row>
    <row r="146" spans="1:3" ht="13.5" customHeight="1">
      <c r="A146" s="620" t="s">
        <v>94</v>
      </c>
      <c r="B146" s="674" t="s">
        <v>457</v>
      </c>
      <c r="C146" s="670"/>
    </row>
    <row r="147" spans="1:3" ht="13.5" customHeight="1">
      <c r="A147" s="620" t="s">
        <v>95</v>
      </c>
      <c r="B147" s="674" t="s">
        <v>464</v>
      </c>
      <c r="C147" s="670"/>
    </row>
    <row r="148" spans="1:3" ht="13.5" customHeight="1">
      <c r="A148" s="620" t="s">
        <v>302</v>
      </c>
      <c r="B148" s="674" t="s">
        <v>459</v>
      </c>
      <c r="C148" s="670"/>
    </row>
    <row r="149" spans="1:3" ht="13.5" customHeight="1">
      <c r="A149" s="620" t="s">
        <v>303</v>
      </c>
      <c r="B149" s="674" t="s">
        <v>465</v>
      </c>
      <c r="C149" s="670"/>
    </row>
    <row r="150" spans="1:3" ht="13.5" customHeight="1" thickBot="1">
      <c r="A150" s="620" t="s">
        <v>463</v>
      </c>
      <c r="B150" s="674" t="s">
        <v>466</v>
      </c>
      <c r="C150" s="670"/>
    </row>
    <row r="151" spans="1:3" ht="13.5" customHeight="1" thickBot="1">
      <c r="A151" s="617" t="s">
        <v>26</v>
      </c>
      <c r="B151" s="673" t="s">
        <v>467</v>
      </c>
      <c r="C151" s="677"/>
    </row>
    <row r="152" spans="1:3" ht="13.5" customHeight="1" thickBot="1">
      <c r="A152" s="617" t="s">
        <v>27</v>
      </c>
      <c r="B152" s="673" t="s">
        <v>468</v>
      </c>
      <c r="C152" s="677"/>
    </row>
    <row r="153" spans="1:9" ht="13.5" customHeight="1" thickBot="1">
      <c r="A153" s="617" t="s">
        <v>28</v>
      </c>
      <c r="B153" s="673" t="s">
        <v>470</v>
      </c>
      <c r="C153" s="678">
        <f>+C129+C133+C140+C145+C151+C152</f>
        <v>0</v>
      </c>
      <c r="F153" s="309"/>
      <c r="G153" s="310"/>
      <c r="H153" s="310"/>
      <c r="I153" s="310"/>
    </row>
    <row r="154" spans="1:3" s="616" customFormat="1" ht="13.5" customHeight="1" thickBot="1">
      <c r="A154" s="679" t="s">
        <v>29</v>
      </c>
      <c r="B154" s="680" t="s">
        <v>469</v>
      </c>
      <c r="C154" s="678">
        <f>+C128+C153</f>
        <v>96133980</v>
      </c>
    </row>
    <row r="156" spans="1:3" ht="13.5" customHeight="1">
      <c r="A156" s="800" t="s">
        <v>377</v>
      </c>
      <c r="B156" s="800"/>
      <c r="C156" s="800"/>
    </row>
    <row r="157" spans="1:3" ht="13.5" customHeight="1" thickBot="1">
      <c r="A157" s="798" t="s">
        <v>153</v>
      </c>
      <c r="B157" s="798"/>
      <c r="C157" s="609" t="s">
        <v>677</v>
      </c>
    </row>
    <row r="158" spans="1:4" ht="28.5" customHeight="1" thickBot="1">
      <c r="A158" s="617">
        <v>1</v>
      </c>
      <c r="B158" s="681" t="s">
        <v>471</v>
      </c>
      <c r="C158" s="619">
        <f>+C62-C128</f>
        <v>-27573957</v>
      </c>
      <c r="D158" s="682"/>
    </row>
    <row r="159" spans="1:3" ht="30.75" customHeight="1" thickBot="1">
      <c r="A159" s="617" t="s">
        <v>20</v>
      </c>
      <c r="B159" s="681" t="s">
        <v>477</v>
      </c>
      <c r="C159" s="619">
        <f>+C86-C153</f>
        <v>27573957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5905511811023623" right="0.5905511811023623" top="1.4566929133858268" bottom="0.8661417322834646" header="0.7874015748031497" footer="0.5905511811023623"/>
  <pageSetup fitToHeight="2" horizontalDpi="600" verticalDpi="600" orientation="portrait" paperSize="9" scale="85" r:id="rId1"/>
  <headerFooter alignWithMargins="0">
    <oddHeader>&amp;C&amp;"Times New Roman CE,Félkövér"&amp;12
KÖZSÉGI ÖNKORMÁNYZAT VÁRALJA
2017. ÉVI KÖLTSÉGVETÉSÉNEK ÖSSZEVONT MÉRLEGE&amp;10
&amp;R&amp;"Times New Roman CE,Félkövér dőlt"&amp;11 1.1. melléklet a ........./2017. (.......)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F11" sqref="F11"/>
    </sheetView>
  </sheetViews>
  <sheetFormatPr defaultColWidth="9.00390625" defaultRowHeight="12.75"/>
  <cols>
    <col min="1" max="1" width="60.625" style="708" customWidth="1"/>
    <col min="2" max="2" width="15.625" style="684" customWidth="1"/>
    <col min="3" max="3" width="16.375" style="684" customWidth="1"/>
    <col min="4" max="4" width="18.00390625" style="684" customWidth="1"/>
    <col min="5" max="5" width="16.625" style="684" customWidth="1"/>
    <col min="6" max="6" width="18.875" style="684" customWidth="1"/>
    <col min="7" max="8" width="12.875" style="684" customWidth="1"/>
    <col min="9" max="9" width="13.875" style="684" customWidth="1"/>
    <col min="10" max="16384" width="9.375" style="684" customWidth="1"/>
  </cols>
  <sheetData>
    <row r="1" spans="1:6" ht="24.75" customHeight="1">
      <c r="A1" s="819" t="s">
        <v>1</v>
      </c>
      <c r="B1" s="819"/>
      <c r="C1" s="819"/>
      <c r="D1" s="819"/>
      <c r="E1" s="819"/>
      <c r="F1" s="819"/>
    </row>
    <row r="2" spans="1:6" ht="23.25" customHeight="1" thickBot="1">
      <c r="A2" s="685"/>
      <c r="B2" s="686"/>
      <c r="C2" s="686"/>
      <c r="D2" s="686"/>
      <c r="E2" s="686"/>
      <c r="F2" s="687" t="s">
        <v>642</v>
      </c>
    </row>
    <row r="3" spans="1:6" s="608" customFormat="1" ht="48.75" customHeight="1" thickBot="1">
      <c r="A3" s="688" t="s">
        <v>65</v>
      </c>
      <c r="B3" s="689" t="s">
        <v>63</v>
      </c>
      <c r="C3" s="689" t="s">
        <v>64</v>
      </c>
      <c r="D3" s="689" t="str">
        <f>+'6.sz.mell.'!D3</f>
        <v>Felhasználás </v>
      </c>
      <c r="E3" s="689" t="str">
        <f>+'6.sz.mell.'!E3</f>
        <v>2017. évi előirányzat</v>
      </c>
      <c r="F3" s="690" t="s">
        <v>694</v>
      </c>
    </row>
    <row r="4" spans="1:6" s="686" customFormat="1" ht="15" customHeight="1" thickBot="1">
      <c r="A4" s="691" t="s">
        <v>490</v>
      </c>
      <c r="B4" s="692" t="s">
        <v>491</v>
      </c>
      <c r="C4" s="692" t="s">
        <v>492</v>
      </c>
      <c r="D4" s="692" t="s">
        <v>494</v>
      </c>
      <c r="E4" s="692" t="s">
        <v>493</v>
      </c>
      <c r="F4" s="693" t="s">
        <v>495</v>
      </c>
    </row>
    <row r="5" spans="1:6" ht="15.75" customHeight="1">
      <c r="A5" s="694" t="s">
        <v>643</v>
      </c>
      <c r="B5" s="695">
        <v>254000</v>
      </c>
      <c r="C5" s="696" t="s">
        <v>679</v>
      </c>
      <c r="D5" s="695">
        <v>0</v>
      </c>
      <c r="E5" s="695">
        <v>254000</v>
      </c>
      <c r="F5" s="697">
        <f aca="true" t="shared" si="0" ref="F5:F22">B5-D5-E5</f>
        <v>0</v>
      </c>
    </row>
    <row r="6" spans="1:6" ht="15.75" customHeight="1">
      <c r="A6" s="694" t="s">
        <v>680</v>
      </c>
      <c r="B6" s="695">
        <v>10000000</v>
      </c>
      <c r="C6" s="696" t="s">
        <v>679</v>
      </c>
      <c r="D6" s="695">
        <v>0</v>
      </c>
      <c r="E6" s="695">
        <v>10000000</v>
      </c>
      <c r="F6" s="697">
        <f t="shared" si="0"/>
        <v>0</v>
      </c>
    </row>
    <row r="7" spans="1:6" ht="15.75" customHeight="1">
      <c r="A7" s="694" t="s">
        <v>681</v>
      </c>
      <c r="B7" s="695">
        <v>2000000</v>
      </c>
      <c r="C7" s="696" t="s">
        <v>679</v>
      </c>
      <c r="D7" s="695"/>
      <c r="E7" s="695">
        <v>2000000</v>
      </c>
      <c r="F7" s="697">
        <f t="shared" si="0"/>
        <v>0</v>
      </c>
    </row>
    <row r="8" spans="1:6" ht="15.75" customHeight="1">
      <c r="A8" s="698"/>
      <c r="B8" s="695"/>
      <c r="C8" s="696"/>
      <c r="D8" s="695"/>
      <c r="E8" s="695"/>
      <c r="F8" s="697">
        <f t="shared" si="0"/>
        <v>0</v>
      </c>
    </row>
    <row r="9" spans="1:6" ht="15.75" customHeight="1">
      <c r="A9" s="699"/>
      <c r="B9" s="695"/>
      <c r="C9" s="696"/>
      <c r="D9" s="695"/>
      <c r="E9" s="695"/>
      <c r="F9" s="697">
        <f t="shared" si="0"/>
        <v>0</v>
      </c>
    </row>
    <row r="10" spans="1:6" ht="15.75" customHeight="1">
      <c r="A10" s="699"/>
      <c r="B10" s="695"/>
      <c r="C10" s="696"/>
      <c r="D10" s="695"/>
      <c r="E10" s="695"/>
      <c r="F10" s="697">
        <f t="shared" si="0"/>
        <v>0</v>
      </c>
    </row>
    <row r="11" spans="1:6" ht="15.75" customHeight="1">
      <c r="A11" s="699"/>
      <c r="B11" s="695"/>
      <c r="C11" s="696"/>
      <c r="D11" s="695"/>
      <c r="E11" s="695"/>
      <c r="F11" s="697">
        <f t="shared" si="0"/>
        <v>0</v>
      </c>
    </row>
    <row r="12" spans="1:6" ht="15.75" customHeight="1">
      <c r="A12" s="699"/>
      <c r="B12" s="695"/>
      <c r="C12" s="696"/>
      <c r="D12" s="695"/>
      <c r="E12" s="695"/>
      <c r="F12" s="697">
        <f t="shared" si="0"/>
        <v>0</v>
      </c>
    </row>
    <row r="13" spans="1:6" ht="15.75" customHeight="1">
      <c r="A13" s="699"/>
      <c r="B13" s="695"/>
      <c r="C13" s="696"/>
      <c r="D13" s="695"/>
      <c r="E13" s="695"/>
      <c r="F13" s="697">
        <f t="shared" si="0"/>
        <v>0</v>
      </c>
    </row>
    <row r="14" spans="1:6" ht="15.75" customHeight="1">
      <c r="A14" s="699"/>
      <c r="B14" s="695"/>
      <c r="C14" s="696"/>
      <c r="D14" s="695"/>
      <c r="E14" s="695"/>
      <c r="F14" s="697">
        <f t="shared" si="0"/>
        <v>0</v>
      </c>
    </row>
    <row r="15" spans="1:6" ht="15.75" customHeight="1">
      <c r="A15" s="699"/>
      <c r="B15" s="695"/>
      <c r="C15" s="696"/>
      <c r="D15" s="695"/>
      <c r="E15" s="695"/>
      <c r="F15" s="697">
        <f t="shared" si="0"/>
        <v>0</v>
      </c>
    </row>
    <row r="16" spans="1:6" ht="15.75" customHeight="1">
      <c r="A16" s="699"/>
      <c r="B16" s="695"/>
      <c r="C16" s="696"/>
      <c r="D16" s="695"/>
      <c r="E16" s="695"/>
      <c r="F16" s="697">
        <f t="shared" si="0"/>
        <v>0</v>
      </c>
    </row>
    <row r="17" spans="1:6" ht="15.75" customHeight="1">
      <c r="A17" s="699"/>
      <c r="B17" s="695"/>
      <c r="C17" s="696"/>
      <c r="D17" s="695"/>
      <c r="E17" s="695"/>
      <c r="F17" s="697">
        <f t="shared" si="0"/>
        <v>0</v>
      </c>
    </row>
    <row r="18" spans="1:6" ht="15.75" customHeight="1">
      <c r="A18" s="699"/>
      <c r="B18" s="695"/>
      <c r="C18" s="696"/>
      <c r="D18" s="695"/>
      <c r="E18" s="695"/>
      <c r="F18" s="697">
        <f t="shared" si="0"/>
        <v>0</v>
      </c>
    </row>
    <row r="19" spans="1:6" ht="15.75" customHeight="1">
      <c r="A19" s="699"/>
      <c r="B19" s="695"/>
      <c r="C19" s="696"/>
      <c r="D19" s="695"/>
      <c r="E19" s="695"/>
      <c r="F19" s="697">
        <f t="shared" si="0"/>
        <v>0</v>
      </c>
    </row>
    <row r="20" spans="1:6" ht="15.75" customHeight="1">
      <c r="A20" s="699"/>
      <c r="B20" s="695"/>
      <c r="C20" s="696"/>
      <c r="D20" s="695"/>
      <c r="E20" s="695"/>
      <c r="F20" s="697">
        <f t="shared" si="0"/>
        <v>0</v>
      </c>
    </row>
    <row r="21" spans="1:6" ht="15.75" customHeight="1">
      <c r="A21" s="699"/>
      <c r="B21" s="695"/>
      <c r="C21" s="696"/>
      <c r="D21" s="695"/>
      <c r="E21" s="695"/>
      <c r="F21" s="697">
        <f t="shared" si="0"/>
        <v>0</v>
      </c>
    </row>
    <row r="22" spans="1:6" ht="15.75" customHeight="1" thickBot="1">
      <c r="A22" s="700"/>
      <c r="B22" s="701"/>
      <c r="C22" s="702"/>
      <c r="D22" s="701"/>
      <c r="E22" s="701"/>
      <c r="F22" s="703">
        <f t="shared" si="0"/>
        <v>0</v>
      </c>
    </row>
    <row r="23" spans="1:6" ht="15.75" customHeight="1" thickBot="1">
      <c r="A23" s="704" t="s">
        <v>61</v>
      </c>
      <c r="B23" s="705">
        <f>SUM(B5:B22)</f>
        <v>12254000</v>
      </c>
      <c r="C23" s="706"/>
      <c r="D23" s="705">
        <f>SUM(D5:D22)</f>
        <v>0</v>
      </c>
      <c r="E23" s="705">
        <f>SUM(E5:E22)</f>
        <v>12254000</v>
      </c>
      <c r="F23" s="707">
        <f>SUM(F5:F22)</f>
        <v>0</v>
      </c>
    </row>
    <row r="24" spans="1:6" s="709" customFormat="1" ht="18" customHeight="1">
      <c r="A24" s="708"/>
      <c r="B24" s="684"/>
      <c r="C24" s="684"/>
      <c r="D24" s="684"/>
      <c r="E24" s="684"/>
      <c r="F24" s="684"/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……/2017. (….) önkormányzati rendelethez&amp;"Times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L23"/>
  <sheetViews>
    <sheetView view="pageLayout" workbookViewId="0" topLeftCell="A1">
      <selection activeCell="K13" sqref="K13"/>
    </sheetView>
  </sheetViews>
  <sheetFormatPr defaultColWidth="9.00390625" defaultRowHeight="12.75"/>
  <cols>
    <col min="1" max="1" width="19.625" style="0" customWidth="1"/>
    <col min="2" max="2" width="14.625" style="0" customWidth="1"/>
    <col min="3" max="3" width="12.625" style="0" customWidth="1"/>
    <col min="4" max="4" width="11.625" style="0" customWidth="1"/>
    <col min="5" max="6" width="12.875" style="0" customWidth="1"/>
    <col min="7" max="7" width="11.875" style="0" customWidth="1"/>
    <col min="8" max="8" width="11.50390625" style="0" customWidth="1"/>
    <col min="9" max="9" width="13.00390625" style="0" customWidth="1"/>
    <col min="10" max="10" width="11.625" style="0" customWidth="1"/>
    <col min="11" max="11" width="13.875" style="0" customWidth="1"/>
    <col min="12" max="12" width="13.00390625" style="0" customWidth="1"/>
  </cols>
  <sheetData>
    <row r="2" spans="9:12" ht="12.75">
      <c r="I2" s="820"/>
      <c r="J2" s="820"/>
      <c r="K2" s="820"/>
      <c r="L2" s="820"/>
    </row>
    <row r="3" spans="1:12" ht="15.75">
      <c r="A3" s="827" t="s">
        <v>630</v>
      </c>
      <c r="B3" s="827"/>
      <c r="C3" s="827"/>
      <c r="D3" s="827"/>
      <c r="E3" s="827"/>
      <c r="F3" s="827"/>
      <c r="G3" s="827"/>
      <c r="H3" s="827"/>
      <c r="I3" s="827"/>
      <c r="J3" s="827"/>
      <c r="K3" s="827"/>
      <c r="L3" s="827"/>
    </row>
    <row r="4" spans="1:12" ht="15.75">
      <c r="A4" s="827" t="s">
        <v>682</v>
      </c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</row>
    <row r="5" spans="1:12" ht="15.75">
      <c r="A5" s="828" t="s">
        <v>642</v>
      </c>
      <c r="B5" s="828"/>
      <c r="C5" s="828"/>
      <c r="D5" s="828"/>
      <c r="E5" s="828"/>
      <c r="F5" s="828"/>
      <c r="G5" s="828"/>
      <c r="H5" s="828"/>
      <c r="I5" s="828"/>
      <c r="J5" s="828"/>
      <c r="K5" s="828"/>
      <c r="L5" s="828"/>
    </row>
    <row r="6" spans="1:12" ht="14.25" customHeight="1">
      <c r="A6" s="829" t="s">
        <v>58</v>
      </c>
      <c r="B6" s="821" t="s">
        <v>672</v>
      </c>
      <c r="C6" s="821" t="s">
        <v>589</v>
      </c>
      <c r="D6" s="821" t="s">
        <v>631</v>
      </c>
      <c r="E6" s="821" t="s">
        <v>590</v>
      </c>
      <c r="F6" s="821" t="s">
        <v>639</v>
      </c>
      <c r="G6" s="821" t="s">
        <v>591</v>
      </c>
      <c r="H6" s="821" t="s">
        <v>224</v>
      </c>
      <c r="I6" s="821" t="s">
        <v>185</v>
      </c>
      <c r="J6" s="821" t="s">
        <v>640</v>
      </c>
      <c r="K6" s="594" t="s">
        <v>524</v>
      </c>
      <c r="L6" s="594" t="s">
        <v>632</v>
      </c>
    </row>
    <row r="7" spans="1:12" ht="14.25" customHeight="1">
      <c r="A7" s="830"/>
      <c r="B7" s="822"/>
      <c r="C7" s="822"/>
      <c r="D7" s="822"/>
      <c r="E7" s="822"/>
      <c r="F7" s="822"/>
      <c r="G7" s="825"/>
      <c r="H7" s="825"/>
      <c r="I7" s="825"/>
      <c r="J7" s="825"/>
      <c r="K7" s="595"/>
      <c r="L7" s="595" t="s">
        <v>633</v>
      </c>
    </row>
    <row r="8" spans="1:12" ht="25.5" customHeight="1">
      <c r="A8" s="830"/>
      <c r="B8" s="822"/>
      <c r="C8" s="822"/>
      <c r="D8" s="822"/>
      <c r="E8" s="822"/>
      <c r="F8" s="822"/>
      <c r="G8" s="826"/>
      <c r="H8" s="826"/>
      <c r="I8" s="826"/>
      <c r="J8" s="826"/>
      <c r="K8" s="823" t="s">
        <v>634</v>
      </c>
      <c r="L8" s="824"/>
    </row>
    <row r="9" spans="1:12" ht="28.5" customHeight="1">
      <c r="A9" s="596" t="s">
        <v>651</v>
      </c>
      <c r="B9" s="590">
        <f aca="true" t="shared" si="0" ref="B9:B23">SUM(C9,D9,E9,F9,G9,H9,I9,J9)</f>
        <v>11861862</v>
      </c>
      <c r="C9" s="591">
        <v>7225450</v>
      </c>
      <c r="D9" s="591">
        <v>1552664</v>
      </c>
      <c r="E9" s="591">
        <v>2829748</v>
      </c>
      <c r="F9" s="591"/>
      <c r="G9" s="591"/>
      <c r="H9" s="591"/>
      <c r="I9" s="591">
        <v>254000</v>
      </c>
      <c r="J9" s="592"/>
      <c r="K9" s="593">
        <f>SUM(C9:J9)</f>
        <v>11861862</v>
      </c>
      <c r="L9" s="593"/>
    </row>
    <row r="10" spans="1:12" ht="28.5" customHeight="1">
      <c r="A10" s="596" t="s">
        <v>652</v>
      </c>
      <c r="B10" s="590">
        <f t="shared" si="0"/>
        <v>367000</v>
      </c>
      <c r="C10" s="590"/>
      <c r="D10" s="590"/>
      <c r="E10" s="591">
        <v>367000</v>
      </c>
      <c r="F10" s="591"/>
      <c r="G10" s="591"/>
      <c r="H10" s="591"/>
      <c r="I10" s="591"/>
      <c r="J10" s="592"/>
      <c r="K10" s="593">
        <f>SUM(C10:J10)</f>
        <v>367000</v>
      </c>
      <c r="L10" s="593"/>
    </row>
    <row r="11" spans="1:12" ht="24.75" customHeight="1">
      <c r="A11" s="597" t="s">
        <v>635</v>
      </c>
      <c r="B11" s="590">
        <f t="shared" si="0"/>
        <v>1276096</v>
      </c>
      <c r="C11" s="752"/>
      <c r="D11" s="752"/>
      <c r="E11" s="752">
        <v>1276096</v>
      </c>
      <c r="F11" s="752"/>
      <c r="G11" s="752"/>
      <c r="H11" s="752"/>
      <c r="I11" s="752"/>
      <c r="J11" s="753"/>
      <c r="K11" s="593">
        <f>SUM(C11:J11)</f>
        <v>1276096</v>
      </c>
      <c r="L11" s="593"/>
    </row>
    <row r="12" spans="1:12" ht="21.75" customHeight="1">
      <c r="A12" s="597" t="s">
        <v>638</v>
      </c>
      <c r="B12" s="590">
        <f t="shared" si="0"/>
        <v>457200</v>
      </c>
      <c r="C12" s="752"/>
      <c r="D12" s="752"/>
      <c r="E12" s="752">
        <v>457200</v>
      </c>
      <c r="F12" s="752"/>
      <c r="G12" s="752"/>
      <c r="H12" s="752"/>
      <c r="I12" s="752"/>
      <c r="J12" s="753"/>
      <c r="K12" s="593">
        <f>SUM(C12:J12)</f>
        <v>457200</v>
      </c>
      <c r="L12" s="593"/>
    </row>
    <row r="13" spans="1:12" ht="33" customHeight="1">
      <c r="A13" s="597" t="s">
        <v>653</v>
      </c>
      <c r="B13" s="590">
        <f t="shared" si="0"/>
        <v>28579388</v>
      </c>
      <c r="C13" s="752">
        <v>2016000</v>
      </c>
      <c r="D13" s="752">
        <v>455251</v>
      </c>
      <c r="E13" s="752">
        <v>7858710</v>
      </c>
      <c r="F13" s="752"/>
      <c r="G13" s="752">
        <v>6249427</v>
      </c>
      <c r="H13" s="752"/>
      <c r="I13" s="752">
        <v>12000000</v>
      </c>
      <c r="J13" s="753"/>
      <c r="K13" s="593">
        <f>SUM(C13:J13)</f>
        <v>28579388</v>
      </c>
      <c r="L13" s="593"/>
    </row>
    <row r="14" spans="1:12" ht="27" customHeight="1">
      <c r="A14" s="597" t="s">
        <v>683</v>
      </c>
      <c r="B14" s="590">
        <f t="shared" si="0"/>
        <v>37328694</v>
      </c>
      <c r="C14" s="752"/>
      <c r="D14" s="752"/>
      <c r="E14" s="752"/>
      <c r="F14" s="752">
        <v>37328694</v>
      </c>
      <c r="G14" s="752"/>
      <c r="H14" s="752"/>
      <c r="I14" s="752"/>
      <c r="J14" s="753"/>
      <c r="K14" s="593">
        <v>11268294</v>
      </c>
      <c r="L14" s="593">
        <v>26060400</v>
      </c>
    </row>
    <row r="15" spans="1:12" ht="24.75" customHeight="1">
      <c r="A15" s="597" t="s">
        <v>654</v>
      </c>
      <c r="B15" s="590">
        <f t="shared" si="0"/>
        <v>3097426</v>
      </c>
      <c r="C15" s="752">
        <v>1999750</v>
      </c>
      <c r="D15" s="752">
        <v>451676</v>
      </c>
      <c r="E15" s="752">
        <v>646000</v>
      </c>
      <c r="F15" s="752"/>
      <c r="G15" s="752"/>
      <c r="H15" s="752"/>
      <c r="I15" s="752"/>
      <c r="J15" s="753"/>
      <c r="K15" s="593">
        <f>SUM(C15:J15)</f>
        <v>3097426</v>
      </c>
      <c r="L15" s="593"/>
    </row>
    <row r="16" spans="1:12" ht="20.25" customHeight="1">
      <c r="A16" s="597" t="s">
        <v>655</v>
      </c>
      <c r="B16" s="590">
        <f t="shared" si="0"/>
        <v>237260</v>
      </c>
      <c r="C16" s="752">
        <v>120000</v>
      </c>
      <c r="D16" s="752">
        <v>23760</v>
      </c>
      <c r="E16" s="752">
        <v>93500</v>
      </c>
      <c r="F16" s="752"/>
      <c r="G16" s="752"/>
      <c r="H16" s="752"/>
      <c r="I16" s="752"/>
      <c r="J16" s="753"/>
      <c r="K16" s="593">
        <f>SUM(C16:J16)</f>
        <v>237260</v>
      </c>
      <c r="L16" s="593"/>
    </row>
    <row r="17" spans="1:12" ht="31.5" customHeight="1">
      <c r="A17" s="597" t="s">
        <v>637</v>
      </c>
      <c r="B17" s="590">
        <f t="shared" si="0"/>
        <v>650000</v>
      </c>
      <c r="C17" s="752"/>
      <c r="D17" s="752"/>
      <c r="E17" s="752"/>
      <c r="F17" s="752">
        <v>650000</v>
      </c>
      <c r="G17" s="752"/>
      <c r="H17" s="752"/>
      <c r="I17" s="752"/>
      <c r="J17" s="753"/>
      <c r="K17" s="593"/>
      <c r="L17" s="593">
        <v>650000</v>
      </c>
    </row>
    <row r="18" spans="1:12" ht="24" customHeight="1">
      <c r="A18" s="597" t="s">
        <v>656</v>
      </c>
      <c r="B18" s="590">
        <f t="shared" si="0"/>
        <v>3448439</v>
      </c>
      <c r="C18" s="752">
        <v>2935080</v>
      </c>
      <c r="D18" s="752">
        <v>322859</v>
      </c>
      <c r="E18" s="752">
        <v>190500</v>
      </c>
      <c r="F18" s="752"/>
      <c r="G18" s="752"/>
      <c r="H18" s="752"/>
      <c r="I18" s="752"/>
      <c r="J18" s="753"/>
      <c r="K18" s="593">
        <f>SUM(C18:J18)</f>
        <v>3448439</v>
      </c>
      <c r="L18" s="593"/>
    </row>
    <row r="19" spans="1:12" ht="19.5" customHeight="1">
      <c r="A19" s="597" t="s">
        <v>636</v>
      </c>
      <c r="B19" s="590">
        <f t="shared" si="0"/>
        <v>5705490</v>
      </c>
      <c r="C19" s="752"/>
      <c r="D19" s="752"/>
      <c r="E19" s="752"/>
      <c r="F19" s="752"/>
      <c r="G19" s="752"/>
      <c r="H19" s="752"/>
      <c r="I19" s="752"/>
      <c r="J19" s="753">
        <v>5705490</v>
      </c>
      <c r="K19" s="593">
        <f>SUM(C19:J19)</f>
        <v>5705490</v>
      </c>
      <c r="L19" s="593"/>
    </row>
    <row r="20" spans="1:12" ht="19.5" customHeight="1">
      <c r="A20" s="597" t="s">
        <v>684</v>
      </c>
      <c r="B20" s="590">
        <f t="shared" si="0"/>
        <v>409920</v>
      </c>
      <c r="C20" s="752"/>
      <c r="D20" s="752"/>
      <c r="E20" s="752"/>
      <c r="F20" s="752">
        <v>409920</v>
      </c>
      <c r="G20" s="752"/>
      <c r="H20" s="752"/>
      <c r="I20" s="752"/>
      <c r="J20" s="753"/>
      <c r="K20" s="593">
        <f>SUM(C20:J20)</f>
        <v>409920</v>
      </c>
      <c r="L20" s="593"/>
    </row>
    <row r="21" spans="1:12" ht="27.75" customHeight="1">
      <c r="A21" s="597" t="s">
        <v>685</v>
      </c>
      <c r="B21" s="590">
        <f t="shared" si="0"/>
        <v>479520</v>
      </c>
      <c r="C21" s="752"/>
      <c r="D21" s="752"/>
      <c r="E21" s="752">
        <v>479520</v>
      </c>
      <c r="F21" s="752"/>
      <c r="G21" s="752"/>
      <c r="H21" s="752"/>
      <c r="I21" s="752"/>
      <c r="J21" s="753"/>
      <c r="K21" s="593">
        <f>SUM(C21:J21)</f>
        <v>479520</v>
      </c>
      <c r="L21" s="593"/>
    </row>
    <row r="22" spans="1:12" ht="38.25" customHeight="1">
      <c r="A22" s="597" t="s">
        <v>657</v>
      </c>
      <c r="B22" s="590">
        <f t="shared" si="0"/>
        <v>2235685</v>
      </c>
      <c r="C22" s="752"/>
      <c r="D22" s="752"/>
      <c r="E22" s="752"/>
      <c r="F22" s="752">
        <v>2235685</v>
      </c>
      <c r="G22" s="752"/>
      <c r="H22" s="752"/>
      <c r="I22" s="752"/>
      <c r="J22" s="753"/>
      <c r="K22" s="593">
        <f>SUM(C22:J22)</f>
        <v>2235685</v>
      </c>
      <c r="L22" s="593"/>
    </row>
    <row r="23" spans="1:12" ht="26.25" customHeight="1">
      <c r="A23" s="598" t="s">
        <v>54</v>
      </c>
      <c r="B23" s="590">
        <f t="shared" si="0"/>
        <v>96133980</v>
      </c>
      <c r="C23" s="754">
        <f aca="true" t="shared" si="1" ref="C23:L23">SUM(C9:C22)</f>
        <v>14296280</v>
      </c>
      <c r="D23" s="754">
        <f t="shared" si="1"/>
        <v>2806210</v>
      </c>
      <c r="E23" s="754">
        <f t="shared" si="1"/>
        <v>14198274</v>
      </c>
      <c r="F23" s="754">
        <f t="shared" si="1"/>
        <v>40624299</v>
      </c>
      <c r="G23" s="754">
        <f t="shared" si="1"/>
        <v>6249427</v>
      </c>
      <c r="H23" s="754">
        <f t="shared" si="1"/>
        <v>0</v>
      </c>
      <c r="I23" s="754">
        <f t="shared" si="1"/>
        <v>12254000</v>
      </c>
      <c r="J23" s="754">
        <f t="shared" si="1"/>
        <v>5705490</v>
      </c>
      <c r="K23" s="593">
        <f t="shared" si="1"/>
        <v>69423580</v>
      </c>
      <c r="L23" s="752">
        <f t="shared" si="1"/>
        <v>26710400</v>
      </c>
    </row>
    <row r="24" ht="23.25" customHeight="1"/>
    <row r="25" ht="21" customHeight="1"/>
  </sheetData>
  <sheetProtection/>
  <mergeCells count="15">
    <mergeCell ref="H6:H8"/>
    <mergeCell ref="A6:A8"/>
    <mergeCell ref="B6:B8"/>
    <mergeCell ref="C6:C8"/>
    <mergeCell ref="D6:D8"/>
    <mergeCell ref="I2:L2"/>
    <mergeCell ref="E6:E8"/>
    <mergeCell ref="K8:L8"/>
    <mergeCell ref="I6:I8"/>
    <mergeCell ref="J6:J8"/>
    <mergeCell ref="A3:L3"/>
    <mergeCell ref="A4:L4"/>
    <mergeCell ref="A5:L5"/>
    <mergeCell ref="F6:F8"/>
    <mergeCell ref="G6:G8"/>
  </mergeCells>
  <printOptions horizontalCentered="1"/>
  <pageMargins left="0.11811023622047245" right="0.03937007874015748" top="0.35433070866141736" bottom="0.15748031496062992" header="0.31496062992125984" footer="0.31496062992125984"/>
  <pageSetup horizontalDpi="600" verticalDpi="600" orientation="landscape" paperSize="9" r:id="rId1"/>
  <headerFooter>
    <oddHeader>&amp;R&amp;"Times New Roman CE,Dőlt"8. melléklet ...../2017. (...)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44.375" style="0" customWidth="1"/>
    <col min="2" max="2" width="40.375" style="0" customWidth="1"/>
    <col min="3" max="3" width="8.00390625" style="0" hidden="1" customWidth="1"/>
    <col min="4" max="4" width="0.37109375" style="0" customWidth="1"/>
  </cols>
  <sheetData>
    <row r="1" spans="1:3" ht="36" customHeight="1">
      <c r="A1" s="832" t="s">
        <v>687</v>
      </c>
      <c r="B1" s="832"/>
      <c r="C1" s="832"/>
    </row>
    <row r="2" spans="1:3" ht="17.25" customHeight="1">
      <c r="A2" s="831" t="s">
        <v>686</v>
      </c>
      <c r="B2" s="831"/>
      <c r="C2" s="831"/>
    </row>
    <row r="3" spans="1:2" ht="21" customHeight="1">
      <c r="A3" s="445" t="s">
        <v>59</v>
      </c>
      <c r="B3" s="445" t="s">
        <v>693</v>
      </c>
    </row>
    <row r="4" spans="1:2" ht="12.75">
      <c r="A4" s="443"/>
      <c r="B4" s="710" t="s">
        <v>677</v>
      </c>
    </row>
    <row r="5" spans="1:2" ht="18.75" customHeight="1">
      <c r="A5" s="443" t="s">
        <v>560</v>
      </c>
      <c r="B5" s="443">
        <v>1206000</v>
      </c>
    </row>
    <row r="6" spans="1:2" ht="24" customHeight="1">
      <c r="A6" s="443" t="s">
        <v>662</v>
      </c>
      <c r="B6" s="443">
        <v>1000000</v>
      </c>
    </row>
    <row r="7" spans="1:2" ht="20.25" customHeight="1">
      <c r="A7" s="443" t="s">
        <v>660</v>
      </c>
      <c r="B7" s="443"/>
    </row>
    <row r="8" spans="1:2" ht="23.25" customHeight="1">
      <c r="A8" s="443" t="s">
        <v>659</v>
      </c>
      <c r="B8" s="443">
        <v>828000</v>
      </c>
    </row>
    <row r="9" spans="1:2" ht="21.75" customHeight="1">
      <c r="A9" s="443" t="s">
        <v>561</v>
      </c>
      <c r="B9" s="443">
        <v>150000</v>
      </c>
    </row>
    <row r="10" spans="1:2" ht="19.5" customHeight="1">
      <c r="A10" s="443" t="s">
        <v>658</v>
      </c>
      <c r="B10" s="443">
        <v>200000</v>
      </c>
    </row>
    <row r="11" spans="1:2" ht="24" customHeight="1">
      <c r="A11" s="443" t="s">
        <v>698</v>
      </c>
      <c r="B11" s="443">
        <v>672000</v>
      </c>
    </row>
    <row r="12" spans="1:2" ht="21" customHeight="1">
      <c r="A12" s="443" t="s">
        <v>562</v>
      </c>
      <c r="B12" s="443">
        <v>100000</v>
      </c>
    </row>
    <row r="13" spans="1:2" ht="25.5" customHeight="1">
      <c r="A13" s="443" t="s">
        <v>563</v>
      </c>
      <c r="B13" s="443">
        <v>40000</v>
      </c>
    </row>
    <row r="14" spans="1:2" ht="19.5" customHeight="1">
      <c r="A14" s="443" t="s">
        <v>661</v>
      </c>
      <c r="B14" s="443">
        <v>174250</v>
      </c>
    </row>
    <row r="15" spans="1:2" ht="18" customHeight="1">
      <c r="A15" s="443" t="s">
        <v>564</v>
      </c>
      <c r="B15" s="443">
        <v>120000</v>
      </c>
    </row>
    <row r="16" spans="1:2" ht="19.5" customHeight="1">
      <c r="A16" s="443" t="s">
        <v>663</v>
      </c>
      <c r="B16" s="443">
        <v>1215240</v>
      </c>
    </row>
    <row r="17" spans="1:2" ht="21" customHeight="1">
      <c r="A17" s="444" t="s">
        <v>52</v>
      </c>
      <c r="B17" s="444">
        <f>SUM(B5:B16)</f>
        <v>5705490</v>
      </c>
    </row>
  </sheetData>
  <sheetProtection/>
  <mergeCells count="2">
    <mergeCell ref="A2:C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24"/>
  <sheetViews>
    <sheetView view="pageLayout" workbookViewId="0" topLeftCell="A1">
      <selection activeCell="F15" sqref="F15"/>
    </sheetView>
  </sheetViews>
  <sheetFormatPr defaultColWidth="9.00390625" defaultRowHeight="12.75"/>
  <cols>
    <col min="1" max="1" width="6.875" style="172" customWidth="1"/>
    <col min="2" max="2" width="49.625" style="47" customWidth="1"/>
    <col min="3" max="8" width="12.875" style="47" customWidth="1"/>
    <col min="9" max="9" width="14.375" style="47" customWidth="1"/>
    <col min="10" max="10" width="3.375" style="47" customWidth="1"/>
    <col min="11" max="16384" width="9.375" style="47" customWidth="1"/>
  </cols>
  <sheetData>
    <row r="1" spans="1:9" ht="27.75" customHeight="1">
      <c r="A1" s="835" t="s">
        <v>4</v>
      </c>
      <c r="B1" s="835"/>
      <c r="C1" s="835"/>
      <c r="D1" s="835"/>
      <c r="E1" s="835"/>
      <c r="F1" s="835"/>
      <c r="G1" s="835"/>
      <c r="H1" s="835"/>
      <c r="I1" s="835"/>
    </row>
    <row r="2" ht="20.25" customHeight="1" thickBot="1">
      <c r="I2" s="329" t="s">
        <v>645</v>
      </c>
    </row>
    <row r="3" spans="1:9" s="330" customFormat="1" ht="26.25" customHeight="1">
      <c r="A3" s="843" t="s">
        <v>67</v>
      </c>
      <c r="B3" s="838" t="s">
        <v>83</v>
      </c>
      <c r="C3" s="843" t="s">
        <v>84</v>
      </c>
      <c r="D3" s="843" t="e">
        <f>+CONCATENATE(LEFT(#REF!,4)," előtti kifizetés")</f>
        <v>#REF!</v>
      </c>
      <c r="E3" s="840" t="s">
        <v>66</v>
      </c>
      <c r="F3" s="841"/>
      <c r="G3" s="841"/>
      <c r="H3" s="842"/>
      <c r="I3" s="838" t="s">
        <v>52</v>
      </c>
    </row>
    <row r="4" spans="1:9" s="331" customFormat="1" ht="32.25" customHeight="1" thickBot="1">
      <c r="A4" s="844"/>
      <c r="B4" s="839"/>
      <c r="C4" s="839"/>
      <c r="D4" s="844"/>
      <c r="E4" s="229">
        <v>2017</v>
      </c>
      <c r="F4" s="229">
        <v>2018</v>
      </c>
      <c r="G4" s="229">
        <v>2019</v>
      </c>
      <c r="H4" s="230" t="s">
        <v>688</v>
      </c>
      <c r="I4" s="839"/>
    </row>
    <row r="5" spans="1:9" s="332" customFormat="1" ht="12.75" customHeight="1" thickBot="1">
      <c r="A5" s="231" t="s">
        <v>490</v>
      </c>
      <c r="B5" s="232" t="s">
        <v>491</v>
      </c>
      <c r="C5" s="233" t="s">
        <v>492</v>
      </c>
      <c r="D5" s="232" t="s">
        <v>494</v>
      </c>
      <c r="E5" s="231" t="s">
        <v>493</v>
      </c>
      <c r="F5" s="233" t="s">
        <v>495</v>
      </c>
      <c r="G5" s="233" t="s">
        <v>497</v>
      </c>
      <c r="H5" s="234" t="s">
        <v>498</v>
      </c>
      <c r="I5" s="235" t="s">
        <v>499</v>
      </c>
    </row>
    <row r="6" spans="1:9" ht="24.75" customHeight="1" thickBot="1">
      <c r="A6" s="236" t="s">
        <v>19</v>
      </c>
      <c r="B6" s="237" t="s">
        <v>5</v>
      </c>
      <c r="C6" s="326"/>
      <c r="D6" s="48"/>
      <c r="E6" s="49"/>
      <c r="F6" s="50"/>
      <c r="G6" s="50"/>
      <c r="H6" s="51"/>
      <c r="I6" s="48"/>
    </row>
    <row r="7" spans="1:10" ht="24.75" customHeight="1" thickBot="1">
      <c r="A7" s="236" t="s">
        <v>20</v>
      </c>
      <c r="B7" s="237" t="s">
        <v>6</v>
      </c>
      <c r="C7" s="327"/>
      <c r="D7" s="48"/>
      <c r="E7" s="49"/>
      <c r="F7" s="50"/>
      <c r="G7" s="50"/>
      <c r="H7" s="51"/>
      <c r="I7" s="48"/>
      <c r="J7" s="833"/>
    </row>
    <row r="8" spans="1:10" ht="19.5" customHeight="1" thickBot="1">
      <c r="A8" s="236" t="s">
        <v>21</v>
      </c>
      <c r="B8" s="237" t="s">
        <v>203</v>
      </c>
      <c r="C8" s="327" t="s">
        <v>679</v>
      </c>
      <c r="D8" s="48"/>
      <c r="E8" s="49"/>
      <c r="F8" s="50"/>
      <c r="G8" s="50"/>
      <c r="H8" s="51"/>
      <c r="I8" s="48"/>
      <c r="J8" s="833"/>
    </row>
    <row r="9" spans="1:10" ht="19.5" customHeight="1" thickBot="1">
      <c r="A9" s="599"/>
      <c r="B9" s="600" t="s">
        <v>664</v>
      </c>
      <c r="C9" s="601"/>
      <c r="D9" s="602"/>
      <c r="E9" s="603"/>
      <c r="F9" s="604"/>
      <c r="G9" s="604"/>
      <c r="H9" s="605"/>
      <c r="I9" s="602"/>
      <c r="J9" s="833"/>
    </row>
    <row r="10" spans="1:10" ht="21.75" customHeight="1">
      <c r="A10" s="563"/>
      <c r="B10" s="566" t="s">
        <v>650</v>
      </c>
      <c r="C10" s="579"/>
      <c r="D10" s="576"/>
      <c r="E10" s="583"/>
      <c r="F10" s="559"/>
      <c r="G10" s="559"/>
      <c r="H10" s="571"/>
      <c r="I10" s="576"/>
      <c r="J10" s="833"/>
    </row>
    <row r="11" spans="1:10" ht="19.5" customHeight="1" thickBot="1">
      <c r="A11" s="564"/>
      <c r="B11" s="567" t="s">
        <v>569</v>
      </c>
      <c r="C11" s="580"/>
      <c r="D11" s="577"/>
      <c r="E11" s="584"/>
      <c r="F11" s="560"/>
      <c r="G11" s="560"/>
      <c r="H11" s="572"/>
      <c r="I11" s="577"/>
      <c r="J11" s="833"/>
    </row>
    <row r="12" spans="1:10" ht="19.5" customHeight="1" thickBot="1">
      <c r="A12" s="231" t="s">
        <v>22</v>
      </c>
      <c r="B12" s="237" t="s">
        <v>204</v>
      </c>
      <c r="C12" s="581" t="s">
        <v>679</v>
      </c>
      <c r="D12" s="48">
        <f>+D17</f>
        <v>0</v>
      </c>
      <c r="E12" s="585">
        <v>12254000</v>
      </c>
      <c r="F12" s="50">
        <f>+F17</f>
        <v>0</v>
      </c>
      <c r="G12" s="50">
        <f>+G17</f>
        <v>0</v>
      </c>
      <c r="H12" s="573">
        <f>+H17</f>
        <v>0</v>
      </c>
      <c r="I12" s="48">
        <f>SUM(D12:H12)</f>
        <v>12254000</v>
      </c>
      <c r="J12" s="833"/>
    </row>
    <row r="13" spans="1:10" ht="19.5" customHeight="1">
      <c r="A13" s="563"/>
      <c r="B13" s="568" t="s">
        <v>570</v>
      </c>
      <c r="C13" s="579"/>
      <c r="D13" s="576"/>
      <c r="E13" s="583">
        <v>10000000</v>
      </c>
      <c r="F13" s="559"/>
      <c r="G13" s="559"/>
      <c r="H13" s="571"/>
      <c r="I13" s="576"/>
      <c r="J13" s="833"/>
    </row>
    <row r="14" spans="1:10" ht="19.5" customHeight="1">
      <c r="A14" s="565"/>
      <c r="B14" s="569" t="s">
        <v>689</v>
      </c>
      <c r="C14" s="582"/>
      <c r="D14" s="578"/>
      <c r="E14" s="586">
        <v>2000000</v>
      </c>
      <c r="F14" s="561"/>
      <c r="G14" s="561"/>
      <c r="H14" s="574"/>
      <c r="I14" s="578"/>
      <c r="J14" s="833"/>
    </row>
    <row r="15" spans="1:10" ht="27" customHeight="1">
      <c r="A15" s="565"/>
      <c r="B15" s="589" t="s">
        <v>690</v>
      </c>
      <c r="C15" s="582"/>
      <c r="D15" s="578"/>
      <c r="E15" s="586">
        <v>254000</v>
      </c>
      <c r="F15" s="561"/>
      <c r="G15" s="561"/>
      <c r="H15" s="574"/>
      <c r="I15" s="578"/>
      <c r="J15" s="833"/>
    </row>
    <row r="16" spans="1:10" ht="19.5" customHeight="1">
      <c r="A16" s="565"/>
      <c r="B16" s="589"/>
      <c r="C16" s="582"/>
      <c r="D16" s="578"/>
      <c r="E16" s="586"/>
      <c r="F16" s="561"/>
      <c r="G16" s="561"/>
      <c r="H16" s="574"/>
      <c r="I16" s="578"/>
      <c r="J16" s="833"/>
    </row>
    <row r="17" spans="1:10" ht="19.5" customHeight="1" thickBot="1">
      <c r="A17" s="564" t="s">
        <v>23</v>
      </c>
      <c r="B17" s="570"/>
      <c r="C17" s="580"/>
      <c r="D17" s="588"/>
      <c r="E17" s="587"/>
      <c r="F17" s="562"/>
      <c r="G17" s="562"/>
      <c r="H17" s="575"/>
      <c r="I17" s="577"/>
      <c r="J17" s="833"/>
    </row>
    <row r="18" spans="1:10" ht="19.5" customHeight="1" thickBot="1">
      <c r="A18" s="236" t="s">
        <v>24</v>
      </c>
      <c r="B18" s="238" t="s">
        <v>205</v>
      </c>
      <c r="C18" s="327"/>
      <c r="D18" s="48">
        <f>+D19</f>
        <v>0</v>
      </c>
      <c r="E18" s="49"/>
      <c r="F18" s="50"/>
      <c r="G18" s="50"/>
      <c r="H18" s="51"/>
      <c r="I18" s="48"/>
      <c r="J18" s="833"/>
    </row>
    <row r="19" spans="1:10" ht="19.5" customHeight="1" thickBot="1">
      <c r="A19" s="239" t="s">
        <v>25</v>
      </c>
      <c r="B19" s="52" t="s">
        <v>68</v>
      </c>
      <c r="C19" s="328"/>
      <c r="D19" s="53"/>
      <c r="E19" s="54"/>
      <c r="F19" s="55"/>
      <c r="G19" s="55"/>
      <c r="H19" s="24"/>
      <c r="I19" s="240">
        <f>SUM(D19:H19)</f>
        <v>0</v>
      </c>
      <c r="J19" s="833"/>
    </row>
    <row r="20" spans="1:10" ht="19.5" customHeight="1" thickBot="1">
      <c r="A20" s="836" t="s">
        <v>571</v>
      </c>
      <c r="B20" s="837"/>
      <c r="C20" s="106"/>
      <c r="D20" s="48">
        <f aca="true" t="shared" si="0" ref="D20:I20">+D6+D7+D8+D12+D18</f>
        <v>0</v>
      </c>
      <c r="E20" s="49">
        <f t="shared" si="0"/>
        <v>12254000</v>
      </c>
      <c r="F20" s="50">
        <f t="shared" si="0"/>
        <v>0</v>
      </c>
      <c r="G20" s="50">
        <f t="shared" si="0"/>
        <v>0</v>
      </c>
      <c r="H20" s="51">
        <f t="shared" si="0"/>
        <v>0</v>
      </c>
      <c r="I20" s="48">
        <f t="shared" si="0"/>
        <v>12254000</v>
      </c>
      <c r="J20" s="833"/>
    </row>
    <row r="21" spans="9:10" ht="19.5" customHeight="1">
      <c r="I21" s="606"/>
      <c r="J21" s="834"/>
    </row>
    <row r="22" spans="9:10" ht="19.5" customHeight="1">
      <c r="I22" s="446"/>
      <c r="J22" s="834"/>
    </row>
    <row r="23" ht="19.5" customHeight="1">
      <c r="J23" s="834"/>
    </row>
    <row r="24" ht="19.5" customHeight="1">
      <c r="J24" s="834"/>
    </row>
  </sheetData>
  <sheetProtection/>
  <mergeCells count="9">
    <mergeCell ref="J7:J24"/>
    <mergeCell ref="A1:I1"/>
    <mergeCell ref="A20:B20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CE,Dőlt"10. mellékelt a .../2017.(...)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10">
      <selection activeCell="H11" sqref="H11"/>
    </sheetView>
  </sheetViews>
  <sheetFormatPr defaultColWidth="9.00390625" defaultRowHeight="12.75"/>
  <cols>
    <col min="1" max="1" width="5.875" style="68" customWidth="1"/>
    <col min="2" max="2" width="54.875" style="2" customWidth="1"/>
    <col min="3" max="4" width="17.625" style="2" customWidth="1"/>
    <col min="5" max="16384" width="9.375" style="2" customWidth="1"/>
  </cols>
  <sheetData>
    <row r="1" spans="2:4" ht="31.5" customHeight="1">
      <c r="B1" s="846" t="s">
        <v>7</v>
      </c>
      <c r="C1" s="846"/>
      <c r="D1" s="846"/>
    </row>
    <row r="2" spans="1:4" s="57" customFormat="1" ht="16.5" thickBot="1">
      <c r="A2" s="56"/>
      <c r="B2" s="268"/>
      <c r="D2" s="41" t="s">
        <v>642</v>
      </c>
    </row>
    <row r="3" spans="1:4" s="59" customFormat="1" ht="48" customHeight="1" thickBot="1">
      <c r="A3" s="58" t="s">
        <v>17</v>
      </c>
      <c r="B3" s="174" t="s">
        <v>18</v>
      </c>
      <c r="C3" s="174" t="s">
        <v>69</v>
      </c>
      <c r="D3" s="175" t="s">
        <v>70</v>
      </c>
    </row>
    <row r="4" spans="1:4" s="59" customFormat="1" ht="13.5" customHeight="1" thickBot="1">
      <c r="A4" s="35" t="s">
        <v>490</v>
      </c>
      <c r="B4" s="176" t="s">
        <v>491</v>
      </c>
      <c r="C4" s="176" t="s">
        <v>492</v>
      </c>
      <c r="D4" s="177" t="s">
        <v>494</v>
      </c>
    </row>
    <row r="5" spans="1:4" ht="18" customHeight="1">
      <c r="A5" s="113" t="s">
        <v>19</v>
      </c>
      <c r="B5" s="178" t="s">
        <v>165</v>
      </c>
      <c r="C5" s="111"/>
      <c r="D5" s="447" t="s">
        <v>572</v>
      </c>
    </row>
    <row r="6" spans="1:4" ht="18" customHeight="1">
      <c r="A6" s="60" t="s">
        <v>20</v>
      </c>
      <c r="B6" s="179" t="s">
        <v>166</v>
      </c>
      <c r="C6" s="112"/>
      <c r="D6" s="447" t="s">
        <v>572</v>
      </c>
    </row>
    <row r="7" spans="1:4" ht="18" customHeight="1">
      <c r="A7" s="60" t="s">
        <v>21</v>
      </c>
      <c r="B7" s="179" t="s">
        <v>118</v>
      </c>
      <c r="C7" s="112"/>
      <c r="D7" s="447" t="s">
        <v>572</v>
      </c>
    </row>
    <row r="8" spans="1:4" ht="18" customHeight="1">
      <c r="A8" s="60" t="s">
        <v>22</v>
      </c>
      <c r="B8" s="179" t="s">
        <v>119</v>
      </c>
      <c r="C8" s="112"/>
      <c r="D8" s="447" t="s">
        <v>572</v>
      </c>
    </row>
    <row r="9" spans="1:4" ht="18" customHeight="1">
      <c r="A9" s="60" t="s">
        <v>23</v>
      </c>
      <c r="B9" s="179" t="s">
        <v>158</v>
      </c>
      <c r="C9" s="112"/>
      <c r="D9" s="447" t="s">
        <v>572</v>
      </c>
    </row>
    <row r="10" spans="1:4" ht="18" customHeight="1">
      <c r="A10" s="60" t="s">
        <v>24</v>
      </c>
      <c r="B10" s="179" t="s">
        <v>159</v>
      </c>
      <c r="C10" s="112"/>
      <c r="D10" s="447" t="s">
        <v>572</v>
      </c>
    </row>
    <row r="11" spans="1:4" ht="18" customHeight="1">
      <c r="A11" s="60" t="s">
        <v>25</v>
      </c>
      <c r="B11" s="180" t="s">
        <v>160</v>
      </c>
      <c r="C11" s="112"/>
      <c r="D11" s="447" t="s">
        <v>572</v>
      </c>
    </row>
    <row r="12" spans="1:4" ht="18" customHeight="1">
      <c r="A12" s="60" t="s">
        <v>27</v>
      </c>
      <c r="B12" s="180" t="s">
        <v>161</v>
      </c>
      <c r="C12" s="112"/>
      <c r="D12" s="447" t="s">
        <v>572</v>
      </c>
    </row>
    <row r="13" spans="1:4" ht="18" customHeight="1">
      <c r="A13" s="60" t="s">
        <v>28</v>
      </c>
      <c r="B13" s="180" t="s">
        <v>162</v>
      </c>
      <c r="C13" s="112"/>
      <c r="D13" s="447" t="s">
        <v>572</v>
      </c>
    </row>
    <row r="14" spans="1:4" ht="18" customHeight="1">
      <c r="A14" s="60" t="s">
        <v>29</v>
      </c>
      <c r="B14" s="180" t="s">
        <v>163</v>
      </c>
      <c r="C14" s="112"/>
      <c r="D14" s="447" t="s">
        <v>572</v>
      </c>
    </row>
    <row r="15" spans="1:4" ht="22.5" customHeight="1">
      <c r="A15" s="60" t="s">
        <v>30</v>
      </c>
      <c r="B15" s="180" t="s">
        <v>164</v>
      </c>
      <c r="C15" s="112"/>
      <c r="D15" s="447" t="s">
        <v>572</v>
      </c>
    </row>
    <row r="16" spans="1:4" ht="18" customHeight="1">
      <c r="A16" s="60" t="s">
        <v>31</v>
      </c>
      <c r="B16" s="179" t="s">
        <v>120</v>
      </c>
      <c r="C16" s="112"/>
      <c r="D16" s="447" t="s">
        <v>572</v>
      </c>
    </row>
    <row r="17" spans="1:4" ht="18" customHeight="1">
      <c r="A17" s="60" t="s">
        <v>32</v>
      </c>
      <c r="B17" s="179" t="s">
        <v>9</v>
      </c>
      <c r="C17" s="112"/>
      <c r="D17" s="447" t="s">
        <v>572</v>
      </c>
    </row>
    <row r="18" spans="1:4" ht="18" customHeight="1">
      <c r="A18" s="60" t="s">
        <v>33</v>
      </c>
      <c r="B18" s="179" t="s">
        <v>8</v>
      </c>
      <c r="C18" s="112"/>
      <c r="D18" s="447" t="s">
        <v>572</v>
      </c>
    </row>
    <row r="19" spans="1:4" ht="18" customHeight="1">
      <c r="A19" s="60" t="s">
        <v>34</v>
      </c>
      <c r="B19" s="179" t="s">
        <v>121</v>
      </c>
      <c r="C19" s="112"/>
      <c r="D19" s="447" t="s">
        <v>572</v>
      </c>
    </row>
    <row r="20" spans="1:4" ht="18" customHeight="1">
      <c r="A20" s="60" t="s">
        <v>35</v>
      </c>
      <c r="B20" s="179" t="s">
        <v>122</v>
      </c>
      <c r="C20" s="112"/>
      <c r="D20" s="447" t="s">
        <v>572</v>
      </c>
    </row>
    <row r="21" spans="1:4" ht="18" customHeight="1">
      <c r="A21" s="60" t="s">
        <v>36</v>
      </c>
      <c r="B21" s="107"/>
      <c r="C21" s="61"/>
      <c r="D21" s="62"/>
    </row>
    <row r="22" spans="1:4" ht="18" customHeight="1">
      <c r="A22" s="60" t="s">
        <v>37</v>
      </c>
      <c r="B22" s="63"/>
      <c r="C22" s="61"/>
      <c r="D22" s="62"/>
    </row>
    <row r="23" spans="1:4" ht="18" customHeight="1">
      <c r="A23" s="60" t="s">
        <v>38</v>
      </c>
      <c r="B23" s="63"/>
      <c r="C23" s="61"/>
      <c r="D23" s="62"/>
    </row>
    <row r="24" spans="1:4" ht="18" customHeight="1">
      <c r="A24" s="60" t="s">
        <v>39</v>
      </c>
      <c r="B24" s="63"/>
      <c r="C24" s="61"/>
      <c r="D24" s="62"/>
    </row>
    <row r="25" spans="1:4" ht="18" customHeight="1">
      <c r="A25" s="60" t="s">
        <v>40</v>
      </c>
      <c r="B25" s="63"/>
      <c r="C25" s="61"/>
      <c r="D25" s="62"/>
    </row>
    <row r="26" spans="1:4" ht="18" customHeight="1">
      <c r="A26" s="60" t="s">
        <v>41</v>
      </c>
      <c r="B26" s="63"/>
      <c r="C26" s="61"/>
      <c r="D26" s="62"/>
    </row>
    <row r="27" spans="1:4" ht="18" customHeight="1">
      <c r="A27" s="60" t="s">
        <v>42</v>
      </c>
      <c r="B27" s="63"/>
      <c r="C27" s="61"/>
      <c r="D27" s="62"/>
    </row>
    <row r="28" spans="1:4" ht="18" customHeight="1">
      <c r="A28" s="60" t="s">
        <v>43</v>
      </c>
      <c r="B28" s="63"/>
      <c r="C28" s="61"/>
      <c r="D28" s="62"/>
    </row>
    <row r="29" spans="1:4" ht="18" customHeight="1" thickBot="1">
      <c r="A29" s="114" t="s">
        <v>44</v>
      </c>
      <c r="B29" s="64"/>
      <c r="C29" s="65"/>
      <c r="D29" s="66"/>
    </row>
    <row r="30" spans="1:4" ht="18" customHeight="1" thickBot="1">
      <c r="A30" s="36" t="s">
        <v>45</v>
      </c>
      <c r="B30" s="183" t="s">
        <v>54</v>
      </c>
      <c r="C30" s="184">
        <f>+C5+C6+C7+C8+C9+C16+C17+C18+C19+C20+C21+C22+C23+C24+C25+C26+C27+C28+C29</f>
        <v>0</v>
      </c>
      <c r="D30" s="185" t="e">
        <f>+D5+D6+D7+D8+D9+D16+D17+D18+D19+D20+D21+D22+D23+D24+D25+D26+D27+D28+D29</f>
        <v>#VALUE!</v>
      </c>
    </row>
    <row r="31" spans="1:4" ht="8.25" customHeight="1">
      <c r="A31" s="67"/>
      <c r="B31" s="845"/>
      <c r="C31" s="845"/>
      <c r="D31" s="845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11. mellékelt a.../2017.(...)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zoomScale="89" zoomScalePageLayoutView="89" workbookViewId="0" topLeftCell="A4">
      <selection activeCell="O5" sqref="O5:O14"/>
    </sheetView>
  </sheetViews>
  <sheetFormatPr defaultColWidth="9.00390625" defaultRowHeight="12.75"/>
  <cols>
    <col min="1" max="1" width="4.875" style="81" customWidth="1"/>
    <col min="2" max="2" width="28.50390625" style="99" customWidth="1"/>
    <col min="3" max="3" width="10.125" style="99" customWidth="1"/>
    <col min="4" max="4" width="10.875" style="99" customWidth="1"/>
    <col min="5" max="5" width="9.50390625" style="99" customWidth="1"/>
    <col min="6" max="6" width="9.875" style="99" customWidth="1"/>
    <col min="7" max="7" width="9.375" style="99" customWidth="1"/>
    <col min="8" max="8" width="10.00390625" style="99" customWidth="1"/>
    <col min="9" max="9" width="9.625" style="99" customWidth="1"/>
    <col min="10" max="10" width="9.50390625" style="99" customWidth="1"/>
    <col min="11" max="11" width="10.875" style="99" customWidth="1"/>
    <col min="12" max="14" width="9.50390625" style="99" customWidth="1"/>
    <col min="15" max="15" width="12.625" style="81" customWidth="1"/>
    <col min="16" max="16384" width="9.375" style="99" customWidth="1"/>
  </cols>
  <sheetData>
    <row r="1" spans="1:15" ht="31.5" customHeight="1">
      <c r="A1" s="850" t="s">
        <v>665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</row>
    <row r="2" ht="16.5" thickBot="1">
      <c r="O2" s="3" t="s">
        <v>642</v>
      </c>
    </row>
    <row r="3" spans="1:15" s="81" customFormat="1" ht="25.5" customHeight="1" thickBot="1">
      <c r="A3" s="78" t="s">
        <v>17</v>
      </c>
      <c r="B3" s="79" t="s">
        <v>59</v>
      </c>
      <c r="C3" s="79" t="s">
        <v>71</v>
      </c>
      <c r="D3" s="79" t="s">
        <v>72</v>
      </c>
      <c r="E3" s="79" t="s">
        <v>73</v>
      </c>
      <c r="F3" s="79" t="s">
        <v>74</v>
      </c>
      <c r="G3" s="79" t="s">
        <v>75</v>
      </c>
      <c r="H3" s="79" t="s">
        <v>76</v>
      </c>
      <c r="I3" s="79" t="s">
        <v>77</v>
      </c>
      <c r="J3" s="79" t="s">
        <v>78</v>
      </c>
      <c r="K3" s="79" t="s">
        <v>79</v>
      </c>
      <c r="L3" s="79" t="s">
        <v>80</v>
      </c>
      <c r="M3" s="79" t="s">
        <v>81</v>
      </c>
      <c r="N3" s="79" t="s">
        <v>82</v>
      </c>
      <c r="O3" s="80" t="s">
        <v>54</v>
      </c>
    </row>
    <row r="4" spans="1:15" s="83" customFormat="1" ht="15" customHeight="1" thickBot="1">
      <c r="A4" s="82" t="s">
        <v>19</v>
      </c>
      <c r="B4" s="847" t="s">
        <v>57</v>
      </c>
      <c r="C4" s="848"/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8"/>
      <c r="O4" s="849"/>
    </row>
    <row r="5" spans="1:15" s="83" customFormat="1" ht="27.75" customHeight="1">
      <c r="A5" s="84" t="s">
        <v>20</v>
      </c>
      <c r="B5" s="333" t="s">
        <v>378</v>
      </c>
      <c r="C5" s="85">
        <v>4513585</v>
      </c>
      <c r="D5" s="85">
        <v>4513585</v>
      </c>
      <c r="E5" s="85">
        <v>4513585</v>
      </c>
      <c r="F5" s="85">
        <v>4513585</v>
      </c>
      <c r="G5" s="85">
        <v>4513585</v>
      </c>
      <c r="H5" s="85">
        <v>4513585</v>
      </c>
      <c r="I5" s="85">
        <v>4513585</v>
      </c>
      <c r="J5" s="85">
        <v>4513585</v>
      </c>
      <c r="K5" s="85">
        <v>4513585</v>
      </c>
      <c r="L5" s="85">
        <v>4513585</v>
      </c>
      <c r="M5" s="85">
        <v>4513585</v>
      </c>
      <c r="N5" s="85">
        <v>4513588</v>
      </c>
      <c r="O5" s="86">
        <f aca="true" t="shared" si="0" ref="O5:O25">SUM(C5:N5)</f>
        <v>54163023</v>
      </c>
    </row>
    <row r="6" spans="1:15" s="90" customFormat="1" ht="25.5" customHeight="1">
      <c r="A6" s="87" t="s">
        <v>21</v>
      </c>
      <c r="B6" s="243" t="s">
        <v>415</v>
      </c>
      <c r="C6" s="88">
        <v>244333</v>
      </c>
      <c r="D6" s="88">
        <v>244333</v>
      </c>
      <c r="E6" s="88">
        <v>244333</v>
      </c>
      <c r="F6" s="88">
        <v>244333</v>
      </c>
      <c r="G6" s="88">
        <v>244333</v>
      </c>
      <c r="H6" s="88">
        <v>244333</v>
      </c>
      <c r="I6" s="88">
        <v>244333</v>
      </c>
      <c r="J6" s="88">
        <v>244333</v>
      </c>
      <c r="K6" s="88">
        <v>244333</v>
      </c>
      <c r="L6" s="88">
        <v>244333</v>
      </c>
      <c r="M6" s="88">
        <v>244333</v>
      </c>
      <c r="N6" s="88">
        <v>244337</v>
      </c>
      <c r="O6" s="89">
        <f t="shared" si="0"/>
        <v>2932000</v>
      </c>
    </row>
    <row r="7" spans="1:15" s="90" customFormat="1" ht="22.5">
      <c r="A7" s="87" t="s">
        <v>22</v>
      </c>
      <c r="B7" s="242" t="s">
        <v>416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2">
        <f t="shared" si="0"/>
        <v>0</v>
      </c>
    </row>
    <row r="8" spans="1:15" s="90" customFormat="1" ht="19.5" customHeight="1">
      <c r="A8" s="87" t="s">
        <v>23</v>
      </c>
      <c r="B8" s="241" t="s">
        <v>172</v>
      </c>
      <c r="C8" s="88">
        <v>35000</v>
      </c>
      <c r="D8" s="88">
        <v>35000</v>
      </c>
      <c r="E8" s="88">
        <v>2255000</v>
      </c>
      <c r="F8" s="88">
        <v>35000</v>
      </c>
      <c r="G8" s="88">
        <v>35000</v>
      </c>
      <c r="H8" s="88">
        <v>30000</v>
      </c>
      <c r="I8" s="88">
        <v>25000</v>
      </c>
      <c r="J8" s="88">
        <v>30000</v>
      </c>
      <c r="K8" s="88">
        <v>2255000</v>
      </c>
      <c r="L8" s="88">
        <v>85000</v>
      </c>
      <c r="M8" s="88">
        <v>30000</v>
      </c>
      <c r="N8" s="88">
        <v>150000</v>
      </c>
      <c r="O8" s="89">
        <f t="shared" si="0"/>
        <v>5000000</v>
      </c>
    </row>
    <row r="9" spans="1:15" s="90" customFormat="1" ht="18.75" customHeight="1">
      <c r="A9" s="87" t="s">
        <v>24</v>
      </c>
      <c r="B9" s="241" t="s">
        <v>417</v>
      </c>
      <c r="C9" s="88">
        <v>334583</v>
      </c>
      <c r="D9" s="88">
        <v>334583</v>
      </c>
      <c r="E9" s="88">
        <v>334583</v>
      </c>
      <c r="F9" s="88">
        <v>334583</v>
      </c>
      <c r="G9" s="88">
        <v>334583</v>
      </c>
      <c r="H9" s="88">
        <v>334583</v>
      </c>
      <c r="I9" s="88">
        <v>334583</v>
      </c>
      <c r="J9" s="88">
        <v>334583</v>
      </c>
      <c r="K9" s="88">
        <v>334583</v>
      </c>
      <c r="L9" s="88">
        <v>334583</v>
      </c>
      <c r="M9" s="88">
        <v>334583</v>
      </c>
      <c r="N9" s="88">
        <v>334587</v>
      </c>
      <c r="O9" s="89">
        <f t="shared" si="0"/>
        <v>4015000</v>
      </c>
    </row>
    <row r="10" spans="1:15" s="90" customFormat="1" ht="23.25" customHeight="1">
      <c r="A10" s="87" t="s">
        <v>25</v>
      </c>
      <c r="B10" s="241" t="s">
        <v>10</v>
      </c>
      <c r="C10" s="88"/>
      <c r="D10" s="88">
        <v>2000000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9">
        <f t="shared" si="0"/>
        <v>2000000</v>
      </c>
    </row>
    <row r="11" spans="1:15" s="90" customFormat="1" ht="19.5" customHeight="1">
      <c r="A11" s="87" t="s">
        <v>26</v>
      </c>
      <c r="B11" s="241" t="s">
        <v>380</v>
      </c>
      <c r="C11" s="88"/>
      <c r="D11" s="88"/>
      <c r="E11" s="88"/>
      <c r="F11" s="88"/>
      <c r="G11" s="88"/>
      <c r="H11" s="88">
        <v>250000</v>
      </c>
      <c r="I11" s="88"/>
      <c r="J11" s="88"/>
      <c r="K11" s="88"/>
      <c r="L11" s="88"/>
      <c r="M11" s="88"/>
      <c r="N11" s="88"/>
      <c r="O11" s="89">
        <f t="shared" si="0"/>
        <v>250000</v>
      </c>
    </row>
    <row r="12" spans="1:15" s="90" customFormat="1" ht="27" customHeight="1">
      <c r="A12" s="87" t="s">
        <v>27</v>
      </c>
      <c r="B12" s="243" t="s">
        <v>405</v>
      </c>
      <c r="C12" s="88"/>
      <c r="D12" s="88">
        <v>50000</v>
      </c>
      <c r="E12" s="88"/>
      <c r="F12" s="88"/>
      <c r="G12" s="88"/>
      <c r="H12" s="88">
        <v>50000</v>
      </c>
      <c r="I12" s="88"/>
      <c r="J12" s="88"/>
      <c r="K12" s="88">
        <v>50000</v>
      </c>
      <c r="L12" s="88"/>
      <c r="M12" s="88"/>
      <c r="N12" s="88">
        <v>50000</v>
      </c>
      <c r="O12" s="89">
        <f t="shared" si="0"/>
        <v>200000</v>
      </c>
    </row>
    <row r="13" spans="1:15" s="90" customFormat="1" ht="21.75" customHeight="1" thickBot="1">
      <c r="A13" s="87" t="s">
        <v>28</v>
      </c>
      <c r="B13" s="241" t="s">
        <v>11</v>
      </c>
      <c r="C13" s="88">
        <v>27573957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9">
        <f t="shared" si="0"/>
        <v>27573957</v>
      </c>
    </row>
    <row r="14" spans="1:15" s="83" customFormat="1" ht="21" customHeight="1" thickBot="1">
      <c r="A14" s="82" t="s">
        <v>29</v>
      </c>
      <c r="B14" s="37" t="s">
        <v>107</v>
      </c>
      <c r="C14" s="93">
        <f aca="true" t="shared" si="1" ref="C14:N14">SUM(C5:C13)</f>
        <v>32701458</v>
      </c>
      <c r="D14" s="93">
        <f>SUM(D5:D13,C26)</f>
        <v>31251987</v>
      </c>
      <c r="E14" s="93">
        <f aca="true" t="shared" si="2" ref="E14:N14">SUM(E5:E13,D26)</f>
        <v>32221943</v>
      </c>
      <c r="F14" s="93">
        <f t="shared" si="2"/>
        <v>30971899</v>
      </c>
      <c r="G14" s="93">
        <f t="shared" si="2"/>
        <v>17721855</v>
      </c>
      <c r="H14" s="93">
        <f t="shared" si="2"/>
        <v>16766811</v>
      </c>
      <c r="I14" s="93">
        <f t="shared" si="2"/>
        <v>15506767</v>
      </c>
      <c r="J14" s="93">
        <f t="shared" si="2"/>
        <v>14251723</v>
      </c>
      <c r="K14" s="93">
        <f t="shared" si="2"/>
        <v>10271679</v>
      </c>
      <c r="L14" s="93">
        <f t="shared" si="2"/>
        <v>9071635</v>
      </c>
      <c r="M14" s="93">
        <f t="shared" si="2"/>
        <v>7562591</v>
      </c>
      <c r="N14" s="93">
        <f t="shared" si="2"/>
        <v>6477558</v>
      </c>
      <c r="O14" s="94">
        <f>SUM(O5:O13)</f>
        <v>96133980</v>
      </c>
    </row>
    <row r="15" spans="1:15" s="83" customFormat="1" ht="20.25" customHeight="1" thickBot="1">
      <c r="A15" s="82" t="s">
        <v>30</v>
      </c>
      <c r="B15" s="847" t="s">
        <v>58</v>
      </c>
      <c r="C15" s="848"/>
      <c r="D15" s="848"/>
      <c r="E15" s="848"/>
      <c r="F15" s="848"/>
      <c r="G15" s="848"/>
      <c r="H15" s="848"/>
      <c r="I15" s="848"/>
      <c r="J15" s="848"/>
      <c r="K15" s="848"/>
      <c r="L15" s="848"/>
      <c r="M15" s="848"/>
      <c r="N15" s="848"/>
      <c r="O15" s="849"/>
    </row>
    <row r="16" spans="1:15" s="90" customFormat="1" ht="17.25" customHeight="1">
      <c r="A16" s="95" t="s">
        <v>31</v>
      </c>
      <c r="B16" s="244" t="s">
        <v>60</v>
      </c>
      <c r="C16" s="91">
        <v>1191356</v>
      </c>
      <c r="D16" s="91">
        <v>1191356</v>
      </c>
      <c r="E16" s="91">
        <v>1191356</v>
      </c>
      <c r="F16" s="91">
        <v>1191356</v>
      </c>
      <c r="G16" s="91">
        <v>1191356</v>
      </c>
      <c r="H16" s="91">
        <v>1191356</v>
      </c>
      <c r="I16" s="91">
        <v>1191356</v>
      </c>
      <c r="J16" s="91">
        <v>1191356</v>
      </c>
      <c r="K16" s="91">
        <v>1191356</v>
      </c>
      <c r="L16" s="91">
        <v>1191356</v>
      </c>
      <c r="M16" s="91">
        <v>1191356</v>
      </c>
      <c r="N16" s="91">
        <v>1191364</v>
      </c>
      <c r="O16" s="92">
        <f t="shared" si="0"/>
        <v>14296280</v>
      </c>
    </row>
    <row r="17" spans="1:15" s="90" customFormat="1" ht="33.75" customHeight="1">
      <c r="A17" s="87" t="s">
        <v>32</v>
      </c>
      <c r="B17" s="243" t="s">
        <v>181</v>
      </c>
      <c r="C17" s="88">
        <v>233850</v>
      </c>
      <c r="D17" s="88">
        <v>233850</v>
      </c>
      <c r="E17" s="88">
        <v>233850</v>
      </c>
      <c r="F17" s="88">
        <v>233850</v>
      </c>
      <c r="G17" s="88">
        <v>233850</v>
      </c>
      <c r="H17" s="88">
        <v>233850</v>
      </c>
      <c r="I17" s="88">
        <v>233850</v>
      </c>
      <c r="J17" s="88">
        <v>233850</v>
      </c>
      <c r="K17" s="88">
        <v>233850</v>
      </c>
      <c r="L17" s="88">
        <v>233850</v>
      </c>
      <c r="M17" s="88">
        <v>233850</v>
      </c>
      <c r="N17" s="88">
        <v>233860</v>
      </c>
      <c r="O17" s="89">
        <f t="shared" si="0"/>
        <v>2806210</v>
      </c>
    </row>
    <row r="18" spans="1:15" s="90" customFormat="1" ht="20.25" customHeight="1">
      <c r="A18" s="87" t="s">
        <v>33</v>
      </c>
      <c r="B18" s="241" t="s">
        <v>139</v>
      </c>
      <c r="C18" s="88">
        <v>1099856</v>
      </c>
      <c r="D18" s="88">
        <v>1099856</v>
      </c>
      <c r="E18" s="88">
        <v>1099856</v>
      </c>
      <c r="F18" s="88">
        <v>1099856</v>
      </c>
      <c r="G18" s="88">
        <v>1099856</v>
      </c>
      <c r="H18" s="88">
        <v>1099856</v>
      </c>
      <c r="I18" s="88">
        <v>1099856</v>
      </c>
      <c r="J18" s="88">
        <v>2099856</v>
      </c>
      <c r="K18" s="88">
        <v>1099856</v>
      </c>
      <c r="L18" s="88">
        <v>1099856</v>
      </c>
      <c r="M18" s="88">
        <v>1099856</v>
      </c>
      <c r="N18" s="88">
        <v>1099858</v>
      </c>
      <c r="O18" s="89">
        <f t="shared" si="0"/>
        <v>14198274</v>
      </c>
    </row>
    <row r="19" spans="1:15" s="90" customFormat="1" ht="18.75" customHeight="1">
      <c r="A19" s="87" t="s">
        <v>34</v>
      </c>
      <c r="B19" s="241" t="s">
        <v>182</v>
      </c>
      <c r="C19" s="88">
        <v>475458</v>
      </c>
      <c r="D19" s="88">
        <v>475458</v>
      </c>
      <c r="E19" s="88">
        <v>475458</v>
      </c>
      <c r="F19" s="88">
        <v>475458</v>
      </c>
      <c r="G19" s="88">
        <v>475458</v>
      </c>
      <c r="H19" s="88">
        <v>475458</v>
      </c>
      <c r="I19" s="88">
        <v>475458</v>
      </c>
      <c r="J19" s="88">
        <v>475458</v>
      </c>
      <c r="K19" s="88">
        <v>475458</v>
      </c>
      <c r="L19" s="88">
        <v>475458</v>
      </c>
      <c r="M19" s="88">
        <v>475458</v>
      </c>
      <c r="N19" s="88">
        <v>475452</v>
      </c>
      <c r="O19" s="89">
        <f t="shared" si="0"/>
        <v>5705490</v>
      </c>
    </row>
    <row r="20" spans="1:15" s="90" customFormat="1" ht="19.5" customHeight="1">
      <c r="A20" s="87" t="s">
        <v>35</v>
      </c>
      <c r="B20" s="241" t="s">
        <v>12</v>
      </c>
      <c r="C20" s="88">
        <v>3377025</v>
      </c>
      <c r="D20" s="88">
        <v>3377025</v>
      </c>
      <c r="E20" s="88">
        <v>3377025</v>
      </c>
      <c r="F20" s="88">
        <v>3377025</v>
      </c>
      <c r="G20" s="88">
        <v>3377025</v>
      </c>
      <c r="H20" s="88">
        <v>3377025</v>
      </c>
      <c r="I20" s="88">
        <v>3377025</v>
      </c>
      <c r="J20" s="88">
        <v>3377025</v>
      </c>
      <c r="K20" s="88">
        <v>3377025</v>
      </c>
      <c r="L20" s="88">
        <v>3377025</v>
      </c>
      <c r="M20" s="88">
        <v>3377025</v>
      </c>
      <c r="N20" s="88">
        <v>3477024</v>
      </c>
      <c r="O20" s="89">
        <f t="shared" si="0"/>
        <v>40624299</v>
      </c>
    </row>
    <row r="21" spans="1:15" s="90" customFormat="1" ht="18.75" customHeight="1">
      <c r="A21" s="87" t="s">
        <v>36</v>
      </c>
      <c r="B21" s="241" t="s">
        <v>224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9">
        <f t="shared" si="0"/>
        <v>0</v>
      </c>
    </row>
    <row r="22" spans="1:15" s="90" customFormat="1" ht="15.75">
      <c r="A22" s="87" t="s">
        <v>37</v>
      </c>
      <c r="B22" s="243" t="s">
        <v>185</v>
      </c>
      <c r="C22" s="88"/>
      <c r="D22" s="88"/>
      <c r="E22" s="88"/>
      <c r="F22" s="88">
        <v>12000000</v>
      </c>
      <c r="G22" s="88"/>
      <c r="H22" s="88"/>
      <c r="I22" s="88"/>
      <c r="J22" s="88"/>
      <c r="K22" s="88"/>
      <c r="L22" s="88">
        <v>254000</v>
      </c>
      <c r="M22" s="88"/>
      <c r="N22" s="88"/>
      <c r="O22" s="89">
        <f t="shared" si="0"/>
        <v>12254000</v>
      </c>
    </row>
    <row r="23" spans="1:15" s="90" customFormat="1" ht="18" customHeight="1">
      <c r="A23" s="87" t="s">
        <v>38</v>
      </c>
      <c r="B23" s="241" t="s">
        <v>227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9">
        <f t="shared" si="0"/>
        <v>0</v>
      </c>
    </row>
    <row r="24" spans="1:15" s="90" customFormat="1" ht="20.25" customHeight="1" thickBot="1">
      <c r="A24" s="87" t="s">
        <v>39</v>
      </c>
      <c r="B24" s="241" t="s">
        <v>13</v>
      </c>
      <c r="C24" s="88">
        <v>2249427</v>
      </c>
      <c r="D24" s="88"/>
      <c r="E24" s="88"/>
      <c r="F24" s="88"/>
      <c r="G24" s="88"/>
      <c r="H24" s="88"/>
      <c r="I24" s="88"/>
      <c r="J24" s="88">
        <v>4000000</v>
      </c>
      <c r="K24" s="88"/>
      <c r="L24" s="88"/>
      <c r="M24" s="88"/>
      <c r="N24" s="88"/>
      <c r="O24" s="89">
        <f t="shared" si="0"/>
        <v>6249427</v>
      </c>
    </row>
    <row r="25" spans="1:15" s="83" customFormat="1" ht="21.75" customHeight="1" thickBot="1">
      <c r="A25" s="96" t="s">
        <v>40</v>
      </c>
      <c r="B25" s="37" t="s">
        <v>108</v>
      </c>
      <c r="C25" s="93">
        <f aca="true" t="shared" si="3" ref="C25:N25">SUM(C16:C24)</f>
        <v>8626972</v>
      </c>
      <c r="D25" s="93">
        <f t="shared" si="3"/>
        <v>6377545</v>
      </c>
      <c r="E25" s="93">
        <f t="shared" si="3"/>
        <v>6377545</v>
      </c>
      <c r="F25" s="93">
        <f t="shared" si="3"/>
        <v>18377545</v>
      </c>
      <c r="G25" s="93">
        <f t="shared" si="3"/>
        <v>6377545</v>
      </c>
      <c r="H25" s="93">
        <f t="shared" si="3"/>
        <v>6377545</v>
      </c>
      <c r="I25" s="93">
        <f t="shared" si="3"/>
        <v>6377545</v>
      </c>
      <c r="J25" s="93">
        <f t="shared" si="3"/>
        <v>11377545</v>
      </c>
      <c r="K25" s="93">
        <f t="shared" si="3"/>
        <v>6377545</v>
      </c>
      <c r="L25" s="93">
        <f t="shared" si="3"/>
        <v>6631545</v>
      </c>
      <c r="M25" s="93">
        <f t="shared" si="3"/>
        <v>6377545</v>
      </c>
      <c r="N25" s="93">
        <f t="shared" si="3"/>
        <v>6477558</v>
      </c>
      <c r="O25" s="94">
        <f t="shared" si="0"/>
        <v>96133980</v>
      </c>
    </row>
    <row r="26" spans="1:15" ht="16.5" thickBot="1">
      <c r="A26" s="96" t="s">
        <v>41</v>
      </c>
      <c r="B26" s="245" t="s">
        <v>109</v>
      </c>
      <c r="C26" s="97">
        <f aca="true" t="shared" si="4" ref="C26:O26">C14-C25</f>
        <v>24074486</v>
      </c>
      <c r="D26" s="97">
        <f t="shared" si="4"/>
        <v>24874442</v>
      </c>
      <c r="E26" s="97">
        <f t="shared" si="4"/>
        <v>25844398</v>
      </c>
      <c r="F26" s="97">
        <f t="shared" si="4"/>
        <v>12594354</v>
      </c>
      <c r="G26" s="97">
        <f t="shared" si="4"/>
        <v>11344310</v>
      </c>
      <c r="H26" s="97">
        <f t="shared" si="4"/>
        <v>10389266</v>
      </c>
      <c r="I26" s="97">
        <f t="shared" si="4"/>
        <v>9129222</v>
      </c>
      <c r="J26" s="97">
        <f t="shared" si="4"/>
        <v>2874178</v>
      </c>
      <c r="K26" s="97">
        <f t="shared" si="4"/>
        <v>3894134</v>
      </c>
      <c r="L26" s="97">
        <f t="shared" si="4"/>
        <v>2440090</v>
      </c>
      <c r="M26" s="97">
        <f t="shared" si="4"/>
        <v>1185046</v>
      </c>
      <c r="N26" s="97">
        <f t="shared" si="4"/>
        <v>0</v>
      </c>
      <c r="O26" s="98">
        <f t="shared" si="4"/>
        <v>0</v>
      </c>
    </row>
    <row r="27" ht="15.75">
      <c r="A27" s="100"/>
    </row>
    <row r="28" spans="2:15" ht="15.75">
      <c r="B28" s="101"/>
      <c r="C28" s="102"/>
      <c r="D28" s="102"/>
      <c r="O28" s="99"/>
    </row>
    <row r="29" ht="15.75">
      <c r="O29" s="99"/>
    </row>
    <row r="30" ht="15.75">
      <c r="O30" s="99"/>
    </row>
    <row r="31" ht="15.75">
      <c r="O31" s="99"/>
    </row>
    <row r="32" ht="15.75">
      <c r="O32" s="99"/>
    </row>
    <row r="33" ht="15.75">
      <c r="O33" s="99"/>
    </row>
    <row r="34" ht="15.75">
      <c r="O34" s="99"/>
    </row>
    <row r="35" ht="15.75">
      <c r="O35" s="99"/>
    </row>
    <row r="36" ht="15.75">
      <c r="O36" s="99"/>
    </row>
    <row r="37" ht="15.75">
      <c r="O37" s="99"/>
    </row>
    <row r="38" ht="15.75">
      <c r="O38" s="99"/>
    </row>
    <row r="39" ht="15.75">
      <c r="O39" s="99"/>
    </row>
    <row r="40" ht="15.75">
      <c r="O40" s="99"/>
    </row>
    <row r="41" ht="15.75">
      <c r="O41" s="99"/>
    </row>
    <row r="42" ht="15.75">
      <c r="O42" s="99"/>
    </row>
    <row r="43" ht="15.75">
      <c r="O43" s="99"/>
    </row>
    <row r="44" ht="15.75">
      <c r="O44" s="99"/>
    </row>
    <row r="45" ht="15.75">
      <c r="O45" s="99"/>
    </row>
    <row r="46" ht="15.75">
      <c r="O46" s="99"/>
    </row>
    <row r="47" ht="15.75">
      <c r="O47" s="99"/>
    </row>
    <row r="48" ht="15.75">
      <c r="O48" s="99"/>
    </row>
    <row r="49" ht="15.75">
      <c r="O49" s="99"/>
    </row>
    <row r="50" ht="15.75">
      <c r="O50" s="99"/>
    </row>
    <row r="51" ht="15.75">
      <c r="O51" s="99"/>
    </row>
    <row r="52" ht="15.75">
      <c r="O52" s="99"/>
    </row>
    <row r="53" ht="15.75">
      <c r="O53" s="99"/>
    </row>
    <row r="54" ht="15.75">
      <c r="O54" s="99"/>
    </row>
    <row r="55" ht="15.75">
      <c r="O55" s="99"/>
    </row>
    <row r="56" ht="15.75">
      <c r="O56" s="99"/>
    </row>
    <row r="57" ht="15.75">
      <c r="O57" s="99"/>
    </row>
    <row r="58" ht="15.75">
      <c r="O58" s="99"/>
    </row>
    <row r="59" ht="15.75">
      <c r="O59" s="99"/>
    </row>
    <row r="60" ht="15.75">
      <c r="O60" s="99"/>
    </row>
    <row r="61" ht="15.75">
      <c r="O61" s="99"/>
    </row>
    <row r="62" ht="15.75">
      <c r="O62" s="99"/>
    </row>
    <row r="63" ht="15.75">
      <c r="O63" s="99"/>
    </row>
    <row r="64" ht="15.75">
      <c r="O64" s="99"/>
    </row>
    <row r="65" ht="15.75">
      <c r="O65" s="99"/>
    </row>
    <row r="66" ht="15.75">
      <c r="O66" s="99"/>
    </row>
    <row r="67" ht="15.75">
      <c r="O67" s="99"/>
    </row>
    <row r="68" ht="15.75">
      <c r="O68" s="99"/>
    </row>
    <row r="69" ht="15.75">
      <c r="O69" s="99"/>
    </row>
    <row r="70" ht="15.75">
      <c r="O70" s="99"/>
    </row>
    <row r="71" ht="15.75">
      <c r="O71" s="99"/>
    </row>
    <row r="72" ht="15.75">
      <c r="O72" s="99"/>
    </row>
    <row r="73" ht="15.75">
      <c r="O73" s="99"/>
    </row>
    <row r="74" ht="15.75">
      <c r="O74" s="99"/>
    </row>
    <row r="75" ht="15.75">
      <c r="O75" s="99"/>
    </row>
    <row r="76" ht="15.75">
      <c r="O76" s="99"/>
    </row>
    <row r="77" ht="15.75">
      <c r="O77" s="99"/>
    </row>
    <row r="78" ht="15.75">
      <c r="O78" s="99"/>
    </row>
    <row r="79" ht="15.75">
      <c r="O79" s="99"/>
    </row>
    <row r="80" ht="15.75">
      <c r="O80" s="99"/>
    </row>
    <row r="81" ht="15.75">
      <c r="O81" s="99"/>
    </row>
  </sheetData>
  <sheetProtection/>
  <mergeCells count="3">
    <mergeCell ref="B4:O4"/>
    <mergeCell ref="B15:O15"/>
    <mergeCell ref="A1:O1"/>
  </mergeCells>
  <printOptions horizontalCentered="1"/>
  <pageMargins left="0.3937007874015748" right="0.3937007874015748" top="0.6692913385826772" bottom="0.5905511811023623" header="0.7874015748031497" footer="0.7874015748031497"/>
  <pageSetup horizontalDpi="600" verticalDpi="600" orientation="landscape" paperSize="9" scale="90" r:id="rId1"/>
  <headerFooter alignWithMargins="0">
    <oddHeader>&amp;R&amp;"Times New Roman CE,Dőlt"&amp;11 12. melléklet a ...../2017. (...)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52"/>
  <sheetViews>
    <sheetView view="pageLayout" zoomScaleNormal="120" zoomScaleSheetLayoutView="100" workbookViewId="0" topLeftCell="B28">
      <selection activeCell="E30" sqref="E30"/>
    </sheetView>
  </sheetViews>
  <sheetFormatPr defaultColWidth="9.00390625" defaultRowHeight="12.75"/>
  <cols>
    <col min="1" max="1" width="9.00390625" style="277" customWidth="1"/>
    <col min="2" max="2" width="66.375" style="277" bestFit="1" customWidth="1"/>
    <col min="3" max="3" width="15.50390625" style="278" customWidth="1"/>
    <col min="4" max="5" width="15.50390625" style="277" customWidth="1"/>
    <col min="6" max="6" width="9.00390625" style="298" customWidth="1"/>
    <col min="7" max="16384" width="9.375" style="298" customWidth="1"/>
  </cols>
  <sheetData>
    <row r="1" spans="1:5" ht="15.75" customHeight="1">
      <c r="A1" s="797" t="s">
        <v>16</v>
      </c>
      <c r="B1" s="797"/>
      <c r="C1" s="797"/>
      <c r="D1" s="797"/>
      <c r="E1" s="797"/>
    </row>
    <row r="2" spans="1:5" ht="15.75" customHeight="1" thickBot="1">
      <c r="A2" s="852" t="s">
        <v>151</v>
      </c>
      <c r="B2" s="852"/>
      <c r="D2" s="116"/>
      <c r="E2" s="258" t="s">
        <v>642</v>
      </c>
    </row>
    <row r="3" spans="1:5" ht="37.5" customHeight="1" thickBot="1">
      <c r="A3" s="22" t="s">
        <v>67</v>
      </c>
      <c r="B3" s="23" t="s">
        <v>18</v>
      </c>
      <c r="C3" s="23">
        <v>2018</v>
      </c>
      <c r="D3" s="293">
        <v>2019</v>
      </c>
      <c r="E3" s="136">
        <v>2020</v>
      </c>
    </row>
    <row r="4" spans="1:5" s="299" customFormat="1" ht="12" customHeight="1" thickBot="1">
      <c r="A4" s="32" t="s">
        <v>490</v>
      </c>
      <c r="B4" s="33" t="s">
        <v>491</v>
      </c>
      <c r="C4" s="33" t="s">
        <v>492</v>
      </c>
      <c r="D4" s="33" t="s">
        <v>494</v>
      </c>
      <c r="E4" s="314" t="s">
        <v>493</v>
      </c>
    </row>
    <row r="5" spans="1:5" s="300" customFormat="1" ht="12" customHeight="1" thickBot="1">
      <c r="A5" s="19" t="s">
        <v>19</v>
      </c>
      <c r="B5" s="20" t="s">
        <v>506</v>
      </c>
      <c r="C5" s="319">
        <v>53261926</v>
      </c>
      <c r="D5" s="319">
        <v>54000000</v>
      </c>
      <c r="E5" s="320">
        <v>55000000</v>
      </c>
    </row>
    <row r="6" spans="1:5" s="300" customFormat="1" ht="12" customHeight="1" thickBot="1">
      <c r="A6" s="19" t="s">
        <v>20</v>
      </c>
      <c r="B6" s="248" t="s">
        <v>379</v>
      </c>
      <c r="C6" s="319">
        <v>6335385</v>
      </c>
      <c r="D6" s="319">
        <v>6370000</v>
      </c>
      <c r="E6" s="320">
        <v>6480000</v>
      </c>
    </row>
    <row r="7" spans="1:5" s="300" customFormat="1" ht="12" customHeight="1" thickBot="1">
      <c r="A7" s="19" t="s">
        <v>21</v>
      </c>
      <c r="B7" s="20" t="s">
        <v>387</v>
      </c>
      <c r="C7" s="319"/>
      <c r="D7" s="319"/>
      <c r="E7" s="320"/>
    </row>
    <row r="8" spans="1:5" s="300" customFormat="1" ht="12" customHeight="1" thickBot="1">
      <c r="A8" s="19" t="s">
        <v>171</v>
      </c>
      <c r="B8" s="20" t="s">
        <v>265</v>
      </c>
      <c r="C8" s="292">
        <f>+C9+C13+C14+C15</f>
        <v>5470000</v>
      </c>
      <c r="D8" s="292">
        <f>+D9+D13+D14+D15</f>
        <v>5370000</v>
      </c>
      <c r="E8" s="311">
        <f>+E9+E13+E14+E15</f>
        <v>5570000</v>
      </c>
    </row>
    <row r="9" spans="1:5" s="300" customFormat="1" ht="12" customHeight="1">
      <c r="A9" s="14" t="s">
        <v>266</v>
      </c>
      <c r="B9" s="301" t="s">
        <v>433</v>
      </c>
      <c r="C9" s="313">
        <v>4000000</v>
      </c>
      <c r="D9" s="313">
        <f>+D10+D11+D12</f>
        <v>3800000</v>
      </c>
      <c r="E9" s="312">
        <f>+E10+E11+E12</f>
        <v>3900000</v>
      </c>
    </row>
    <row r="10" spans="1:5" s="300" customFormat="1" ht="12" customHeight="1">
      <c r="A10" s="13" t="s">
        <v>267</v>
      </c>
      <c r="B10" s="302" t="s">
        <v>272</v>
      </c>
      <c r="C10" s="286"/>
      <c r="D10" s="286"/>
      <c r="E10" s="224"/>
    </row>
    <row r="11" spans="1:5" s="300" customFormat="1" ht="12" customHeight="1">
      <c r="A11" s="13" t="s">
        <v>268</v>
      </c>
      <c r="B11" s="302" t="s">
        <v>273</v>
      </c>
      <c r="C11" s="286"/>
      <c r="D11" s="286"/>
      <c r="E11" s="224"/>
    </row>
    <row r="12" spans="1:5" s="300" customFormat="1" ht="12" customHeight="1">
      <c r="A12" s="13" t="s">
        <v>431</v>
      </c>
      <c r="B12" s="335" t="s">
        <v>432</v>
      </c>
      <c r="C12" s="286">
        <v>4000000</v>
      </c>
      <c r="D12" s="286">
        <v>3800000</v>
      </c>
      <c r="E12" s="224">
        <v>3900000</v>
      </c>
    </row>
    <row r="13" spans="1:5" s="300" customFormat="1" ht="12" customHeight="1">
      <c r="A13" s="13" t="s">
        <v>269</v>
      </c>
      <c r="B13" s="302" t="s">
        <v>274</v>
      </c>
      <c r="C13" s="286">
        <v>1200000</v>
      </c>
      <c r="D13" s="286">
        <v>1300000</v>
      </c>
      <c r="E13" s="224">
        <v>1400000</v>
      </c>
    </row>
    <row r="14" spans="1:5" s="300" customFormat="1" ht="12" customHeight="1">
      <c r="A14" s="13" t="s">
        <v>270</v>
      </c>
      <c r="B14" s="302" t="s">
        <v>275</v>
      </c>
      <c r="C14" s="286">
        <v>170000</v>
      </c>
      <c r="D14" s="286">
        <v>170000</v>
      </c>
      <c r="E14" s="224">
        <v>170000</v>
      </c>
    </row>
    <row r="15" spans="1:5" s="300" customFormat="1" ht="12" customHeight="1" thickBot="1">
      <c r="A15" s="15" t="s">
        <v>271</v>
      </c>
      <c r="B15" s="303" t="s">
        <v>276</v>
      </c>
      <c r="C15" s="288">
        <v>100000</v>
      </c>
      <c r="D15" s="288">
        <v>100000</v>
      </c>
      <c r="E15" s="226">
        <v>100000</v>
      </c>
    </row>
    <row r="16" spans="1:5" s="300" customFormat="1" ht="12" customHeight="1" thickBot="1">
      <c r="A16" s="19" t="s">
        <v>23</v>
      </c>
      <c r="B16" s="20" t="s">
        <v>509</v>
      </c>
      <c r="C16" s="319">
        <v>4405000</v>
      </c>
      <c r="D16" s="319">
        <v>4300000</v>
      </c>
      <c r="E16" s="320">
        <v>4200000</v>
      </c>
    </row>
    <row r="17" spans="1:5" s="300" customFormat="1" ht="12" customHeight="1" thickBot="1">
      <c r="A17" s="19" t="s">
        <v>24</v>
      </c>
      <c r="B17" s="20" t="s">
        <v>10</v>
      </c>
      <c r="C17" s="319"/>
      <c r="D17" s="319"/>
      <c r="E17" s="320"/>
    </row>
    <row r="18" spans="1:5" s="300" customFormat="1" ht="12" customHeight="1" thickBot="1">
      <c r="A18" s="19" t="s">
        <v>178</v>
      </c>
      <c r="B18" s="20" t="s">
        <v>508</v>
      </c>
      <c r="C18" s="319">
        <v>250000</v>
      </c>
      <c r="D18" s="319">
        <v>200000</v>
      </c>
      <c r="E18" s="320">
        <v>230000</v>
      </c>
    </row>
    <row r="19" spans="1:5" s="300" customFormat="1" ht="12" customHeight="1" thickBot="1">
      <c r="A19" s="19" t="s">
        <v>26</v>
      </c>
      <c r="B19" s="248" t="s">
        <v>507</v>
      </c>
      <c r="C19" s="319">
        <v>200000</v>
      </c>
      <c r="D19" s="319">
        <v>150000</v>
      </c>
      <c r="E19" s="320">
        <v>50000</v>
      </c>
    </row>
    <row r="20" spans="1:5" s="300" customFormat="1" ht="12" customHeight="1" thickBot="1">
      <c r="A20" s="19" t="s">
        <v>27</v>
      </c>
      <c r="B20" s="20" t="s">
        <v>309</v>
      </c>
      <c r="C20" s="292">
        <f>+C5+C6+C7+C8+C16+C17+C18+C19</f>
        <v>69922311</v>
      </c>
      <c r="D20" s="292">
        <f>+D5+D6+D7+D8+D16+D17+D18+D19</f>
        <v>70390000</v>
      </c>
      <c r="E20" s="256">
        <f>+E5+E6+E7+E8+E16+E17+E18+E19</f>
        <v>71530000</v>
      </c>
    </row>
    <row r="21" spans="1:5" s="300" customFormat="1" ht="12" customHeight="1" thickBot="1">
      <c r="A21" s="19" t="s">
        <v>28</v>
      </c>
      <c r="B21" s="20" t="s">
        <v>510</v>
      </c>
      <c r="C21" s="361">
        <v>38075689</v>
      </c>
      <c r="D21" s="361">
        <v>18000000</v>
      </c>
      <c r="E21" s="362">
        <v>15000000</v>
      </c>
    </row>
    <row r="22" spans="1:5" s="300" customFormat="1" ht="12" customHeight="1" thickBot="1">
      <c r="A22" s="19" t="s">
        <v>29</v>
      </c>
      <c r="B22" s="20" t="s">
        <v>511</v>
      </c>
      <c r="C22" s="292">
        <f>+C20+C21</f>
        <v>107998000</v>
      </c>
      <c r="D22" s="292">
        <f>+D20+D21</f>
        <v>88390000</v>
      </c>
      <c r="E22" s="311">
        <f>+E20+E21</f>
        <v>86530000</v>
      </c>
    </row>
    <row r="23" spans="1:5" s="300" customFormat="1" ht="12" customHeight="1" thickBot="1">
      <c r="A23" s="448"/>
      <c r="B23" s="448"/>
      <c r="C23" s="449"/>
      <c r="D23" s="449"/>
      <c r="E23" s="449"/>
    </row>
    <row r="24" spans="1:5" s="300" customFormat="1" ht="12" customHeight="1" thickBot="1">
      <c r="A24" s="448"/>
      <c r="B24" s="448"/>
      <c r="C24" s="449"/>
      <c r="D24" s="449"/>
      <c r="E24" s="449"/>
    </row>
    <row r="25" spans="1:5" s="300" customFormat="1" ht="12" customHeight="1" thickBot="1">
      <c r="A25" s="448"/>
      <c r="B25" s="448"/>
      <c r="C25" s="449"/>
      <c r="D25" s="449"/>
      <c r="E25" s="449"/>
    </row>
    <row r="26" spans="1:5" s="300" customFormat="1" ht="12" customHeight="1" thickBot="1">
      <c r="A26" s="448"/>
      <c r="B26" s="448"/>
      <c r="C26" s="449"/>
      <c r="D26" s="449"/>
      <c r="E26" s="449"/>
    </row>
    <row r="27" spans="1:5" s="300" customFormat="1" ht="12" customHeight="1">
      <c r="A27" s="263"/>
      <c r="B27" s="264"/>
      <c r="C27" s="265"/>
      <c r="D27" s="358"/>
      <c r="E27" s="359"/>
    </row>
    <row r="28" spans="1:5" s="300" customFormat="1" ht="12" customHeight="1">
      <c r="A28" s="797" t="s">
        <v>48</v>
      </c>
      <c r="B28" s="797"/>
      <c r="C28" s="797"/>
      <c r="D28" s="797"/>
      <c r="E28" s="797"/>
    </row>
    <row r="29" spans="1:5" s="300" customFormat="1" ht="12" customHeight="1" thickBot="1">
      <c r="A29" s="853" t="s">
        <v>152</v>
      </c>
      <c r="B29" s="853"/>
      <c r="C29" s="278"/>
      <c r="D29" s="116"/>
      <c r="E29" s="258" t="s">
        <v>641</v>
      </c>
    </row>
    <row r="30" spans="1:6" s="300" customFormat="1" ht="24" customHeight="1" thickBot="1">
      <c r="A30" s="22" t="s">
        <v>17</v>
      </c>
      <c r="B30" s="23" t="s">
        <v>49</v>
      </c>
      <c r="C30" s="23">
        <f>+C3</f>
        <v>2018</v>
      </c>
      <c r="D30" s="23">
        <f>+D3</f>
        <v>2019</v>
      </c>
      <c r="E30" s="136">
        <f>+E3</f>
        <v>2020</v>
      </c>
      <c r="F30" s="360"/>
    </row>
    <row r="31" spans="1:6" s="300" customFormat="1" ht="12" customHeight="1" thickBot="1">
      <c r="A31" s="295" t="s">
        <v>490</v>
      </c>
      <c r="B31" s="296" t="s">
        <v>491</v>
      </c>
      <c r="C31" s="296" t="s">
        <v>492</v>
      </c>
      <c r="D31" s="296" t="s">
        <v>494</v>
      </c>
      <c r="E31" s="354" t="s">
        <v>493</v>
      </c>
      <c r="F31" s="360"/>
    </row>
    <row r="32" spans="1:6" s="300" customFormat="1" ht="15" customHeight="1" thickBot="1">
      <c r="A32" s="19" t="s">
        <v>19</v>
      </c>
      <c r="B32" s="25" t="s">
        <v>512</v>
      </c>
      <c r="C32" s="319">
        <v>81136873</v>
      </c>
      <c r="D32" s="319">
        <v>82137000</v>
      </c>
      <c r="E32" s="315">
        <v>83138000</v>
      </c>
      <c r="F32" s="360"/>
    </row>
    <row r="33" spans="1:5" ht="12" customHeight="1" thickBot="1">
      <c r="A33" s="337" t="s">
        <v>20</v>
      </c>
      <c r="B33" s="355" t="s">
        <v>515</v>
      </c>
      <c r="C33" s="356">
        <v>26861127</v>
      </c>
      <c r="D33" s="356">
        <f>+D34+D35+D36</f>
        <v>6253000</v>
      </c>
      <c r="E33" s="357">
        <f>+E34+E35+E36</f>
        <v>3392000</v>
      </c>
    </row>
    <row r="34" spans="1:5" ht="12" customHeight="1">
      <c r="A34" s="14" t="s">
        <v>102</v>
      </c>
      <c r="B34" s="7" t="s">
        <v>224</v>
      </c>
      <c r="C34" s="287">
        <v>3729000</v>
      </c>
      <c r="D34" s="287">
        <v>3000000</v>
      </c>
      <c r="E34" s="225">
        <v>1392000</v>
      </c>
    </row>
    <row r="35" spans="1:5" ht="12" customHeight="1">
      <c r="A35" s="14" t="s">
        <v>103</v>
      </c>
      <c r="B35" s="11" t="s">
        <v>185</v>
      </c>
      <c r="C35" s="286">
        <v>23132127</v>
      </c>
      <c r="D35" s="286">
        <v>3253000</v>
      </c>
      <c r="E35" s="224">
        <v>2000000</v>
      </c>
    </row>
    <row r="36" spans="1:5" ht="12" customHeight="1" thickBot="1">
      <c r="A36" s="14" t="s">
        <v>104</v>
      </c>
      <c r="B36" s="250" t="s">
        <v>227</v>
      </c>
      <c r="C36" s="286"/>
      <c r="D36" s="286"/>
      <c r="E36" s="224"/>
    </row>
    <row r="37" spans="1:5" ht="12" customHeight="1" thickBot="1">
      <c r="A37" s="19" t="s">
        <v>21</v>
      </c>
      <c r="B37" s="108" t="s">
        <v>445</v>
      </c>
      <c r="C37" s="285">
        <f>+C32+C33</f>
        <v>107998000</v>
      </c>
      <c r="D37" s="285">
        <f>+D32+D33</f>
        <v>88390000</v>
      </c>
      <c r="E37" s="223">
        <f>+E32+E33</f>
        <v>86530000</v>
      </c>
    </row>
    <row r="38" spans="1:6" ht="15" customHeight="1" thickBot="1">
      <c r="A38" s="19" t="s">
        <v>22</v>
      </c>
      <c r="B38" s="108" t="s">
        <v>513</v>
      </c>
      <c r="C38" s="363"/>
      <c r="D38" s="363"/>
      <c r="E38" s="364"/>
      <c r="F38" s="310"/>
    </row>
    <row r="39" spans="1:5" s="300" customFormat="1" ht="12.75" customHeight="1" thickBot="1">
      <c r="A39" s="251" t="s">
        <v>23</v>
      </c>
      <c r="B39" s="276" t="s">
        <v>514</v>
      </c>
      <c r="C39" s="353">
        <f>+C37+C38</f>
        <v>107998000</v>
      </c>
      <c r="D39" s="353">
        <f>+D37+D38</f>
        <v>88390000</v>
      </c>
      <c r="E39" s="347">
        <f>+E37+E38</f>
        <v>86530000</v>
      </c>
    </row>
    <row r="40" ht="15.75">
      <c r="C40" s="277"/>
    </row>
    <row r="41" ht="15.75">
      <c r="C41" s="277"/>
    </row>
    <row r="42" ht="15.75">
      <c r="C42" s="277"/>
    </row>
    <row r="43" ht="16.5" customHeight="1">
      <c r="C43" s="277"/>
    </row>
    <row r="44" ht="15.75">
      <c r="C44" s="277"/>
    </row>
    <row r="45" ht="15.75">
      <c r="C45" s="277"/>
    </row>
    <row r="46" spans="6:7" s="277" customFormat="1" ht="15.75">
      <c r="F46" s="298"/>
      <c r="G46" s="298"/>
    </row>
    <row r="47" spans="6:7" s="277" customFormat="1" ht="15.75">
      <c r="F47" s="298"/>
      <c r="G47" s="298"/>
    </row>
    <row r="48" spans="6:7" s="277" customFormat="1" ht="15.75">
      <c r="F48" s="298"/>
      <c r="G48" s="298"/>
    </row>
    <row r="49" spans="6:7" s="277" customFormat="1" ht="15.75">
      <c r="F49" s="298"/>
      <c r="G49" s="298"/>
    </row>
    <row r="50" spans="6:7" s="277" customFormat="1" ht="15.75">
      <c r="F50" s="298"/>
      <c r="G50" s="298"/>
    </row>
    <row r="51" spans="6:7" s="277" customFormat="1" ht="15.75">
      <c r="F51" s="298"/>
      <c r="G51" s="298"/>
    </row>
    <row r="52" spans="6:7" s="277" customFormat="1" ht="15.75">
      <c r="F52" s="298"/>
      <c r="G52" s="298"/>
    </row>
  </sheetData>
  <sheetProtection/>
  <mergeCells count="4">
    <mergeCell ref="A1:E1"/>
    <mergeCell ref="A2:B2"/>
    <mergeCell ref="A28:E28"/>
    <mergeCell ref="A29:B29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CE,Félkövér"&amp;12Községi Önkormányzat Váralja
2017 ÉVI KÖLTSÉGVETÉSI ÉVET KÖVETŐ 3 ÉV TERVEZETT BEVÉTELEI, KIADÁSAI&amp;R&amp;"Times New Roman CE,Dőlt"&amp;11
 13.melléklet a ..../2017.(...)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64"/>
  <sheetViews>
    <sheetView view="pageLayout" workbookViewId="0" topLeftCell="A25">
      <selection activeCell="C5" sqref="C5:F22"/>
    </sheetView>
  </sheetViews>
  <sheetFormatPr defaultColWidth="9.00390625" defaultRowHeight="12.75"/>
  <cols>
    <col min="1" max="1" width="6.50390625" style="764" customWidth="1"/>
    <col min="2" max="2" width="47.875" style="765" customWidth="1"/>
    <col min="3" max="3" width="11.125" style="765" customWidth="1"/>
    <col min="4" max="4" width="10.125" style="765" customWidth="1"/>
    <col min="5" max="5" width="10.375" style="765" customWidth="1"/>
    <col min="6" max="6" width="11.375" style="765" customWidth="1"/>
    <col min="7" max="16384" width="9.375" style="757" customWidth="1"/>
  </cols>
  <sheetData>
    <row r="1" spans="1:6" ht="12" thickBot="1">
      <c r="A1" s="755"/>
      <c r="B1" s="755"/>
      <c r="C1" s="755"/>
      <c r="D1" s="755"/>
      <c r="E1" s="755"/>
      <c r="F1" s="756"/>
    </row>
    <row r="2" spans="1:6" ht="21.75" thickBot="1">
      <c r="A2" s="425" t="s">
        <v>201</v>
      </c>
      <c r="B2" s="375" t="s">
        <v>56</v>
      </c>
      <c r="C2" s="854" t="s">
        <v>523</v>
      </c>
      <c r="D2" s="855"/>
      <c r="E2" s="855"/>
      <c r="F2" s="856"/>
    </row>
    <row r="3" spans="1:6" ht="12" thickBot="1">
      <c r="A3" s="372">
        <v>1</v>
      </c>
      <c r="B3" s="373">
        <v>2</v>
      </c>
      <c r="C3" s="374" t="s">
        <v>524</v>
      </c>
      <c r="D3" s="375" t="s">
        <v>525</v>
      </c>
      <c r="E3" s="376" t="s">
        <v>526</v>
      </c>
      <c r="F3" s="857" t="s">
        <v>52</v>
      </c>
    </row>
    <row r="4" spans="1:6" ht="12" thickBot="1">
      <c r="A4" s="759"/>
      <c r="B4" s="760" t="s">
        <v>57</v>
      </c>
      <c r="C4" s="859" t="s">
        <v>527</v>
      </c>
      <c r="D4" s="860"/>
      <c r="E4" s="861"/>
      <c r="F4" s="858"/>
    </row>
    <row r="5" spans="1:6" ht="12" thickBot="1">
      <c r="A5" s="372" t="s">
        <v>19</v>
      </c>
      <c r="B5" s="380" t="s">
        <v>509</v>
      </c>
      <c r="C5" s="768">
        <f>SUM(C6:C15)</f>
        <v>8000</v>
      </c>
      <c r="D5" s="768">
        <f>SUM(D6:D15)</f>
        <v>0</v>
      </c>
      <c r="E5" s="768">
        <f>SUM(E6:E15)</f>
        <v>508000</v>
      </c>
      <c r="F5" s="768">
        <f>SUM(F6:F15)</f>
        <v>516000</v>
      </c>
    </row>
    <row r="6" spans="1:6" ht="11.25">
      <c r="A6" s="384" t="s">
        <v>528</v>
      </c>
      <c r="B6" s="385" t="s">
        <v>279</v>
      </c>
      <c r="C6" s="789"/>
      <c r="D6" s="790"/>
      <c r="E6" s="790"/>
      <c r="F6" s="790">
        <f>SUM(C6:E6)</f>
        <v>0</v>
      </c>
    </row>
    <row r="7" spans="1:6" ht="11.25">
      <c r="A7" s="384" t="s">
        <v>529</v>
      </c>
      <c r="B7" s="387" t="s">
        <v>280</v>
      </c>
      <c r="C7" s="791"/>
      <c r="D7" s="792"/>
      <c r="E7" s="792">
        <v>508000</v>
      </c>
      <c r="F7" s="790">
        <f aca="true" t="shared" si="0" ref="F7:F15">SUM(C7:E7)</f>
        <v>508000</v>
      </c>
    </row>
    <row r="8" spans="1:6" ht="11.25">
      <c r="A8" s="384" t="s">
        <v>530</v>
      </c>
      <c r="B8" s="387" t="s">
        <v>281</v>
      </c>
      <c r="C8" s="791"/>
      <c r="D8" s="792"/>
      <c r="E8" s="792"/>
      <c r="F8" s="790">
        <f t="shared" si="0"/>
        <v>0</v>
      </c>
    </row>
    <row r="9" spans="1:6" ht="11.25">
      <c r="A9" s="384" t="s">
        <v>531</v>
      </c>
      <c r="B9" s="387" t="s">
        <v>282</v>
      </c>
      <c r="C9" s="791"/>
      <c r="D9" s="792"/>
      <c r="E9" s="792"/>
      <c r="F9" s="790">
        <f t="shared" si="0"/>
        <v>0</v>
      </c>
    </row>
    <row r="10" spans="1:6" ht="11.25">
      <c r="A10" s="384" t="s">
        <v>110</v>
      </c>
      <c r="B10" s="387" t="s">
        <v>283</v>
      </c>
      <c r="C10" s="791"/>
      <c r="D10" s="792"/>
      <c r="E10" s="792"/>
      <c r="F10" s="790">
        <f t="shared" si="0"/>
        <v>0</v>
      </c>
    </row>
    <row r="11" spans="1:6" ht="11.25">
      <c r="A11" s="384" t="s">
        <v>532</v>
      </c>
      <c r="B11" s="387" t="s">
        <v>284</v>
      </c>
      <c r="C11" s="791"/>
      <c r="D11" s="792"/>
      <c r="E11" s="792"/>
      <c r="F11" s="790">
        <f t="shared" si="0"/>
        <v>0</v>
      </c>
    </row>
    <row r="12" spans="1:6" ht="11.25">
      <c r="A12" s="384" t="s">
        <v>533</v>
      </c>
      <c r="B12" s="387" t="s">
        <v>285</v>
      </c>
      <c r="C12" s="791"/>
      <c r="D12" s="792"/>
      <c r="E12" s="792"/>
      <c r="F12" s="790">
        <f t="shared" si="0"/>
        <v>0</v>
      </c>
    </row>
    <row r="13" spans="1:6" ht="11.25">
      <c r="A13" s="384" t="s">
        <v>534</v>
      </c>
      <c r="B13" s="387" t="s">
        <v>286</v>
      </c>
      <c r="C13" s="791">
        <v>8000</v>
      </c>
      <c r="D13" s="792"/>
      <c r="E13" s="792"/>
      <c r="F13" s="790">
        <f t="shared" si="0"/>
        <v>8000</v>
      </c>
    </row>
    <row r="14" spans="1:6" ht="11.25">
      <c r="A14" s="384" t="s">
        <v>535</v>
      </c>
      <c r="B14" s="387" t="s">
        <v>287</v>
      </c>
      <c r="C14" s="791"/>
      <c r="D14" s="792"/>
      <c r="E14" s="792"/>
      <c r="F14" s="790">
        <f t="shared" si="0"/>
        <v>0</v>
      </c>
    </row>
    <row r="15" spans="1:6" ht="12" thickBot="1">
      <c r="A15" s="384" t="s">
        <v>536</v>
      </c>
      <c r="B15" s="390" t="s">
        <v>288</v>
      </c>
      <c r="C15" s="793"/>
      <c r="D15" s="794"/>
      <c r="E15" s="794"/>
      <c r="F15" s="790">
        <f t="shared" si="0"/>
        <v>0</v>
      </c>
    </row>
    <row r="16" spans="1:6" ht="21.75" thickBot="1">
      <c r="A16" s="372" t="s">
        <v>20</v>
      </c>
      <c r="B16" s="380" t="s">
        <v>537</v>
      </c>
      <c r="C16" s="768">
        <f>SUM(C17:C21)</f>
        <v>4932000</v>
      </c>
      <c r="D16" s="768">
        <f>SUM(D17:D21)</f>
        <v>0</v>
      </c>
      <c r="E16" s="768">
        <f>SUM(E17:E21)</f>
        <v>0</v>
      </c>
      <c r="F16" s="781">
        <f>SUM(F17:F21)</f>
        <v>4932000</v>
      </c>
    </row>
    <row r="17" spans="1:6" ht="11.25">
      <c r="A17" s="384" t="s">
        <v>538</v>
      </c>
      <c r="B17" s="393" t="s">
        <v>256</v>
      </c>
      <c r="C17" s="782"/>
      <c r="D17" s="783"/>
      <c r="E17" s="783"/>
      <c r="F17" s="783">
        <f>SUM(C17:E17)</f>
        <v>0</v>
      </c>
    </row>
    <row r="18" spans="1:6" ht="22.5">
      <c r="A18" s="384" t="s">
        <v>539</v>
      </c>
      <c r="B18" s="397" t="s">
        <v>257</v>
      </c>
      <c r="C18" s="782"/>
      <c r="D18" s="783"/>
      <c r="E18" s="783"/>
      <c r="F18" s="783"/>
    </row>
    <row r="19" spans="1:6" ht="22.5">
      <c r="A19" s="384" t="s">
        <v>540</v>
      </c>
      <c r="B19" s="397" t="s">
        <v>418</v>
      </c>
      <c r="C19" s="782"/>
      <c r="D19" s="783"/>
      <c r="E19" s="783"/>
      <c r="F19" s="783"/>
    </row>
    <row r="20" spans="1:6" ht="22.5">
      <c r="A20" s="384" t="s">
        <v>541</v>
      </c>
      <c r="B20" s="397" t="s">
        <v>419</v>
      </c>
      <c r="C20" s="782"/>
      <c r="D20" s="783"/>
      <c r="E20" s="783"/>
      <c r="F20" s="783">
        <f>SUM(C20:E20)</f>
        <v>0</v>
      </c>
    </row>
    <row r="21" spans="1:6" ht="23.25" thickBot="1">
      <c r="A21" s="384" t="s">
        <v>542</v>
      </c>
      <c r="B21" s="398" t="s">
        <v>402</v>
      </c>
      <c r="C21" s="782">
        <v>4932000</v>
      </c>
      <c r="D21" s="783"/>
      <c r="E21" s="783"/>
      <c r="F21" s="783">
        <f>SUM(C21:E21)</f>
        <v>4932000</v>
      </c>
    </row>
    <row r="22" spans="1:6" ht="12" thickBot="1">
      <c r="A22" s="399" t="s">
        <v>21</v>
      </c>
      <c r="B22" s="400" t="s">
        <v>172</v>
      </c>
      <c r="C22" s="795"/>
      <c r="D22" s="796"/>
      <c r="E22" s="796"/>
      <c r="F22" s="796"/>
    </row>
    <row r="23" spans="1:6" ht="21.75" thickBot="1">
      <c r="A23" s="399" t="s">
        <v>22</v>
      </c>
      <c r="B23" s="400" t="s">
        <v>545</v>
      </c>
      <c r="C23" s="381">
        <f>+C24+C28</f>
        <v>0</v>
      </c>
      <c r="D23" s="381">
        <f>+D24+D28</f>
        <v>0</v>
      </c>
      <c r="E23" s="381">
        <f>+E24+E28</f>
        <v>0</v>
      </c>
      <c r="F23" s="392">
        <f>+F24+F28</f>
        <v>0</v>
      </c>
    </row>
    <row r="24" spans="1:6" ht="11.25">
      <c r="A24" s="403" t="s">
        <v>546</v>
      </c>
      <c r="B24" s="393" t="s">
        <v>261</v>
      </c>
      <c r="C24" s="404"/>
      <c r="D24" s="404"/>
      <c r="E24" s="404"/>
      <c r="F24" s="404"/>
    </row>
    <row r="25" spans="1:6" ht="22.5">
      <c r="A25" s="403" t="s">
        <v>547</v>
      </c>
      <c r="B25" s="397" t="s">
        <v>262</v>
      </c>
      <c r="C25" s="404"/>
      <c r="D25" s="404"/>
      <c r="E25" s="404"/>
      <c r="F25" s="404"/>
    </row>
    <row r="26" spans="1:6" ht="22.5">
      <c r="A26" s="403" t="s">
        <v>548</v>
      </c>
      <c r="B26" s="397" t="s">
        <v>420</v>
      </c>
      <c r="C26" s="404"/>
      <c r="D26" s="404"/>
      <c r="E26" s="404"/>
      <c r="F26" s="404"/>
    </row>
    <row r="27" spans="1:6" ht="22.5">
      <c r="A27" s="403" t="s">
        <v>549</v>
      </c>
      <c r="B27" s="397" t="s">
        <v>421</v>
      </c>
      <c r="C27" s="404"/>
      <c r="D27" s="404"/>
      <c r="E27" s="404"/>
      <c r="F27" s="404"/>
    </row>
    <row r="28" spans="1:6" ht="23.25" thickBot="1">
      <c r="A28" s="403" t="s">
        <v>550</v>
      </c>
      <c r="B28" s="405" t="s">
        <v>403</v>
      </c>
      <c r="C28" s="404"/>
      <c r="D28" s="404"/>
      <c r="E28" s="404"/>
      <c r="F28" s="404"/>
    </row>
    <row r="29" spans="1:6" ht="12" thickBot="1">
      <c r="A29" s="399" t="s">
        <v>23</v>
      </c>
      <c r="B29" s="400" t="s">
        <v>404</v>
      </c>
      <c r="C29" s="381">
        <f>+C30+C31+C32</f>
        <v>0</v>
      </c>
      <c r="D29" s="381">
        <f>+D30+D31+D32</f>
        <v>0</v>
      </c>
      <c r="E29" s="381">
        <f>+E30+E31+E32</f>
        <v>0</v>
      </c>
      <c r="F29" s="392">
        <f>+F30+F31+F32</f>
        <v>0</v>
      </c>
    </row>
    <row r="30" spans="1:6" ht="11.25">
      <c r="A30" s="403" t="s">
        <v>89</v>
      </c>
      <c r="B30" s="409" t="s">
        <v>293</v>
      </c>
      <c r="C30" s="404"/>
      <c r="D30" s="410"/>
      <c r="E30" s="410"/>
      <c r="F30" s="410">
        <f>SUM(C30:E30)</f>
        <v>0</v>
      </c>
    </row>
    <row r="31" spans="1:6" ht="11.25">
      <c r="A31" s="403" t="s">
        <v>90</v>
      </c>
      <c r="B31" s="405" t="s">
        <v>294</v>
      </c>
      <c r="C31" s="411"/>
      <c r="D31" s="412"/>
      <c r="E31" s="412"/>
      <c r="F31" s="412">
        <f>SUM(C31:E31)</f>
        <v>0</v>
      </c>
    </row>
    <row r="32" spans="1:6" ht="12" thickBot="1">
      <c r="A32" s="384" t="s">
        <v>91</v>
      </c>
      <c r="B32" s="413" t="s">
        <v>295</v>
      </c>
      <c r="C32" s="407"/>
      <c r="D32" s="408"/>
      <c r="E32" s="408"/>
      <c r="F32" s="408">
        <f>SUM(C32:E32)</f>
        <v>0</v>
      </c>
    </row>
    <row r="33" spans="1:6" ht="12" thickBot="1">
      <c r="A33" s="399" t="s">
        <v>24</v>
      </c>
      <c r="B33" s="400" t="s">
        <v>380</v>
      </c>
      <c r="C33" s="401"/>
      <c r="D33" s="402"/>
      <c r="E33" s="402"/>
      <c r="F33" s="402">
        <f>SUM(C33:E33)</f>
        <v>0</v>
      </c>
    </row>
    <row r="34" spans="1:6" ht="22.5">
      <c r="A34" s="403" t="s">
        <v>553</v>
      </c>
      <c r="B34" s="385" t="s">
        <v>667</v>
      </c>
      <c r="C34" s="414"/>
      <c r="D34" s="253"/>
      <c r="E34" s="253"/>
      <c r="F34" s="253"/>
    </row>
    <row r="35" spans="1:6" ht="22.5">
      <c r="A35" s="403" t="s">
        <v>554</v>
      </c>
      <c r="B35" s="387" t="s">
        <v>668</v>
      </c>
      <c r="C35" s="388"/>
      <c r="D35" s="252"/>
      <c r="E35" s="252"/>
      <c r="F35" s="252"/>
    </row>
    <row r="36" spans="1:6" ht="22.5">
      <c r="A36" s="403" t="s">
        <v>555</v>
      </c>
      <c r="B36" s="387" t="s">
        <v>669</v>
      </c>
      <c r="C36" s="388"/>
      <c r="D36" s="252"/>
      <c r="E36" s="252"/>
      <c r="F36" s="252"/>
    </row>
    <row r="37" spans="1:6" ht="22.5">
      <c r="A37" s="403"/>
      <c r="B37" s="390" t="s">
        <v>670</v>
      </c>
      <c r="C37" s="607"/>
      <c r="D37" s="254"/>
      <c r="E37" s="254"/>
      <c r="F37" s="254"/>
    </row>
    <row r="38" spans="1:6" ht="12" thickBot="1">
      <c r="A38" s="403" t="s">
        <v>556</v>
      </c>
      <c r="B38" s="390" t="s">
        <v>671</v>
      </c>
      <c r="C38" s="415"/>
      <c r="D38" s="254"/>
      <c r="E38" s="254"/>
      <c r="F38" s="254"/>
    </row>
    <row r="39" spans="1:6" ht="12" thickBot="1">
      <c r="A39" s="399" t="s">
        <v>25</v>
      </c>
      <c r="B39" s="400" t="s">
        <v>405</v>
      </c>
      <c r="C39" s="401"/>
      <c r="D39" s="416"/>
      <c r="E39" s="416"/>
      <c r="F39" s="416">
        <f>SUM(C39:D39)</f>
        <v>0</v>
      </c>
    </row>
    <row r="40" spans="1:6" ht="12" thickBot="1">
      <c r="A40" s="372" t="s">
        <v>26</v>
      </c>
      <c r="B40" s="400" t="s">
        <v>406</v>
      </c>
      <c r="C40" s="768">
        <f>+C5+C16+C22+C23+C29+C33+C39</f>
        <v>4940000</v>
      </c>
      <c r="D40" s="768">
        <f>+D5+D16+D22+D23+D29+D33+D39</f>
        <v>0</v>
      </c>
      <c r="E40" s="768">
        <f>+E5+E16+E22+E23+E29+E33+E39</f>
        <v>508000</v>
      </c>
      <c r="F40" s="769">
        <f>+F5+F16+F22+F23+F29+F33+F39</f>
        <v>5448000</v>
      </c>
    </row>
    <row r="41" spans="1:6" ht="12" thickBot="1">
      <c r="A41" s="418" t="s">
        <v>27</v>
      </c>
      <c r="B41" s="400" t="s">
        <v>407</v>
      </c>
      <c r="C41" s="768">
        <f>+C42+C43+C44</f>
        <v>163006045</v>
      </c>
      <c r="D41" s="768">
        <f>+D42+D43+D44</f>
        <v>7264000</v>
      </c>
      <c r="E41" s="768">
        <f>+E42+E43+E44</f>
        <v>71963000</v>
      </c>
      <c r="F41" s="769">
        <f>+F42+F43+F44</f>
        <v>242233045</v>
      </c>
    </row>
    <row r="42" spans="1:6" ht="11.25">
      <c r="A42" s="403" t="s">
        <v>408</v>
      </c>
      <c r="B42" s="409" t="s">
        <v>234</v>
      </c>
      <c r="C42" s="770">
        <v>325045</v>
      </c>
      <c r="D42" s="771"/>
      <c r="E42" s="771"/>
      <c r="F42" s="771">
        <f>SUM(C42:E42)</f>
        <v>325045</v>
      </c>
    </row>
    <row r="43" spans="1:6" ht="11.25">
      <c r="A43" s="403" t="s">
        <v>409</v>
      </c>
      <c r="B43" s="405" t="s">
        <v>2</v>
      </c>
      <c r="C43" s="772"/>
      <c r="D43" s="773"/>
      <c r="E43" s="773"/>
      <c r="F43" s="773">
        <f>SUM(C43:E43)</f>
        <v>0</v>
      </c>
    </row>
    <row r="44" spans="1:6" ht="23.25" thickBot="1">
      <c r="A44" s="384" t="s">
        <v>410</v>
      </c>
      <c r="B44" s="413" t="s">
        <v>411</v>
      </c>
      <c r="C44" s="774">
        <f>C61-(C40+C42+C43)</f>
        <v>162681000</v>
      </c>
      <c r="D44" s="775">
        <f>D61-(D40+D42+D43)</f>
        <v>7264000</v>
      </c>
      <c r="E44" s="775">
        <f>E61-(E40+E42+E43)</f>
        <v>71963000</v>
      </c>
      <c r="F44" s="775">
        <f>F61-(F40+F42+F43)</f>
        <v>241908000</v>
      </c>
    </row>
    <row r="45" spans="1:6" ht="12" thickBot="1">
      <c r="A45" s="418" t="s">
        <v>28</v>
      </c>
      <c r="B45" s="761" t="s">
        <v>412</v>
      </c>
      <c r="C45" s="768">
        <f>+C40+C41</f>
        <v>167946045</v>
      </c>
      <c r="D45" s="769">
        <f>+D40+D41</f>
        <v>7264000</v>
      </c>
      <c r="E45" s="769">
        <f>+E40+E41</f>
        <v>72471000</v>
      </c>
      <c r="F45" s="769">
        <f>+F40+F41</f>
        <v>247681045</v>
      </c>
    </row>
    <row r="46" spans="1:6" ht="12" thickBot="1">
      <c r="A46" s="422"/>
      <c r="B46" s="762"/>
      <c r="C46" s="776"/>
      <c r="D46" s="776"/>
      <c r="E46" s="776"/>
      <c r="F46" s="777"/>
    </row>
    <row r="47" spans="1:6" ht="12" thickBot="1">
      <c r="A47" s="425"/>
      <c r="B47" s="758" t="s">
        <v>58</v>
      </c>
      <c r="C47" s="778" t="s">
        <v>524</v>
      </c>
      <c r="D47" s="779" t="s">
        <v>525</v>
      </c>
      <c r="E47" s="780" t="s">
        <v>526</v>
      </c>
      <c r="F47" s="769" t="s">
        <v>52</v>
      </c>
    </row>
    <row r="48" spans="1:6" ht="12" thickBot="1">
      <c r="A48" s="399" t="s">
        <v>19</v>
      </c>
      <c r="B48" s="400" t="s">
        <v>413</v>
      </c>
      <c r="C48" s="768">
        <f>SUM(C49:C53)</f>
        <v>165946045</v>
      </c>
      <c r="D48" s="781">
        <f>SUM(D49:D53)</f>
        <v>7264000</v>
      </c>
      <c r="E48" s="781">
        <f>SUM(E49:E53)</f>
        <v>72471000</v>
      </c>
      <c r="F48" s="781">
        <f>SUM(F49:F53)</f>
        <v>245681045</v>
      </c>
    </row>
    <row r="49" spans="1:6" ht="11.25">
      <c r="A49" s="384" t="s">
        <v>96</v>
      </c>
      <c r="B49" s="427" t="s">
        <v>50</v>
      </c>
      <c r="C49" s="770">
        <v>115684000</v>
      </c>
      <c r="D49" s="771">
        <v>5862000</v>
      </c>
      <c r="E49" s="771">
        <v>57906000</v>
      </c>
      <c r="F49" s="771">
        <f>SUM(C49:E49)</f>
        <v>179452000</v>
      </c>
    </row>
    <row r="50" spans="1:6" ht="22.5">
      <c r="A50" s="384" t="s">
        <v>97</v>
      </c>
      <c r="B50" s="398" t="s">
        <v>181</v>
      </c>
      <c r="C50" s="782">
        <v>29730000</v>
      </c>
      <c r="D50" s="783">
        <v>1372000</v>
      </c>
      <c r="E50" s="783">
        <v>13827000</v>
      </c>
      <c r="F50" s="783">
        <f>SUM(C50:E50)</f>
        <v>44929000</v>
      </c>
    </row>
    <row r="51" spans="1:6" ht="11.25">
      <c r="A51" s="384" t="s">
        <v>98</v>
      </c>
      <c r="B51" s="398" t="s">
        <v>139</v>
      </c>
      <c r="C51" s="782">
        <v>20532045</v>
      </c>
      <c r="D51" s="783">
        <v>30000</v>
      </c>
      <c r="E51" s="783">
        <v>738000</v>
      </c>
      <c r="F51" s="783">
        <f>SUM(C51:E51)</f>
        <v>21300045</v>
      </c>
    </row>
    <row r="52" spans="1:6" ht="11.25">
      <c r="A52" s="384" t="s">
        <v>99</v>
      </c>
      <c r="B52" s="398" t="s">
        <v>182</v>
      </c>
      <c r="C52" s="782"/>
      <c r="D52" s="783"/>
      <c r="E52" s="783"/>
      <c r="F52" s="783">
        <f>SUM(C52:E52)</f>
        <v>0</v>
      </c>
    </row>
    <row r="53" spans="1:6" ht="12" thickBot="1">
      <c r="A53" s="384" t="s">
        <v>147</v>
      </c>
      <c r="B53" s="398" t="s">
        <v>183</v>
      </c>
      <c r="C53" s="782"/>
      <c r="D53" s="783"/>
      <c r="E53" s="783"/>
      <c r="F53" s="783">
        <f>SUM(C53:E53)</f>
        <v>0</v>
      </c>
    </row>
    <row r="54" spans="1:6" ht="12" thickBot="1">
      <c r="A54" s="399" t="s">
        <v>20</v>
      </c>
      <c r="B54" s="400" t="s">
        <v>414</v>
      </c>
      <c r="C54" s="768">
        <f>SUM(C55:C59)</f>
        <v>2000000</v>
      </c>
      <c r="D54" s="781">
        <f>SUM(D55:D59)</f>
        <v>0</v>
      </c>
      <c r="E54" s="781"/>
      <c r="F54" s="781">
        <f>SUM(F55:F59)</f>
        <v>2000000</v>
      </c>
    </row>
    <row r="55" spans="1:6" ht="11.25">
      <c r="A55" s="14" t="s">
        <v>102</v>
      </c>
      <c r="B55" s="7" t="s">
        <v>224</v>
      </c>
      <c r="C55" s="770">
        <v>2000000</v>
      </c>
      <c r="D55" s="771"/>
      <c r="E55" s="771"/>
      <c r="F55" s="771">
        <f>SUM(C55:E55)</f>
        <v>2000000</v>
      </c>
    </row>
    <row r="56" spans="1:6" ht="11.25">
      <c r="A56" s="14" t="s">
        <v>103</v>
      </c>
      <c r="B56" s="11" t="s">
        <v>368</v>
      </c>
      <c r="C56" s="770"/>
      <c r="D56" s="771"/>
      <c r="E56" s="771"/>
      <c r="F56" s="771"/>
    </row>
    <row r="57" spans="1:6" ht="11.25">
      <c r="A57" s="14" t="s">
        <v>104</v>
      </c>
      <c r="B57" s="11" t="s">
        <v>185</v>
      </c>
      <c r="C57" s="782"/>
      <c r="D57" s="783"/>
      <c r="E57" s="783"/>
      <c r="F57" s="783">
        <f>SUM(C57:E57)</f>
        <v>0</v>
      </c>
    </row>
    <row r="58" spans="1:6" ht="11.25">
      <c r="A58" s="14" t="s">
        <v>105</v>
      </c>
      <c r="B58" s="11" t="s">
        <v>369</v>
      </c>
      <c r="C58" s="782"/>
      <c r="D58" s="783"/>
      <c r="E58" s="783"/>
      <c r="F58" s="783"/>
    </row>
    <row r="59" spans="1:6" ht="12" thickBot="1">
      <c r="A59" s="14" t="s">
        <v>106</v>
      </c>
      <c r="B59" s="430" t="s">
        <v>227</v>
      </c>
      <c r="C59" s="782"/>
      <c r="D59" s="783"/>
      <c r="E59" s="783"/>
      <c r="F59" s="783">
        <f>SUM(C59:E59)</f>
        <v>0</v>
      </c>
    </row>
    <row r="60" spans="1:6" ht="12" thickBot="1">
      <c r="A60" s="433" t="s">
        <v>558</v>
      </c>
      <c r="B60" s="108" t="s">
        <v>13</v>
      </c>
      <c r="C60" s="784"/>
      <c r="D60" s="785"/>
      <c r="E60" s="785"/>
      <c r="F60" s="785"/>
    </row>
    <row r="61" spans="1:6" ht="12" thickBot="1">
      <c r="A61" s="399" t="s">
        <v>22</v>
      </c>
      <c r="B61" s="763" t="s">
        <v>505</v>
      </c>
      <c r="C61" s="768">
        <f>+C48+C54+C60</f>
        <v>167946045</v>
      </c>
      <c r="D61" s="768">
        <f>+D48+D54+D60</f>
        <v>7264000</v>
      </c>
      <c r="E61" s="768">
        <f>+E48+E54+E60</f>
        <v>72471000</v>
      </c>
      <c r="F61" s="768">
        <f>+F48+F54+F60</f>
        <v>247681045</v>
      </c>
    </row>
    <row r="62" spans="3:6" ht="12" thickBot="1">
      <c r="C62" s="786"/>
      <c r="D62" s="786"/>
      <c r="E62" s="786"/>
      <c r="F62" s="786"/>
    </row>
    <row r="63" spans="1:6" ht="12" thickBot="1">
      <c r="A63" s="766" t="s">
        <v>559</v>
      </c>
      <c r="B63" s="767"/>
      <c r="C63" s="787">
        <v>34</v>
      </c>
      <c r="D63" s="787">
        <v>2</v>
      </c>
      <c r="E63" s="787">
        <v>20</v>
      </c>
      <c r="F63" s="787">
        <f>SUM(C63:E63)</f>
        <v>56</v>
      </c>
    </row>
    <row r="64" spans="1:6" ht="12" thickBot="1">
      <c r="A64" s="766" t="s">
        <v>202</v>
      </c>
      <c r="B64" s="767"/>
      <c r="C64" s="788"/>
      <c r="D64" s="788"/>
      <c r="E64" s="788"/>
      <c r="F64" s="788"/>
    </row>
  </sheetData>
  <sheetProtection/>
  <mergeCells count="3">
    <mergeCell ref="C2:F2"/>
    <mergeCell ref="F3:F4"/>
    <mergeCell ref="C4:E4"/>
  </mergeCells>
  <printOptions/>
  <pageMargins left="0.7" right="0.7" top="0.75" bottom="0.75" header="0.3" footer="0.3"/>
  <pageSetup horizontalDpi="600" verticalDpi="600" orientation="portrait" paperSize="9" r:id="rId1"/>
  <headerFooter>
    <oddHeader>&amp;C&amp;"Times New Roman CE,Félkövér"Bonyhádi Közös Önkormányzati Hivatal 2017. évi költségvetése
&amp;R
&amp;"Times New Roman CE,Dőlt"&amp;8 14. melléklet a ..../2016.(....)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96"/>
  <sheetViews>
    <sheetView tabSelected="1" view="pageLayout" workbookViewId="0" topLeftCell="A1">
      <selection activeCell="F92" sqref="F92"/>
    </sheetView>
  </sheetViews>
  <sheetFormatPr defaultColWidth="9.00390625" defaultRowHeight="12.75"/>
  <cols>
    <col min="5" max="5" width="64.375" style="0" customWidth="1"/>
    <col min="6" max="6" width="30.125" style="0" customWidth="1"/>
  </cols>
  <sheetData>
    <row r="1" spans="1:6" ht="15.75">
      <c r="A1" s="862" t="s">
        <v>666</v>
      </c>
      <c r="B1" s="863"/>
      <c r="C1" s="863"/>
      <c r="D1" s="863"/>
      <c r="E1" s="863"/>
      <c r="F1" s="864"/>
    </row>
    <row r="2" spans="1:6" ht="15.75">
      <c r="A2" s="865" t="s">
        <v>573</v>
      </c>
      <c r="B2" s="866"/>
      <c r="C2" s="866"/>
      <c r="D2" s="866"/>
      <c r="E2" s="866"/>
      <c r="F2" s="867"/>
    </row>
    <row r="3" spans="1:6" ht="16.5" thickBot="1">
      <c r="A3" s="868" t="s">
        <v>574</v>
      </c>
      <c r="B3" s="869"/>
      <c r="C3" s="869"/>
      <c r="D3" s="869"/>
      <c r="E3" s="869"/>
      <c r="F3" s="870"/>
    </row>
    <row r="4" spans="1:6" ht="15.75">
      <c r="A4" s="873" t="s">
        <v>576</v>
      </c>
      <c r="B4" s="876" t="s">
        <v>577</v>
      </c>
      <c r="C4" s="876" t="s">
        <v>578</v>
      </c>
      <c r="D4" s="876" t="s">
        <v>579</v>
      </c>
      <c r="E4" s="451" t="s">
        <v>580</v>
      </c>
      <c r="F4" s="881" t="s">
        <v>692</v>
      </c>
    </row>
    <row r="5" spans="1:6" ht="15.75">
      <c r="A5" s="874"/>
      <c r="B5" s="877"/>
      <c r="C5" s="879"/>
      <c r="D5" s="879"/>
      <c r="E5" s="453" t="s">
        <v>581</v>
      </c>
      <c r="F5" s="882"/>
    </row>
    <row r="6" spans="1:6" ht="15.75">
      <c r="A6" s="874"/>
      <c r="B6" s="877"/>
      <c r="C6" s="879"/>
      <c r="D6" s="879"/>
      <c r="E6" s="453" t="s">
        <v>582</v>
      </c>
      <c r="F6" s="882"/>
    </row>
    <row r="7" spans="1:6" ht="16.5" thickBot="1">
      <c r="A7" s="875"/>
      <c r="B7" s="878"/>
      <c r="C7" s="880"/>
      <c r="D7" s="880"/>
      <c r="E7" s="454" t="s">
        <v>583</v>
      </c>
      <c r="F7" s="883"/>
    </row>
    <row r="8" spans="1:6" ht="15.75">
      <c r="A8" s="455">
        <v>1</v>
      </c>
      <c r="B8" s="489"/>
      <c r="C8" s="457"/>
      <c r="D8" s="477"/>
      <c r="E8" s="492" t="s">
        <v>608</v>
      </c>
      <c r="F8" s="459"/>
    </row>
    <row r="9" spans="1:6" ht="15.75">
      <c r="A9" s="455"/>
      <c r="B9" s="489"/>
      <c r="C9" s="457">
        <v>1</v>
      </c>
      <c r="D9" s="477"/>
      <c r="E9" s="470" t="s">
        <v>417</v>
      </c>
      <c r="F9" s="459">
        <v>66360023</v>
      </c>
    </row>
    <row r="10" spans="1:6" ht="15.75">
      <c r="A10" s="455"/>
      <c r="B10" s="489"/>
      <c r="C10" s="457">
        <v>2</v>
      </c>
      <c r="D10" s="477"/>
      <c r="E10" s="470" t="s">
        <v>10</v>
      </c>
      <c r="F10" s="459">
        <v>2200000</v>
      </c>
    </row>
    <row r="11" spans="1:6" ht="15.75">
      <c r="A11" s="493"/>
      <c r="B11" s="494"/>
      <c r="C11" s="494"/>
      <c r="D11" s="495"/>
      <c r="E11" s="496" t="s">
        <v>609</v>
      </c>
      <c r="F11" s="467">
        <f>SUM(F9:F10)</f>
        <v>68560023</v>
      </c>
    </row>
    <row r="12" spans="1:6" ht="15.75">
      <c r="A12" s="455"/>
      <c r="B12" s="489">
        <v>1</v>
      </c>
      <c r="C12" s="457"/>
      <c r="D12" s="477"/>
      <c r="E12" s="492" t="s">
        <v>378</v>
      </c>
      <c r="F12" s="459"/>
    </row>
    <row r="13" spans="1:6" ht="15.75">
      <c r="A13" s="455"/>
      <c r="B13" s="489"/>
      <c r="C13" s="489">
        <v>1</v>
      </c>
      <c r="D13" s="477"/>
      <c r="E13" s="470" t="s">
        <v>592</v>
      </c>
      <c r="F13" s="459">
        <v>16988463</v>
      </c>
    </row>
    <row r="14" spans="1:6" ht="15.75">
      <c r="A14" s="497"/>
      <c r="B14" s="498"/>
      <c r="C14" s="498">
        <v>2</v>
      </c>
      <c r="D14" s="476"/>
      <c r="E14" s="470" t="s">
        <v>593</v>
      </c>
      <c r="F14" s="459"/>
    </row>
    <row r="15" spans="1:6" ht="15.75">
      <c r="A15" s="497"/>
      <c r="B15" s="498"/>
      <c r="C15" s="498">
        <v>3</v>
      </c>
      <c r="D15" s="476"/>
      <c r="E15" s="470" t="s">
        <v>594</v>
      </c>
      <c r="F15" s="459">
        <v>35974560</v>
      </c>
    </row>
    <row r="16" spans="1:6" ht="15.75">
      <c r="A16" s="497"/>
      <c r="B16" s="498"/>
      <c r="C16" s="498">
        <v>4</v>
      </c>
      <c r="D16" s="476"/>
      <c r="E16" s="470" t="s">
        <v>595</v>
      </c>
      <c r="F16" s="459">
        <v>1200000</v>
      </c>
    </row>
    <row r="17" spans="1:6" ht="15.75">
      <c r="A17" s="497"/>
      <c r="B17" s="498"/>
      <c r="C17" s="498">
        <v>5</v>
      </c>
      <c r="D17" s="476"/>
      <c r="E17" s="485" t="s">
        <v>596</v>
      </c>
      <c r="F17" s="499">
        <f>SUM(F18:F20)</f>
        <v>0</v>
      </c>
    </row>
    <row r="18" spans="1:6" ht="15.75">
      <c r="A18" s="497"/>
      <c r="B18" s="498"/>
      <c r="C18" s="457"/>
      <c r="D18" s="476">
        <v>1</v>
      </c>
      <c r="E18" s="500" t="s">
        <v>597</v>
      </c>
      <c r="F18" s="501"/>
    </row>
    <row r="19" spans="1:6" ht="15.75">
      <c r="A19" s="497"/>
      <c r="B19" s="498"/>
      <c r="C19" s="457"/>
      <c r="D19" s="476">
        <v>2</v>
      </c>
      <c r="E19" s="500" t="s">
        <v>598</v>
      </c>
      <c r="F19" s="501"/>
    </row>
    <row r="20" spans="1:6" ht="15.75">
      <c r="A20" s="497"/>
      <c r="B20" s="498"/>
      <c r="C20" s="457"/>
      <c r="D20" s="476">
        <v>3</v>
      </c>
      <c r="E20" s="500" t="s">
        <v>599</v>
      </c>
      <c r="F20" s="501"/>
    </row>
    <row r="21" spans="1:6" ht="16.5" thickBot="1">
      <c r="A21" s="497"/>
      <c r="B21" s="498"/>
      <c r="C21" s="457">
        <v>6</v>
      </c>
      <c r="D21" s="476"/>
      <c r="E21" s="462" t="s">
        <v>600</v>
      </c>
      <c r="F21" s="459"/>
    </row>
    <row r="22" spans="1:6" ht="16.5" thickBot="1">
      <c r="A22" s="478"/>
      <c r="B22" s="490"/>
      <c r="C22" s="490"/>
      <c r="D22" s="502"/>
      <c r="E22" s="471" t="s">
        <v>621</v>
      </c>
      <c r="F22" s="472">
        <f>SUM(F21,F13:F17)</f>
        <v>54163023</v>
      </c>
    </row>
    <row r="23" spans="1:6" ht="31.5">
      <c r="A23" s="479"/>
      <c r="B23" s="547">
        <v>2</v>
      </c>
      <c r="C23" s="503"/>
      <c r="D23" s="504"/>
      <c r="E23" s="491" t="s">
        <v>402</v>
      </c>
      <c r="F23" s="505"/>
    </row>
    <row r="24" spans="1:6" ht="15.75">
      <c r="A24" s="497"/>
      <c r="B24" s="498"/>
      <c r="C24" s="498">
        <v>1</v>
      </c>
      <c r="D24" s="507"/>
      <c r="E24" s="485" t="s">
        <v>601</v>
      </c>
      <c r="F24" s="481"/>
    </row>
    <row r="25" spans="1:6" ht="15.75">
      <c r="A25" s="497"/>
      <c r="B25" s="498"/>
      <c r="C25" s="498"/>
      <c r="D25" s="507">
        <v>1</v>
      </c>
      <c r="E25" s="483" t="s">
        <v>691</v>
      </c>
      <c r="F25" s="484">
        <v>2932000</v>
      </c>
    </row>
    <row r="26" spans="1:6" ht="16.5" thickBot="1">
      <c r="A26" s="497"/>
      <c r="B26" s="498"/>
      <c r="C26" s="498"/>
      <c r="D26" s="507"/>
      <c r="E26" s="483"/>
      <c r="F26" s="484"/>
    </row>
    <row r="27" spans="1:6" ht="16.5" thickBot="1">
      <c r="A27" s="478"/>
      <c r="B27" s="490"/>
      <c r="C27" s="490"/>
      <c r="D27" s="502"/>
      <c r="E27" s="471" t="s">
        <v>588</v>
      </c>
      <c r="F27" s="472">
        <f>SUM(F24:F26)</f>
        <v>2932000</v>
      </c>
    </row>
    <row r="28" spans="1:6" ht="31.5">
      <c r="A28" s="497"/>
      <c r="B28" s="498">
        <v>3</v>
      </c>
      <c r="C28" s="498"/>
      <c r="D28" s="507"/>
      <c r="E28" s="492" t="s">
        <v>403</v>
      </c>
      <c r="F28" s="481"/>
    </row>
    <row r="29" spans="1:6" ht="15.75">
      <c r="A29" s="497"/>
      <c r="B29" s="498"/>
      <c r="C29" s="469">
        <v>1</v>
      </c>
      <c r="D29" s="476"/>
      <c r="E29" s="486" t="s">
        <v>602</v>
      </c>
      <c r="F29" s="484"/>
    </row>
    <row r="30" spans="1:6" ht="16.5" thickBot="1">
      <c r="A30" s="497"/>
      <c r="B30" s="498"/>
      <c r="C30" s="469"/>
      <c r="D30" s="476">
        <v>1</v>
      </c>
      <c r="E30" s="508"/>
      <c r="F30" s="484"/>
    </row>
    <row r="31" spans="1:6" ht="16.5" thickBot="1">
      <c r="A31" s="478"/>
      <c r="B31" s="490"/>
      <c r="C31" s="490"/>
      <c r="D31" s="502"/>
      <c r="E31" s="471" t="s">
        <v>622</v>
      </c>
      <c r="F31" s="488">
        <f>SUM(F30:F30)</f>
        <v>0</v>
      </c>
    </row>
    <row r="32" spans="1:6" ht="15.75">
      <c r="A32" s="497"/>
      <c r="B32" s="509">
        <v>4</v>
      </c>
      <c r="C32" s="509"/>
      <c r="D32" s="510"/>
      <c r="E32" s="491" t="s">
        <v>172</v>
      </c>
      <c r="F32" s="480"/>
    </row>
    <row r="33" spans="1:6" ht="15.75">
      <c r="A33" s="497"/>
      <c r="B33" s="498"/>
      <c r="C33" s="506">
        <v>1</v>
      </c>
      <c r="D33" s="511"/>
      <c r="E33" s="483" t="s">
        <v>603</v>
      </c>
      <c r="F33" s="484">
        <v>3500000</v>
      </c>
    </row>
    <row r="34" spans="1:6" ht="15.75">
      <c r="A34" s="497"/>
      <c r="B34" s="498"/>
      <c r="C34" s="506">
        <v>2</v>
      </c>
      <c r="D34" s="511"/>
      <c r="E34" s="483" t="s">
        <v>604</v>
      </c>
      <c r="F34" s="484">
        <v>1300000</v>
      </c>
    </row>
    <row r="35" spans="1:6" ht="15.75" customHeight="1">
      <c r="A35" s="497"/>
      <c r="B35" s="498"/>
      <c r="C35" s="506">
        <v>3</v>
      </c>
      <c r="D35" s="511"/>
      <c r="E35" s="483" t="s">
        <v>605</v>
      </c>
      <c r="F35" s="484">
        <v>175000</v>
      </c>
    </row>
    <row r="36" spans="1:6" ht="21.75" customHeight="1" thickBot="1">
      <c r="A36" s="497"/>
      <c r="B36" s="498"/>
      <c r="C36" s="506">
        <v>4</v>
      </c>
      <c r="D36" s="511"/>
      <c r="E36" s="483" t="s">
        <v>276</v>
      </c>
      <c r="F36" s="484">
        <v>25000</v>
      </c>
    </row>
    <row r="37" spans="1:6" ht="24" customHeight="1" thickBot="1">
      <c r="A37" s="478"/>
      <c r="B37" s="490"/>
      <c r="C37" s="490"/>
      <c r="D37" s="502"/>
      <c r="E37" s="512" t="s">
        <v>623</v>
      </c>
      <c r="F37" s="488">
        <f>SUM(F33:F36)</f>
        <v>5000000</v>
      </c>
    </row>
    <row r="38" spans="1:6" ht="19.5" customHeight="1">
      <c r="A38" s="473"/>
      <c r="B38" s="521">
        <v>5</v>
      </c>
      <c r="C38" s="521"/>
      <c r="D38" s="510"/>
      <c r="E38" s="492" t="s">
        <v>417</v>
      </c>
      <c r="F38" s="518"/>
    </row>
    <row r="39" spans="1:6" ht="18.75" customHeight="1">
      <c r="A39" s="455"/>
      <c r="B39" s="489"/>
      <c r="C39" s="482">
        <v>1</v>
      </c>
      <c r="D39" s="482"/>
      <c r="E39" s="483" t="s">
        <v>610</v>
      </c>
      <c r="F39" s="519">
        <v>25000</v>
      </c>
    </row>
    <row r="40" spans="1:6" ht="18" customHeight="1">
      <c r="A40" s="455"/>
      <c r="B40" s="489"/>
      <c r="C40" s="482">
        <v>2</v>
      </c>
      <c r="D40" s="482"/>
      <c r="E40" s="483" t="s">
        <v>280</v>
      </c>
      <c r="F40" s="519">
        <v>1100000</v>
      </c>
    </row>
    <row r="41" spans="1:6" ht="18" customHeight="1">
      <c r="A41" s="455"/>
      <c r="B41" s="489"/>
      <c r="C41" s="482">
        <v>3</v>
      </c>
      <c r="D41" s="482"/>
      <c r="E41" s="483" t="s">
        <v>611</v>
      </c>
      <c r="F41" s="519">
        <v>150000</v>
      </c>
    </row>
    <row r="42" spans="1:6" ht="16.5" customHeight="1">
      <c r="A42" s="455"/>
      <c r="B42" s="489"/>
      <c r="C42" s="482">
        <v>4</v>
      </c>
      <c r="D42" s="482"/>
      <c r="E42" s="483" t="s">
        <v>282</v>
      </c>
      <c r="F42" s="519">
        <v>1700000</v>
      </c>
    </row>
    <row r="43" spans="1:6" ht="19.5" customHeight="1">
      <c r="A43" s="455"/>
      <c r="B43" s="489"/>
      <c r="C43" s="482">
        <v>5</v>
      </c>
      <c r="D43" s="482"/>
      <c r="E43" s="483" t="s">
        <v>283</v>
      </c>
      <c r="F43" s="519"/>
    </row>
    <row r="44" spans="1:6" ht="18" customHeight="1">
      <c r="A44" s="455"/>
      <c r="B44" s="489"/>
      <c r="C44" s="482">
        <v>6</v>
      </c>
      <c r="D44" s="482"/>
      <c r="E44" s="483" t="s">
        <v>612</v>
      </c>
      <c r="F44" s="519">
        <v>940000</v>
      </c>
    </row>
    <row r="45" spans="1:6" ht="17.25" customHeight="1">
      <c r="A45" s="455"/>
      <c r="B45" s="489"/>
      <c r="C45" s="482">
        <v>7</v>
      </c>
      <c r="D45" s="482"/>
      <c r="E45" s="483" t="s">
        <v>613</v>
      </c>
      <c r="F45" s="519"/>
    </row>
    <row r="46" spans="1:6" ht="15.75" customHeight="1">
      <c r="A46" s="455"/>
      <c r="B46" s="489"/>
      <c r="C46" s="482">
        <v>8</v>
      </c>
      <c r="D46" s="482"/>
      <c r="E46" s="483" t="s">
        <v>614</v>
      </c>
      <c r="F46" s="519">
        <v>50000</v>
      </c>
    </row>
    <row r="47" spans="1:6" ht="18" customHeight="1">
      <c r="A47" s="455"/>
      <c r="B47" s="489"/>
      <c r="C47" s="482">
        <v>9</v>
      </c>
      <c r="D47" s="482"/>
      <c r="E47" s="483" t="s">
        <v>615</v>
      </c>
      <c r="F47" s="519"/>
    </row>
    <row r="48" spans="1:6" ht="18.75" customHeight="1">
      <c r="A48" s="455"/>
      <c r="B48" s="489"/>
      <c r="C48" s="482">
        <v>10</v>
      </c>
      <c r="D48" s="482"/>
      <c r="E48" s="483" t="s">
        <v>430</v>
      </c>
      <c r="F48" s="519"/>
    </row>
    <row r="49" spans="1:6" ht="18" customHeight="1" thickBot="1">
      <c r="A49" s="522"/>
      <c r="B49" s="523"/>
      <c r="C49" s="487">
        <v>11</v>
      </c>
      <c r="D49" s="487"/>
      <c r="E49" s="525" t="s">
        <v>288</v>
      </c>
      <c r="F49" s="526">
        <v>50000</v>
      </c>
    </row>
    <row r="50" spans="1:6" ht="21.75" customHeight="1" thickBot="1">
      <c r="A50" s="478"/>
      <c r="B50" s="490"/>
      <c r="C50" s="527"/>
      <c r="D50" s="528"/>
      <c r="E50" s="529" t="s">
        <v>624</v>
      </c>
      <c r="F50" s="530">
        <f>SUM(F38:F49)</f>
        <v>4015000</v>
      </c>
    </row>
    <row r="51" spans="1:6" ht="24" customHeight="1">
      <c r="A51" s="473"/>
      <c r="B51" s="521">
        <v>6</v>
      </c>
      <c r="C51" s="531"/>
      <c r="D51" s="532"/>
      <c r="E51" s="485" t="s">
        <v>10</v>
      </c>
      <c r="F51" s="520"/>
    </row>
    <row r="52" spans="1:6" ht="24" customHeight="1">
      <c r="A52" s="455"/>
      <c r="B52" s="489"/>
      <c r="C52" s="506">
        <v>1</v>
      </c>
      <c r="D52" s="506"/>
      <c r="E52" s="483" t="s">
        <v>616</v>
      </c>
      <c r="F52" s="519"/>
    </row>
    <row r="53" spans="1:6" ht="24" customHeight="1">
      <c r="A53" s="455"/>
      <c r="B53" s="489"/>
      <c r="C53" s="506">
        <v>2</v>
      </c>
      <c r="D53" s="506"/>
      <c r="E53" s="483" t="s">
        <v>617</v>
      </c>
      <c r="F53" s="519"/>
    </row>
    <row r="54" spans="1:6" ht="24" customHeight="1">
      <c r="A54" s="455"/>
      <c r="B54" s="489"/>
      <c r="C54" s="506">
        <v>3</v>
      </c>
      <c r="D54" s="506"/>
      <c r="E54" s="483" t="s">
        <v>618</v>
      </c>
      <c r="F54" s="519"/>
    </row>
    <row r="55" spans="1:6" ht="24" customHeight="1">
      <c r="A55" s="455"/>
      <c r="B55" s="489"/>
      <c r="C55" s="506">
        <v>4</v>
      </c>
      <c r="D55" s="506"/>
      <c r="E55" s="483" t="s">
        <v>619</v>
      </c>
      <c r="F55" s="519"/>
    </row>
    <row r="56" spans="1:6" ht="24" customHeight="1" thickBot="1">
      <c r="A56" s="522"/>
      <c r="B56" s="523"/>
      <c r="C56" s="524">
        <v>5</v>
      </c>
      <c r="D56" s="524"/>
      <c r="E56" s="483" t="s">
        <v>620</v>
      </c>
      <c r="F56" s="519"/>
    </row>
    <row r="57" spans="1:6" ht="24" customHeight="1" thickBot="1">
      <c r="A57" s="478"/>
      <c r="B57" s="490"/>
      <c r="C57" s="527"/>
      <c r="D57" s="528"/>
      <c r="E57" s="529" t="s">
        <v>625</v>
      </c>
      <c r="F57" s="530"/>
    </row>
    <row r="58" spans="1:6" s="545" customFormat="1" ht="24" customHeight="1">
      <c r="A58" s="474"/>
      <c r="B58" s="475">
        <v>7</v>
      </c>
      <c r="C58" s="475"/>
      <c r="D58" s="544"/>
      <c r="E58" s="485" t="s">
        <v>380</v>
      </c>
      <c r="F58" s="520"/>
    </row>
    <row r="59" spans="1:6" ht="31.5" customHeight="1">
      <c r="A59" s="455"/>
      <c r="B59" s="489"/>
      <c r="C59" s="506">
        <v>1</v>
      </c>
      <c r="D59" s="506"/>
      <c r="E59" s="533" t="s">
        <v>299</v>
      </c>
      <c r="F59" s="519"/>
    </row>
    <row r="60" spans="1:6" ht="30.75" customHeight="1">
      <c r="A60" s="455"/>
      <c r="B60" s="489"/>
      <c r="C60" s="506">
        <v>2</v>
      </c>
      <c r="D60" s="506"/>
      <c r="E60" s="533" t="s">
        <v>422</v>
      </c>
      <c r="F60" s="519"/>
    </row>
    <row r="61" spans="1:6" ht="25.5" customHeight="1">
      <c r="A61" s="455"/>
      <c r="B61" s="489"/>
      <c r="C61" s="506">
        <v>3</v>
      </c>
      <c r="D61" s="506"/>
      <c r="E61" s="533" t="s">
        <v>300</v>
      </c>
      <c r="F61" s="519">
        <v>250000</v>
      </c>
    </row>
    <row r="62" spans="1:6" ht="31.5" customHeight="1" thickBot="1">
      <c r="A62" s="540"/>
      <c r="B62" s="541"/>
      <c r="C62" s="542">
        <v>4</v>
      </c>
      <c r="D62" s="542"/>
      <c r="E62" s="534" t="s">
        <v>301</v>
      </c>
      <c r="F62" s="519"/>
    </row>
    <row r="63" spans="1:6" ht="24" customHeight="1" thickBot="1" thickTop="1">
      <c r="A63" s="535"/>
      <c r="B63" s="536"/>
      <c r="C63" s="536"/>
      <c r="D63" s="537"/>
      <c r="E63" s="538" t="s">
        <v>626</v>
      </c>
      <c r="F63" s="539">
        <f>SUM(F58:F62)</f>
        <v>250000</v>
      </c>
    </row>
    <row r="64" spans="1:6" ht="24" customHeight="1" thickTop="1">
      <c r="A64" s="548"/>
      <c r="B64" s="549">
        <v>8</v>
      </c>
      <c r="C64" s="550"/>
      <c r="D64" s="551"/>
      <c r="E64" s="543" t="s">
        <v>405</v>
      </c>
      <c r="F64" s="519"/>
    </row>
    <row r="65" spans="1:6" ht="30.75" customHeight="1">
      <c r="A65" s="455"/>
      <c r="B65" s="489"/>
      <c r="C65" s="506">
        <v>1</v>
      </c>
      <c r="D65" s="506"/>
      <c r="E65" s="533" t="s">
        <v>306</v>
      </c>
      <c r="F65" s="519"/>
    </row>
    <row r="66" spans="1:6" ht="33.75" customHeight="1">
      <c r="A66" s="455"/>
      <c r="B66" s="489"/>
      <c r="C66" s="506">
        <v>2</v>
      </c>
      <c r="D66" s="506"/>
      <c r="E66" s="533" t="s">
        <v>423</v>
      </c>
      <c r="F66" s="519"/>
    </row>
    <row r="67" spans="1:6" ht="24" customHeight="1">
      <c r="A67" s="455"/>
      <c r="B67" s="489"/>
      <c r="C67" s="506">
        <v>3</v>
      </c>
      <c r="D67" s="506"/>
      <c r="E67" s="533" t="s">
        <v>307</v>
      </c>
      <c r="F67" s="519">
        <v>200000</v>
      </c>
    </row>
    <row r="68" spans="1:6" ht="24" customHeight="1" thickBot="1">
      <c r="A68" s="522"/>
      <c r="B68" s="523"/>
      <c r="C68" s="524">
        <v>4</v>
      </c>
      <c r="D68" s="524"/>
      <c r="E68" s="534" t="s">
        <v>308</v>
      </c>
      <c r="F68" s="519"/>
    </row>
    <row r="69" spans="1:6" ht="24" customHeight="1" thickBot="1">
      <c r="A69" s="478"/>
      <c r="B69" s="490"/>
      <c r="C69" s="527"/>
      <c r="D69" s="528"/>
      <c r="E69" s="546" t="s">
        <v>627</v>
      </c>
      <c r="F69" s="530">
        <f>SUM(F64:F68)</f>
        <v>200000</v>
      </c>
    </row>
    <row r="70" spans="1:6" ht="26.25" customHeight="1">
      <c r="A70" s="497"/>
      <c r="B70" s="498">
        <v>9</v>
      </c>
      <c r="C70" s="498"/>
      <c r="D70" s="507"/>
      <c r="E70" s="492" t="s">
        <v>606</v>
      </c>
      <c r="F70" s="481"/>
    </row>
    <row r="71" spans="1:6" ht="15.75">
      <c r="A71" s="468"/>
      <c r="B71" s="498"/>
      <c r="C71" s="469">
        <v>1</v>
      </c>
      <c r="D71" s="476"/>
      <c r="E71" s="470" t="s">
        <v>240</v>
      </c>
      <c r="F71" s="459"/>
    </row>
    <row r="72" spans="1:6" ht="18.75" customHeight="1" thickBot="1">
      <c r="A72" s="468"/>
      <c r="B72" s="498"/>
      <c r="C72" s="469">
        <v>2</v>
      </c>
      <c r="D72" s="476"/>
      <c r="E72" s="470" t="s">
        <v>322</v>
      </c>
      <c r="F72" s="459">
        <v>27573957</v>
      </c>
    </row>
    <row r="73" spans="1:6" ht="19.5" customHeight="1" thickBot="1">
      <c r="A73" s="478"/>
      <c r="B73" s="513"/>
      <c r="C73" s="513"/>
      <c r="D73" s="514"/>
      <c r="E73" s="512" t="s">
        <v>628</v>
      </c>
      <c r="F73" s="472">
        <f>SUM(F71:F72)</f>
        <v>27573957</v>
      </c>
    </row>
    <row r="74" spans="1:6" ht="18.75" customHeight="1" thickBot="1">
      <c r="A74" s="460"/>
      <c r="B74" s="460"/>
      <c r="C74" s="456"/>
      <c r="D74" s="515"/>
      <c r="E74" s="458"/>
      <c r="F74" s="516"/>
    </row>
    <row r="75" spans="1:6" ht="16.5" thickBot="1">
      <c r="A75" s="884" t="s">
        <v>607</v>
      </c>
      <c r="B75" s="885"/>
      <c r="C75" s="885"/>
      <c r="D75" s="885"/>
      <c r="E75" s="886"/>
      <c r="F75" s="517">
        <v>96133980</v>
      </c>
    </row>
    <row r="76" spans="1:6" ht="15.75">
      <c r="A76" s="450"/>
      <c r="B76" s="450"/>
      <c r="C76" s="450"/>
      <c r="D76" s="450"/>
      <c r="E76" s="450"/>
      <c r="F76" s="450"/>
    </row>
    <row r="77" spans="1:6" ht="15.75">
      <c r="A77" s="871" t="s">
        <v>575</v>
      </c>
      <c r="B77" s="871"/>
      <c r="C77" s="871"/>
      <c r="D77" s="871"/>
      <c r="E77" s="450"/>
      <c r="F77" s="450"/>
    </row>
    <row r="78" spans="1:6" ht="16.5" thickBot="1">
      <c r="A78" s="871"/>
      <c r="B78" s="871"/>
      <c r="C78" s="871"/>
      <c r="D78" s="871"/>
      <c r="E78" s="872"/>
      <c r="F78" s="872"/>
    </row>
    <row r="79" spans="1:6" ht="15.75">
      <c r="A79" s="873" t="s">
        <v>576</v>
      </c>
      <c r="B79" s="876" t="s">
        <v>577</v>
      </c>
      <c r="C79" s="876" t="s">
        <v>578</v>
      </c>
      <c r="D79" s="876" t="s">
        <v>579</v>
      </c>
      <c r="E79" s="451" t="s">
        <v>580</v>
      </c>
      <c r="F79" s="881" t="s">
        <v>692</v>
      </c>
    </row>
    <row r="80" spans="1:6" ht="15.75">
      <c r="A80" s="874"/>
      <c r="B80" s="877"/>
      <c r="C80" s="879"/>
      <c r="D80" s="879"/>
      <c r="E80" s="453" t="s">
        <v>581</v>
      </c>
      <c r="F80" s="882"/>
    </row>
    <row r="81" spans="1:6" ht="15.75">
      <c r="A81" s="874"/>
      <c r="B81" s="877"/>
      <c r="C81" s="879"/>
      <c r="D81" s="879"/>
      <c r="E81" s="453" t="s">
        <v>582</v>
      </c>
      <c r="F81" s="882"/>
    </row>
    <row r="82" spans="1:6" ht="16.5" thickBot="1">
      <c r="A82" s="875"/>
      <c r="B82" s="878"/>
      <c r="C82" s="880"/>
      <c r="D82" s="880"/>
      <c r="E82" s="454" t="s">
        <v>583</v>
      </c>
      <c r="F82" s="883"/>
    </row>
    <row r="83" spans="1:6" ht="15.75">
      <c r="A83" s="455">
        <v>1</v>
      </c>
      <c r="B83" s="456"/>
      <c r="C83" s="457"/>
      <c r="D83" s="457"/>
      <c r="E83" s="492" t="s">
        <v>608</v>
      </c>
      <c r="F83" s="459"/>
    </row>
    <row r="84" spans="1:6" ht="15.75">
      <c r="A84" s="452"/>
      <c r="B84" s="460"/>
      <c r="C84" s="457"/>
      <c r="D84" s="457"/>
      <c r="E84" s="458"/>
      <c r="F84" s="459"/>
    </row>
    <row r="85" spans="1:6" ht="15.75">
      <c r="A85" s="452"/>
      <c r="B85" s="456"/>
      <c r="C85" s="457">
        <v>1</v>
      </c>
      <c r="D85" s="457"/>
      <c r="E85" s="461" t="s">
        <v>584</v>
      </c>
      <c r="F85" s="459"/>
    </row>
    <row r="86" spans="1:6" ht="15.75">
      <c r="A86" s="452"/>
      <c r="B86" s="456"/>
      <c r="C86" s="457"/>
      <c r="D86" s="457">
        <v>1</v>
      </c>
      <c r="E86" s="461" t="s">
        <v>60</v>
      </c>
      <c r="F86" s="459">
        <v>14296280</v>
      </c>
    </row>
    <row r="87" spans="1:6" ht="15.75">
      <c r="A87" s="452"/>
      <c r="B87" s="456"/>
      <c r="C87" s="457"/>
      <c r="D87" s="457">
        <v>2</v>
      </c>
      <c r="E87" s="461" t="s">
        <v>585</v>
      </c>
      <c r="F87" s="459">
        <v>2806210</v>
      </c>
    </row>
    <row r="88" spans="1:6" ht="15.75">
      <c r="A88" s="452"/>
      <c r="B88" s="456"/>
      <c r="C88" s="457"/>
      <c r="D88" s="457">
        <v>3</v>
      </c>
      <c r="E88" s="461" t="s">
        <v>586</v>
      </c>
      <c r="F88" s="459">
        <v>14198274</v>
      </c>
    </row>
    <row r="89" spans="1:6" ht="15.75">
      <c r="A89" s="452"/>
      <c r="B89" s="456"/>
      <c r="C89" s="457"/>
      <c r="D89" s="457">
        <v>4</v>
      </c>
      <c r="E89" s="462" t="s">
        <v>182</v>
      </c>
      <c r="F89" s="459">
        <v>5705490</v>
      </c>
    </row>
    <row r="90" spans="1:6" ht="15.75">
      <c r="A90" s="452"/>
      <c r="B90" s="456"/>
      <c r="C90" s="457"/>
      <c r="D90" s="457">
        <v>5</v>
      </c>
      <c r="E90" s="462" t="s">
        <v>183</v>
      </c>
      <c r="F90" s="459">
        <v>40624299</v>
      </c>
    </row>
    <row r="91" spans="1:6" ht="15.75">
      <c r="A91" s="452"/>
      <c r="B91" s="456"/>
      <c r="C91" s="457"/>
      <c r="D91" s="457">
        <v>6</v>
      </c>
      <c r="E91" s="462" t="s">
        <v>51</v>
      </c>
      <c r="F91" s="459">
        <v>6249427</v>
      </c>
    </row>
    <row r="92" spans="1:6" ht="15.75">
      <c r="A92" s="452"/>
      <c r="B92" s="456"/>
      <c r="C92" s="457">
        <v>2</v>
      </c>
      <c r="D92" s="457">
        <v>1</v>
      </c>
      <c r="E92" s="462" t="s">
        <v>224</v>
      </c>
      <c r="F92" s="459"/>
    </row>
    <row r="93" spans="1:6" ht="15.75">
      <c r="A93" s="452"/>
      <c r="B93" s="456"/>
      <c r="C93" s="457"/>
      <c r="D93" s="457">
        <v>2</v>
      </c>
      <c r="E93" s="462" t="s">
        <v>185</v>
      </c>
      <c r="F93" s="459">
        <v>12254000</v>
      </c>
    </row>
    <row r="94" spans="1:6" ht="15.75">
      <c r="A94" s="452"/>
      <c r="B94" s="456"/>
      <c r="C94" s="457"/>
      <c r="D94" s="457">
        <v>3</v>
      </c>
      <c r="E94" s="462" t="s">
        <v>587</v>
      </c>
      <c r="F94" s="459"/>
    </row>
    <row r="95" spans="1:6" ht="15.75">
      <c r="A95" s="452"/>
      <c r="B95" s="456"/>
      <c r="C95" s="457">
        <v>3</v>
      </c>
      <c r="D95" s="457">
        <v>1</v>
      </c>
      <c r="E95" s="462" t="s">
        <v>13</v>
      </c>
      <c r="F95" s="459"/>
    </row>
    <row r="96" spans="1:6" ht="22.5" customHeight="1">
      <c r="A96" s="463"/>
      <c r="B96" s="464"/>
      <c r="C96" s="465"/>
      <c r="D96" s="465"/>
      <c r="E96" s="466" t="s">
        <v>629</v>
      </c>
      <c r="F96" s="467">
        <f>SUM(F86:F95)</f>
        <v>96133980</v>
      </c>
    </row>
  </sheetData>
  <sheetProtection/>
  <mergeCells count="16">
    <mergeCell ref="A75:E75"/>
    <mergeCell ref="A4:A7"/>
    <mergeCell ref="B4:B7"/>
    <mergeCell ref="C4:C7"/>
    <mergeCell ref="D4:D7"/>
    <mergeCell ref="F4:F7"/>
    <mergeCell ref="A1:F1"/>
    <mergeCell ref="A2:F2"/>
    <mergeCell ref="A3:F3"/>
    <mergeCell ref="A77:D78"/>
    <mergeCell ref="E78:F78"/>
    <mergeCell ref="A79:A82"/>
    <mergeCell ref="B79:B82"/>
    <mergeCell ref="C79:C82"/>
    <mergeCell ref="D79:D82"/>
    <mergeCell ref="F79:F82"/>
  </mergeCells>
  <printOptions horizontalCentered="1"/>
  <pageMargins left="0.35433070866141736" right="0.3937007874015748" top="0.7480314960629921" bottom="0.7480314960629921" header="0.31496062992125984" footer="0.31496062992125984"/>
  <pageSetup horizontalDpi="600" verticalDpi="600" orientation="portrait" paperSize="9" scale="78" r:id="rId1"/>
  <headerFooter>
    <oddHeader>&amp;R&amp;"Times New Roman CE,Dőlt"15.melléklet a ..../2017.(...) önkormányzati rendelethez
Forintban!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B14" sqref="B1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150</v>
      </c>
    </row>
    <row r="4" spans="1:2" ht="12.75">
      <c r="A4" s="115"/>
      <c r="B4" s="115"/>
    </row>
    <row r="5" spans="1:2" s="121" customFormat="1" ht="15.75">
      <c r="A5" s="71" t="s">
        <v>425</v>
      </c>
      <c r="B5" s="120"/>
    </row>
    <row r="6" spans="1:2" ht="12.75">
      <c r="A6" s="115"/>
      <c r="B6" s="115"/>
    </row>
    <row r="7" spans="1:2" ht="12.75">
      <c r="A7" s="115" t="s">
        <v>517</v>
      </c>
      <c r="B7" s="115" t="s">
        <v>484</v>
      </c>
    </row>
    <row r="8" spans="1:2" ht="12.75">
      <c r="A8" s="115" t="s">
        <v>518</v>
      </c>
      <c r="B8" s="115" t="s">
        <v>485</v>
      </c>
    </row>
    <row r="9" spans="1:2" ht="12.75">
      <c r="A9" s="115" t="s">
        <v>519</v>
      </c>
      <c r="B9" s="115" t="s">
        <v>486</v>
      </c>
    </row>
    <row r="10" spans="1:2" ht="12.75">
      <c r="A10" s="115"/>
      <c r="B10" s="115"/>
    </row>
    <row r="11" spans="1:2" ht="12.75">
      <c r="A11" s="115"/>
      <c r="B11" s="115"/>
    </row>
    <row r="12" spans="1:2" s="121" customFormat="1" ht="15.75">
      <c r="A12" s="71" t="str">
        <f>+CONCATENATE(LEFT(A5,4),". évi előirányzat KIADÁSOK")</f>
        <v>2015. évi előirányzat KIADÁSOK</v>
      </c>
      <c r="B12" s="120"/>
    </row>
    <row r="13" spans="1:2" ht="12.75">
      <c r="A13" s="115"/>
      <c r="B13" s="115"/>
    </row>
    <row r="14" spans="1:2" ht="12.75">
      <c r="A14" s="115" t="s">
        <v>520</v>
      </c>
      <c r="B14" s="115" t="s">
        <v>487</v>
      </c>
    </row>
    <row r="15" spans="1:2" ht="12.75">
      <c r="A15" s="115" t="s">
        <v>521</v>
      </c>
      <c r="B15" s="115" t="s">
        <v>488</v>
      </c>
    </row>
    <row r="16" spans="1:2" ht="12.75">
      <c r="A16" s="115" t="s">
        <v>522</v>
      </c>
      <c r="B16" s="115" t="s">
        <v>489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67">
      <selection activeCell="D110" sqref="D110"/>
    </sheetView>
  </sheetViews>
  <sheetFormatPr defaultColWidth="9.00390625" defaultRowHeight="14.25" customHeight="1"/>
  <cols>
    <col min="1" max="1" width="9.50390625" style="277" customWidth="1"/>
    <col min="2" max="2" width="91.625" style="277" customWidth="1"/>
    <col min="3" max="3" width="21.625" style="278" customWidth="1"/>
    <col min="4" max="4" width="9.00390625" style="277" customWidth="1"/>
    <col min="5" max="16384" width="9.375" style="277" customWidth="1"/>
  </cols>
  <sheetData>
    <row r="1" spans="1:3" ht="14.25" customHeight="1">
      <c r="A1" s="797" t="s">
        <v>16</v>
      </c>
      <c r="B1" s="797"/>
      <c r="C1" s="797"/>
    </row>
    <row r="2" spans="1:3" ht="14.25" customHeight="1" thickBot="1">
      <c r="A2" s="798" t="s">
        <v>151</v>
      </c>
      <c r="B2" s="798"/>
      <c r="C2" s="609" t="s">
        <v>642</v>
      </c>
    </row>
    <row r="3" spans="1:3" ht="36.75" customHeight="1" thickBot="1">
      <c r="A3" s="610" t="s">
        <v>67</v>
      </c>
      <c r="B3" s="611" t="s">
        <v>18</v>
      </c>
      <c r="C3" s="612" t="s">
        <v>672</v>
      </c>
    </row>
    <row r="4" spans="1:3" s="616" customFormat="1" ht="14.25" customHeight="1" thickBot="1">
      <c r="A4" s="613" t="s">
        <v>490</v>
      </c>
      <c r="B4" s="614" t="s">
        <v>491</v>
      </c>
      <c r="C4" s="615" t="s">
        <v>492</v>
      </c>
    </row>
    <row r="5" spans="1:3" s="616" customFormat="1" ht="14.25" customHeight="1" thickBot="1">
      <c r="A5" s="617" t="s">
        <v>19</v>
      </c>
      <c r="B5" s="618" t="s">
        <v>250</v>
      </c>
      <c r="C5" s="619">
        <f>+C6+C7+C8+C9+C10+C11</f>
        <v>26060400</v>
      </c>
    </row>
    <row r="6" spans="1:3" s="616" customFormat="1" ht="14.25" customHeight="1">
      <c r="A6" s="620" t="s">
        <v>96</v>
      </c>
      <c r="B6" s="621" t="s">
        <v>251</v>
      </c>
      <c r="C6" s="622"/>
    </row>
    <row r="7" spans="1:3" s="616" customFormat="1" ht="14.25" customHeight="1">
      <c r="A7" s="623" t="s">
        <v>97</v>
      </c>
      <c r="B7" s="624" t="s">
        <v>252</v>
      </c>
      <c r="C7" s="625"/>
    </row>
    <row r="8" spans="1:3" s="616" customFormat="1" ht="14.25" customHeight="1">
      <c r="A8" s="623" t="s">
        <v>98</v>
      </c>
      <c r="B8" s="624" t="s">
        <v>253</v>
      </c>
      <c r="C8" s="625">
        <v>26060400</v>
      </c>
    </row>
    <row r="9" spans="1:3" s="616" customFormat="1" ht="14.25" customHeight="1">
      <c r="A9" s="623" t="s">
        <v>99</v>
      </c>
      <c r="B9" s="624" t="s">
        <v>254</v>
      </c>
      <c r="C9" s="625"/>
    </row>
    <row r="10" spans="1:3" s="616" customFormat="1" ht="14.25" customHeight="1">
      <c r="A10" s="623" t="s">
        <v>147</v>
      </c>
      <c r="B10" s="626" t="s">
        <v>426</v>
      </c>
      <c r="C10" s="625"/>
    </row>
    <row r="11" spans="1:3" s="616" customFormat="1" ht="14.25" customHeight="1" thickBot="1">
      <c r="A11" s="627" t="s">
        <v>100</v>
      </c>
      <c r="B11" s="628" t="s">
        <v>427</v>
      </c>
      <c r="C11" s="625"/>
    </row>
    <row r="12" spans="1:3" s="616" customFormat="1" ht="14.25" customHeight="1" thickBot="1">
      <c r="A12" s="617" t="s">
        <v>20</v>
      </c>
      <c r="B12" s="629" t="s">
        <v>255</v>
      </c>
      <c r="C12" s="619">
        <f>+C13+C14+C15+C16+C17</f>
        <v>0</v>
      </c>
    </row>
    <row r="13" spans="1:3" s="616" customFormat="1" ht="14.25" customHeight="1">
      <c r="A13" s="620" t="s">
        <v>102</v>
      </c>
      <c r="B13" s="621" t="s">
        <v>256</v>
      </c>
      <c r="C13" s="622"/>
    </row>
    <row r="14" spans="1:3" s="616" customFormat="1" ht="14.25" customHeight="1">
      <c r="A14" s="623" t="s">
        <v>103</v>
      </c>
      <c r="B14" s="624" t="s">
        <v>257</v>
      </c>
      <c r="C14" s="625"/>
    </row>
    <row r="15" spans="1:3" s="616" customFormat="1" ht="14.25" customHeight="1">
      <c r="A15" s="623" t="s">
        <v>104</v>
      </c>
      <c r="B15" s="624" t="s">
        <v>418</v>
      </c>
      <c r="C15" s="625"/>
    </row>
    <row r="16" spans="1:3" s="616" customFormat="1" ht="14.25" customHeight="1">
      <c r="A16" s="623" t="s">
        <v>105</v>
      </c>
      <c r="B16" s="624" t="s">
        <v>419</v>
      </c>
      <c r="C16" s="625"/>
    </row>
    <row r="17" spans="1:3" s="616" customFormat="1" ht="14.25" customHeight="1">
      <c r="A17" s="623" t="s">
        <v>106</v>
      </c>
      <c r="B17" s="624" t="s">
        <v>258</v>
      </c>
      <c r="C17" s="625"/>
    </row>
    <row r="18" spans="1:3" s="616" customFormat="1" ht="14.25" customHeight="1" thickBot="1">
      <c r="A18" s="627" t="s">
        <v>115</v>
      </c>
      <c r="B18" s="628" t="s">
        <v>259</v>
      </c>
      <c r="C18" s="630"/>
    </row>
    <row r="19" spans="1:3" s="616" customFormat="1" ht="14.25" customHeight="1" thickBot="1">
      <c r="A19" s="617" t="s">
        <v>21</v>
      </c>
      <c r="B19" s="618" t="s">
        <v>260</v>
      </c>
      <c r="C19" s="619">
        <f>+C20+C21+C22+C23+C24</f>
        <v>0</v>
      </c>
    </row>
    <row r="20" spans="1:3" s="616" customFormat="1" ht="14.25" customHeight="1">
      <c r="A20" s="620" t="s">
        <v>85</v>
      </c>
      <c r="B20" s="621" t="s">
        <v>261</v>
      </c>
      <c r="C20" s="622"/>
    </row>
    <row r="21" spans="1:3" s="616" customFormat="1" ht="14.25" customHeight="1">
      <c r="A21" s="623" t="s">
        <v>86</v>
      </c>
      <c r="B21" s="624" t="s">
        <v>262</v>
      </c>
      <c r="C21" s="625"/>
    </row>
    <row r="22" spans="1:3" s="616" customFormat="1" ht="14.25" customHeight="1">
      <c r="A22" s="623" t="s">
        <v>87</v>
      </c>
      <c r="B22" s="624" t="s">
        <v>420</v>
      </c>
      <c r="C22" s="625"/>
    </row>
    <row r="23" spans="1:3" s="616" customFormat="1" ht="14.25" customHeight="1">
      <c r="A23" s="623" t="s">
        <v>88</v>
      </c>
      <c r="B23" s="624" t="s">
        <v>421</v>
      </c>
      <c r="C23" s="625"/>
    </row>
    <row r="24" spans="1:3" s="616" customFormat="1" ht="14.25" customHeight="1">
      <c r="A24" s="623" t="s">
        <v>169</v>
      </c>
      <c r="B24" s="624" t="s">
        <v>263</v>
      </c>
      <c r="C24" s="625"/>
    </row>
    <row r="25" spans="1:3" s="616" customFormat="1" ht="14.25" customHeight="1" thickBot="1">
      <c r="A25" s="627" t="s">
        <v>170</v>
      </c>
      <c r="B25" s="631" t="s">
        <v>264</v>
      </c>
      <c r="C25" s="630"/>
    </row>
    <row r="26" spans="1:3" s="616" customFormat="1" ht="14.25" customHeight="1" thickBot="1">
      <c r="A26" s="617" t="s">
        <v>171</v>
      </c>
      <c r="B26" s="618" t="s">
        <v>265</v>
      </c>
      <c r="C26" s="632">
        <v>650000</v>
      </c>
    </row>
    <row r="27" spans="1:3" s="616" customFormat="1" ht="14.25" customHeight="1">
      <c r="A27" s="620" t="s">
        <v>266</v>
      </c>
      <c r="B27" s="621" t="s">
        <v>433</v>
      </c>
      <c r="C27" s="683"/>
    </row>
    <row r="28" spans="1:3" s="616" customFormat="1" ht="14.25" customHeight="1">
      <c r="A28" s="623" t="s">
        <v>267</v>
      </c>
      <c r="B28" s="624" t="s">
        <v>272</v>
      </c>
      <c r="C28" s="625"/>
    </row>
    <row r="29" spans="1:3" s="616" customFormat="1" ht="14.25" customHeight="1">
      <c r="A29" s="623" t="s">
        <v>268</v>
      </c>
      <c r="B29" s="624" t="s">
        <v>273</v>
      </c>
      <c r="C29" s="625"/>
    </row>
    <row r="30" spans="1:3" s="616" customFormat="1" ht="14.25" customHeight="1">
      <c r="A30" s="623" t="s">
        <v>431</v>
      </c>
      <c r="B30" s="635" t="s">
        <v>432</v>
      </c>
      <c r="C30" s="625">
        <v>650000</v>
      </c>
    </row>
    <row r="31" spans="1:3" s="616" customFormat="1" ht="14.25" customHeight="1">
      <c r="A31" s="623" t="s">
        <v>269</v>
      </c>
      <c r="B31" s="624" t="s">
        <v>274</v>
      </c>
      <c r="C31" s="625"/>
    </row>
    <row r="32" spans="1:3" s="616" customFormat="1" ht="14.25" customHeight="1">
      <c r="A32" s="623" t="s">
        <v>270</v>
      </c>
      <c r="B32" s="624" t="s">
        <v>275</v>
      </c>
      <c r="C32" s="625"/>
    </row>
    <row r="33" spans="1:3" s="616" customFormat="1" ht="14.25" customHeight="1" thickBot="1">
      <c r="A33" s="627" t="s">
        <v>271</v>
      </c>
      <c r="B33" s="631" t="s">
        <v>276</v>
      </c>
      <c r="C33" s="630"/>
    </row>
    <row r="34" spans="1:3" s="616" customFormat="1" ht="14.25" customHeight="1" thickBot="1">
      <c r="A34" s="617" t="s">
        <v>23</v>
      </c>
      <c r="B34" s="618" t="s">
        <v>428</v>
      </c>
      <c r="C34" s="619">
        <f>SUM(C35:C45)</f>
        <v>0</v>
      </c>
    </row>
    <row r="35" spans="1:3" s="616" customFormat="1" ht="14.25" customHeight="1">
      <c r="A35" s="620" t="s">
        <v>89</v>
      </c>
      <c r="B35" s="621" t="s">
        <v>279</v>
      </c>
      <c r="C35" s="622"/>
    </row>
    <row r="36" spans="1:3" s="616" customFormat="1" ht="14.25" customHeight="1">
      <c r="A36" s="623" t="s">
        <v>90</v>
      </c>
      <c r="B36" s="624" t="s">
        <v>280</v>
      </c>
      <c r="C36" s="625"/>
    </row>
    <row r="37" spans="1:3" s="616" customFormat="1" ht="14.25" customHeight="1">
      <c r="A37" s="623" t="s">
        <v>91</v>
      </c>
      <c r="B37" s="624" t="s">
        <v>281</v>
      </c>
      <c r="C37" s="625"/>
    </row>
    <row r="38" spans="1:3" s="616" customFormat="1" ht="14.25" customHeight="1">
      <c r="A38" s="623" t="s">
        <v>173</v>
      </c>
      <c r="B38" s="624" t="s">
        <v>282</v>
      </c>
      <c r="C38" s="625"/>
    </row>
    <row r="39" spans="1:3" s="616" customFormat="1" ht="14.25" customHeight="1">
      <c r="A39" s="623" t="s">
        <v>174</v>
      </c>
      <c r="B39" s="624" t="s">
        <v>283</v>
      </c>
      <c r="C39" s="625"/>
    </row>
    <row r="40" spans="1:3" s="616" customFormat="1" ht="14.25" customHeight="1">
      <c r="A40" s="623" t="s">
        <v>175</v>
      </c>
      <c r="B40" s="624" t="s">
        <v>284</v>
      </c>
      <c r="C40" s="625"/>
    </row>
    <row r="41" spans="1:3" s="616" customFormat="1" ht="14.25" customHeight="1">
      <c r="A41" s="623" t="s">
        <v>176</v>
      </c>
      <c r="B41" s="624" t="s">
        <v>285</v>
      </c>
      <c r="C41" s="625"/>
    </row>
    <row r="42" spans="1:3" s="616" customFormat="1" ht="14.25" customHeight="1">
      <c r="A42" s="623" t="s">
        <v>177</v>
      </c>
      <c r="B42" s="624" t="s">
        <v>286</v>
      </c>
      <c r="C42" s="625"/>
    </row>
    <row r="43" spans="1:3" s="616" customFormat="1" ht="14.25" customHeight="1">
      <c r="A43" s="623" t="s">
        <v>277</v>
      </c>
      <c r="B43" s="624" t="s">
        <v>287</v>
      </c>
      <c r="C43" s="634"/>
    </row>
    <row r="44" spans="1:3" s="616" customFormat="1" ht="14.25" customHeight="1">
      <c r="A44" s="627" t="s">
        <v>278</v>
      </c>
      <c r="B44" s="631" t="s">
        <v>430</v>
      </c>
      <c r="C44" s="636"/>
    </row>
    <row r="45" spans="1:3" s="616" customFormat="1" ht="14.25" customHeight="1" thickBot="1">
      <c r="A45" s="627" t="s">
        <v>429</v>
      </c>
      <c r="B45" s="628" t="s">
        <v>288</v>
      </c>
      <c r="C45" s="636"/>
    </row>
    <row r="46" spans="1:3" s="616" customFormat="1" ht="14.25" customHeight="1" thickBot="1">
      <c r="A46" s="617" t="s">
        <v>24</v>
      </c>
      <c r="B46" s="618" t="s">
        <v>289</v>
      </c>
      <c r="C46" s="619">
        <f>SUM(C47:C51)</f>
        <v>0</v>
      </c>
    </row>
    <row r="47" spans="1:3" s="616" customFormat="1" ht="14.25" customHeight="1">
      <c r="A47" s="620" t="s">
        <v>92</v>
      </c>
      <c r="B47" s="621" t="s">
        <v>293</v>
      </c>
      <c r="C47" s="637"/>
    </row>
    <row r="48" spans="1:3" s="616" customFormat="1" ht="14.25" customHeight="1">
      <c r="A48" s="623" t="s">
        <v>93</v>
      </c>
      <c r="B48" s="624" t="s">
        <v>294</v>
      </c>
      <c r="C48" s="634"/>
    </row>
    <row r="49" spans="1:3" s="616" customFormat="1" ht="14.25" customHeight="1">
      <c r="A49" s="623" t="s">
        <v>290</v>
      </c>
      <c r="B49" s="624" t="s">
        <v>295</v>
      </c>
      <c r="C49" s="634"/>
    </row>
    <row r="50" spans="1:3" s="616" customFormat="1" ht="14.25" customHeight="1">
      <c r="A50" s="623" t="s">
        <v>291</v>
      </c>
      <c r="B50" s="624" t="s">
        <v>296</v>
      </c>
      <c r="C50" s="634"/>
    </row>
    <row r="51" spans="1:3" s="616" customFormat="1" ht="14.25" customHeight="1" thickBot="1">
      <c r="A51" s="627" t="s">
        <v>292</v>
      </c>
      <c r="B51" s="628" t="s">
        <v>297</v>
      </c>
      <c r="C51" s="636"/>
    </row>
    <row r="52" spans="1:3" s="616" customFormat="1" ht="14.25" customHeight="1" thickBot="1">
      <c r="A52" s="617" t="s">
        <v>178</v>
      </c>
      <c r="B52" s="618" t="s">
        <v>298</v>
      </c>
      <c r="C52" s="619">
        <f>SUM(C53:C55)</f>
        <v>0</v>
      </c>
    </row>
    <row r="53" spans="1:3" s="616" customFormat="1" ht="14.25" customHeight="1">
      <c r="A53" s="620" t="s">
        <v>94</v>
      </c>
      <c r="B53" s="621" t="s">
        <v>299</v>
      </c>
      <c r="C53" s="622"/>
    </row>
    <row r="54" spans="1:3" s="616" customFormat="1" ht="14.25" customHeight="1">
      <c r="A54" s="623" t="s">
        <v>95</v>
      </c>
      <c r="B54" s="624" t="s">
        <v>422</v>
      </c>
      <c r="C54" s="625"/>
    </row>
    <row r="55" spans="1:3" s="616" customFormat="1" ht="14.25" customHeight="1">
      <c r="A55" s="623" t="s">
        <v>302</v>
      </c>
      <c r="B55" s="624" t="s">
        <v>300</v>
      </c>
      <c r="C55" s="625"/>
    </row>
    <row r="56" spans="1:3" s="616" customFormat="1" ht="14.25" customHeight="1" thickBot="1">
      <c r="A56" s="627" t="s">
        <v>303</v>
      </c>
      <c r="B56" s="628" t="s">
        <v>301</v>
      </c>
      <c r="C56" s="630"/>
    </row>
    <row r="57" spans="1:3" s="616" customFormat="1" ht="14.25" customHeight="1" thickBot="1">
      <c r="A57" s="617" t="s">
        <v>26</v>
      </c>
      <c r="B57" s="629" t="s">
        <v>304</v>
      </c>
      <c r="C57" s="619">
        <f>SUM(C58:C60)</f>
        <v>0</v>
      </c>
    </row>
    <row r="58" spans="1:3" s="616" customFormat="1" ht="14.25" customHeight="1">
      <c r="A58" s="620" t="s">
        <v>179</v>
      </c>
      <c r="B58" s="621" t="s">
        <v>306</v>
      </c>
      <c r="C58" s="634"/>
    </row>
    <row r="59" spans="1:3" s="616" customFormat="1" ht="14.25" customHeight="1">
      <c r="A59" s="623" t="s">
        <v>180</v>
      </c>
      <c r="B59" s="624" t="s">
        <v>423</v>
      </c>
      <c r="C59" s="634"/>
    </row>
    <row r="60" spans="1:3" s="616" customFormat="1" ht="14.25" customHeight="1">
      <c r="A60" s="623" t="s">
        <v>226</v>
      </c>
      <c r="B60" s="624" t="s">
        <v>307</v>
      </c>
      <c r="C60" s="634"/>
    </row>
    <row r="61" spans="1:3" s="616" customFormat="1" ht="14.25" customHeight="1" thickBot="1">
      <c r="A61" s="627" t="s">
        <v>305</v>
      </c>
      <c r="B61" s="628" t="s">
        <v>308</v>
      </c>
      <c r="C61" s="634"/>
    </row>
    <row r="62" spans="1:3" s="616" customFormat="1" ht="14.25" customHeight="1" thickBot="1">
      <c r="A62" s="638" t="s">
        <v>473</v>
      </c>
      <c r="B62" s="618" t="s">
        <v>309</v>
      </c>
      <c r="C62" s="632">
        <f>+C5+C12+C19+C26+C34+C46+C52+C57</f>
        <v>26710400</v>
      </c>
    </row>
    <row r="63" spans="1:3" s="616" customFormat="1" ht="14.25" customHeight="1" thickBot="1">
      <c r="A63" s="639" t="s">
        <v>310</v>
      </c>
      <c r="B63" s="629" t="s">
        <v>311</v>
      </c>
      <c r="C63" s="619">
        <f>SUM(C64:C66)</f>
        <v>0</v>
      </c>
    </row>
    <row r="64" spans="1:3" s="616" customFormat="1" ht="14.25" customHeight="1">
      <c r="A64" s="620" t="s">
        <v>341</v>
      </c>
      <c r="B64" s="621" t="s">
        <v>312</v>
      </c>
      <c r="C64" s="634"/>
    </row>
    <row r="65" spans="1:3" s="616" customFormat="1" ht="14.25" customHeight="1">
      <c r="A65" s="623" t="s">
        <v>350</v>
      </c>
      <c r="B65" s="624" t="s">
        <v>313</v>
      </c>
      <c r="C65" s="634"/>
    </row>
    <row r="66" spans="1:3" s="616" customFormat="1" ht="14.25" customHeight="1" thickBot="1">
      <c r="A66" s="627" t="s">
        <v>351</v>
      </c>
      <c r="B66" s="640" t="s">
        <v>458</v>
      </c>
      <c r="C66" s="634"/>
    </row>
    <row r="67" spans="1:3" s="616" customFormat="1" ht="14.25" customHeight="1" thickBot="1">
      <c r="A67" s="639" t="s">
        <v>314</v>
      </c>
      <c r="B67" s="629" t="s">
        <v>315</v>
      </c>
      <c r="C67" s="619">
        <f>SUM(C68:C71)</f>
        <v>0</v>
      </c>
    </row>
    <row r="68" spans="1:3" s="616" customFormat="1" ht="14.25" customHeight="1">
      <c r="A68" s="620" t="s">
        <v>148</v>
      </c>
      <c r="B68" s="621" t="s">
        <v>316</v>
      </c>
      <c r="C68" s="634"/>
    </row>
    <row r="69" spans="1:3" s="616" customFormat="1" ht="14.25" customHeight="1">
      <c r="A69" s="623" t="s">
        <v>149</v>
      </c>
      <c r="B69" s="624" t="s">
        <v>317</v>
      </c>
      <c r="C69" s="634"/>
    </row>
    <row r="70" spans="1:3" s="616" customFormat="1" ht="14.25" customHeight="1">
      <c r="A70" s="623" t="s">
        <v>342</v>
      </c>
      <c r="B70" s="624" t="s">
        <v>318</v>
      </c>
      <c r="C70" s="634"/>
    </row>
    <row r="71" spans="1:3" s="616" customFormat="1" ht="14.25" customHeight="1" thickBot="1">
      <c r="A71" s="627" t="s">
        <v>343</v>
      </c>
      <c r="B71" s="628" t="s">
        <v>319</v>
      </c>
      <c r="C71" s="634"/>
    </row>
    <row r="72" spans="1:3" s="616" customFormat="1" ht="14.25" customHeight="1" thickBot="1">
      <c r="A72" s="639" t="s">
        <v>320</v>
      </c>
      <c r="B72" s="629" t="s">
        <v>321</v>
      </c>
      <c r="C72" s="619">
        <f>SUM(C73:C74)</f>
        <v>12254000</v>
      </c>
    </row>
    <row r="73" spans="1:3" s="616" customFormat="1" ht="14.25" customHeight="1">
      <c r="A73" s="620" t="s">
        <v>344</v>
      </c>
      <c r="B73" s="621" t="s">
        <v>322</v>
      </c>
      <c r="C73" s="634">
        <v>12254000</v>
      </c>
    </row>
    <row r="74" spans="1:3" s="616" customFormat="1" ht="14.25" customHeight="1" thickBot="1">
      <c r="A74" s="627" t="s">
        <v>345</v>
      </c>
      <c r="B74" s="628" t="s">
        <v>323</v>
      </c>
      <c r="C74" s="634"/>
    </row>
    <row r="75" spans="1:3" s="616" customFormat="1" ht="14.25" customHeight="1" thickBot="1">
      <c r="A75" s="639" t="s">
        <v>324</v>
      </c>
      <c r="B75" s="629" t="s">
        <v>325</v>
      </c>
      <c r="C75" s="619">
        <f>SUM(C76:C78)</f>
        <v>0</v>
      </c>
    </row>
    <row r="76" spans="1:3" s="616" customFormat="1" ht="14.25" customHeight="1">
      <c r="A76" s="620" t="s">
        <v>346</v>
      </c>
      <c r="B76" s="621" t="s">
        <v>326</v>
      </c>
      <c r="C76" s="634"/>
    </row>
    <row r="77" spans="1:3" s="616" customFormat="1" ht="14.25" customHeight="1">
      <c r="A77" s="623" t="s">
        <v>347</v>
      </c>
      <c r="B77" s="624" t="s">
        <v>327</v>
      </c>
      <c r="C77" s="634"/>
    </row>
    <row r="78" spans="1:3" s="616" customFormat="1" ht="14.25" customHeight="1" thickBot="1">
      <c r="A78" s="627" t="s">
        <v>348</v>
      </c>
      <c r="B78" s="628" t="s">
        <v>328</v>
      </c>
      <c r="C78" s="634"/>
    </row>
    <row r="79" spans="1:3" s="616" customFormat="1" ht="14.25" customHeight="1" thickBot="1">
      <c r="A79" s="639" t="s">
        <v>329</v>
      </c>
      <c r="B79" s="629" t="s">
        <v>349</v>
      </c>
      <c r="C79" s="619">
        <f>SUM(C80:C83)</f>
        <v>0</v>
      </c>
    </row>
    <row r="80" spans="1:3" s="616" customFormat="1" ht="14.25" customHeight="1">
      <c r="A80" s="641" t="s">
        <v>330</v>
      </c>
      <c r="B80" s="621" t="s">
        <v>331</v>
      </c>
      <c r="C80" s="634"/>
    </row>
    <row r="81" spans="1:3" s="616" customFormat="1" ht="14.25" customHeight="1">
      <c r="A81" s="642" t="s">
        <v>332</v>
      </c>
      <c r="B81" s="624" t="s">
        <v>333</v>
      </c>
      <c r="C81" s="634"/>
    </row>
    <row r="82" spans="1:3" s="616" customFormat="1" ht="14.25" customHeight="1">
      <c r="A82" s="642" t="s">
        <v>334</v>
      </c>
      <c r="B82" s="624" t="s">
        <v>335</v>
      </c>
      <c r="C82" s="634"/>
    </row>
    <row r="83" spans="1:3" s="616" customFormat="1" ht="14.25" customHeight="1" thickBot="1">
      <c r="A83" s="643" t="s">
        <v>336</v>
      </c>
      <c r="B83" s="628" t="s">
        <v>337</v>
      </c>
      <c r="C83" s="634"/>
    </row>
    <row r="84" spans="1:3" s="616" customFormat="1" ht="14.25" customHeight="1" thickBot="1">
      <c r="A84" s="639" t="s">
        <v>338</v>
      </c>
      <c r="B84" s="629" t="s">
        <v>472</v>
      </c>
      <c r="C84" s="644"/>
    </row>
    <row r="85" spans="1:3" s="616" customFormat="1" ht="14.25" customHeight="1" thickBot="1">
      <c r="A85" s="639" t="s">
        <v>340</v>
      </c>
      <c r="B85" s="629" t="s">
        <v>339</v>
      </c>
      <c r="C85" s="644"/>
    </row>
    <row r="86" spans="1:3" s="616" customFormat="1" ht="14.25" customHeight="1" thickBot="1">
      <c r="A86" s="639" t="s">
        <v>352</v>
      </c>
      <c r="B86" s="645" t="s">
        <v>475</v>
      </c>
      <c r="C86" s="632">
        <f>+C63+C67+C72+C75+C79+C85+C84</f>
        <v>12254000</v>
      </c>
    </row>
    <row r="87" spans="1:3" s="616" customFormat="1" ht="17.25" customHeight="1" thickBot="1">
      <c r="A87" s="646" t="s">
        <v>474</v>
      </c>
      <c r="B87" s="647" t="s">
        <v>476</v>
      </c>
      <c r="C87" s="632">
        <f>+C62+C86</f>
        <v>38964400</v>
      </c>
    </row>
    <row r="88" spans="1:3" s="616" customFormat="1" ht="14.25" customHeight="1">
      <c r="A88" s="4"/>
      <c r="B88" s="5"/>
      <c r="C88" s="257"/>
    </row>
    <row r="89" spans="1:3" ht="14.25" customHeight="1">
      <c r="A89" s="797" t="s">
        <v>48</v>
      </c>
      <c r="B89" s="797"/>
      <c r="C89" s="797"/>
    </row>
    <row r="90" spans="1:3" s="649" customFormat="1" ht="14.25" customHeight="1" thickBot="1">
      <c r="A90" s="799" t="s">
        <v>152</v>
      </c>
      <c r="B90" s="799"/>
      <c r="C90" s="648" t="s">
        <v>677</v>
      </c>
    </row>
    <row r="91" spans="1:3" ht="34.5" customHeight="1" thickBot="1">
      <c r="A91" s="610" t="s">
        <v>67</v>
      </c>
      <c r="B91" s="611" t="s">
        <v>49</v>
      </c>
      <c r="C91" s="612" t="s">
        <v>672</v>
      </c>
    </row>
    <row r="92" spans="1:3" s="616" customFormat="1" ht="14.25" customHeight="1" thickBot="1">
      <c r="A92" s="610" t="s">
        <v>490</v>
      </c>
      <c r="B92" s="611" t="s">
        <v>491</v>
      </c>
      <c r="C92" s="612" t="s">
        <v>492</v>
      </c>
    </row>
    <row r="93" spans="1:3" ht="14.25" customHeight="1" thickBot="1">
      <c r="A93" s="650" t="s">
        <v>19</v>
      </c>
      <c r="B93" s="651" t="s">
        <v>675</v>
      </c>
      <c r="C93" s="652">
        <f>C94+C95+C96+C97+C98+C111</f>
        <v>26710400</v>
      </c>
    </row>
    <row r="94" spans="1:3" ht="14.25" customHeight="1">
      <c r="A94" s="653" t="s">
        <v>96</v>
      </c>
      <c r="B94" s="654" t="s">
        <v>50</v>
      </c>
      <c r="C94" s="655"/>
    </row>
    <row r="95" spans="1:3" ht="14.25" customHeight="1">
      <c r="A95" s="623" t="s">
        <v>97</v>
      </c>
      <c r="B95" s="656" t="s">
        <v>181</v>
      </c>
      <c r="C95" s="625"/>
    </row>
    <row r="96" spans="1:3" ht="14.25" customHeight="1">
      <c r="A96" s="623" t="s">
        <v>98</v>
      </c>
      <c r="B96" s="656" t="s">
        <v>139</v>
      </c>
      <c r="C96" s="630"/>
    </row>
    <row r="97" spans="1:3" ht="14.25" customHeight="1">
      <c r="A97" s="623" t="s">
        <v>99</v>
      </c>
      <c r="B97" s="657" t="s">
        <v>182</v>
      </c>
      <c r="C97" s="630"/>
    </row>
    <row r="98" spans="1:3" ht="14.25" customHeight="1">
      <c r="A98" s="623" t="s">
        <v>110</v>
      </c>
      <c r="B98" s="658" t="s">
        <v>183</v>
      </c>
      <c r="C98" s="630">
        <v>26710400</v>
      </c>
    </row>
    <row r="99" spans="1:3" ht="14.25" customHeight="1">
      <c r="A99" s="623" t="s">
        <v>100</v>
      </c>
      <c r="B99" s="656" t="s">
        <v>439</v>
      </c>
      <c r="C99" s="630"/>
    </row>
    <row r="100" spans="1:3" ht="14.25" customHeight="1">
      <c r="A100" s="623" t="s">
        <v>101</v>
      </c>
      <c r="B100" s="659" t="s">
        <v>438</v>
      </c>
      <c r="C100" s="630"/>
    </row>
    <row r="101" spans="1:3" ht="14.25" customHeight="1">
      <c r="A101" s="623" t="s">
        <v>111</v>
      </c>
      <c r="B101" s="659" t="s">
        <v>437</v>
      </c>
      <c r="C101" s="630"/>
    </row>
    <row r="102" spans="1:3" ht="14.25" customHeight="1">
      <c r="A102" s="623" t="s">
        <v>112</v>
      </c>
      <c r="B102" s="660" t="s">
        <v>355</v>
      </c>
      <c r="C102" s="630"/>
    </row>
    <row r="103" spans="1:3" ht="14.25" customHeight="1">
      <c r="A103" s="623" t="s">
        <v>113</v>
      </c>
      <c r="B103" s="661" t="s">
        <v>356</v>
      </c>
      <c r="C103" s="630"/>
    </row>
    <row r="104" spans="1:3" ht="14.25" customHeight="1">
      <c r="A104" s="623" t="s">
        <v>114</v>
      </c>
      <c r="B104" s="661" t="s">
        <v>357</v>
      </c>
      <c r="C104" s="630"/>
    </row>
    <row r="105" spans="1:3" ht="14.25" customHeight="1">
      <c r="A105" s="623" t="s">
        <v>116</v>
      </c>
      <c r="B105" s="660" t="s">
        <v>358</v>
      </c>
      <c r="C105" s="630">
        <v>26060400</v>
      </c>
    </row>
    <row r="106" spans="1:3" ht="14.25" customHeight="1">
      <c r="A106" s="623" t="s">
        <v>184</v>
      </c>
      <c r="B106" s="660" t="s">
        <v>359</v>
      </c>
      <c r="C106" s="630"/>
    </row>
    <row r="107" spans="1:3" ht="14.25" customHeight="1">
      <c r="A107" s="623" t="s">
        <v>353</v>
      </c>
      <c r="B107" s="661" t="s">
        <v>360</v>
      </c>
      <c r="C107" s="630"/>
    </row>
    <row r="108" spans="1:3" ht="14.25" customHeight="1">
      <c r="A108" s="662" t="s">
        <v>354</v>
      </c>
      <c r="B108" s="659" t="s">
        <v>361</v>
      </c>
      <c r="C108" s="630"/>
    </row>
    <row r="109" spans="1:3" ht="14.25" customHeight="1">
      <c r="A109" s="623" t="s">
        <v>435</v>
      </c>
      <c r="B109" s="659" t="s">
        <v>362</v>
      </c>
      <c r="C109" s="630"/>
    </row>
    <row r="110" spans="1:3" ht="14.25" customHeight="1">
      <c r="A110" s="627" t="s">
        <v>436</v>
      </c>
      <c r="B110" s="659" t="s">
        <v>363</v>
      </c>
      <c r="C110" s="630">
        <v>650000</v>
      </c>
    </row>
    <row r="111" spans="1:3" ht="14.25" customHeight="1">
      <c r="A111" s="623" t="s">
        <v>440</v>
      </c>
      <c r="B111" s="657" t="s">
        <v>51</v>
      </c>
      <c r="C111" s="625"/>
    </row>
    <row r="112" spans="1:3" ht="14.25" customHeight="1">
      <c r="A112" s="623" t="s">
        <v>441</v>
      </c>
      <c r="B112" s="656" t="s">
        <v>443</v>
      </c>
      <c r="C112" s="625"/>
    </row>
    <row r="113" spans="1:3" ht="14.25" customHeight="1" thickBot="1">
      <c r="A113" s="663" t="s">
        <v>442</v>
      </c>
      <c r="B113" s="664" t="s">
        <v>444</v>
      </c>
      <c r="C113" s="665"/>
    </row>
    <row r="114" spans="1:3" ht="14.25" customHeight="1" thickBot="1">
      <c r="A114" s="666" t="s">
        <v>20</v>
      </c>
      <c r="B114" s="667" t="s">
        <v>676</v>
      </c>
      <c r="C114" s="668">
        <f>+C115+C117+C119</f>
        <v>12254000</v>
      </c>
    </row>
    <row r="115" spans="1:3" ht="14.25" customHeight="1">
      <c r="A115" s="620" t="s">
        <v>102</v>
      </c>
      <c r="B115" s="656" t="s">
        <v>224</v>
      </c>
      <c r="C115" s="622"/>
    </row>
    <row r="116" spans="1:3" ht="14.25" customHeight="1">
      <c r="A116" s="620" t="s">
        <v>103</v>
      </c>
      <c r="B116" s="669" t="s">
        <v>368</v>
      </c>
      <c r="C116" s="622"/>
    </row>
    <row r="117" spans="1:3" ht="14.25" customHeight="1">
      <c r="A117" s="620" t="s">
        <v>104</v>
      </c>
      <c r="B117" s="669" t="s">
        <v>185</v>
      </c>
      <c r="C117" s="625">
        <v>12254000</v>
      </c>
    </row>
    <row r="118" spans="1:3" ht="14.25" customHeight="1">
      <c r="A118" s="620" t="s">
        <v>105</v>
      </c>
      <c r="B118" s="669" t="s">
        <v>369</v>
      </c>
      <c r="C118" s="670"/>
    </row>
    <row r="119" spans="1:3" ht="14.25" customHeight="1">
      <c r="A119" s="620" t="s">
        <v>106</v>
      </c>
      <c r="B119" s="628" t="s">
        <v>227</v>
      </c>
      <c r="C119" s="670"/>
    </row>
    <row r="120" spans="1:3" ht="14.25" customHeight="1">
      <c r="A120" s="620" t="s">
        <v>115</v>
      </c>
      <c r="B120" s="626" t="s">
        <v>424</v>
      </c>
      <c r="C120" s="670"/>
    </row>
    <row r="121" spans="1:3" ht="14.25" customHeight="1">
      <c r="A121" s="620" t="s">
        <v>117</v>
      </c>
      <c r="B121" s="671" t="s">
        <v>374</v>
      </c>
      <c r="C121" s="670"/>
    </row>
    <row r="122" spans="1:3" ht="14.25" customHeight="1">
      <c r="A122" s="620" t="s">
        <v>186</v>
      </c>
      <c r="B122" s="661" t="s">
        <v>357</v>
      </c>
      <c r="C122" s="670"/>
    </row>
    <row r="123" spans="1:3" ht="14.25" customHeight="1">
      <c r="A123" s="620" t="s">
        <v>187</v>
      </c>
      <c r="B123" s="661" t="s">
        <v>373</v>
      </c>
      <c r="C123" s="670"/>
    </row>
    <row r="124" spans="1:3" ht="14.25" customHeight="1">
      <c r="A124" s="620" t="s">
        <v>188</v>
      </c>
      <c r="B124" s="661" t="s">
        <v>372</v>
      </c>
      <c r="C124" s="670"/>
    </row>
    <row r="125" spans="1:3" ht="14.25" customHeight="1">
      <c r="A125" s="620" t="s">
        <v>365</v>
      </c>
      <c r="B125" s="661" t="s">
        <v>360</v>
      </c>
      <c r="C125" s="670"/>
    </row>
    <row r="126" spans="1:3" ht="14.25" customHeight="1">
      <c r="A126" s="620" t="s">
        <v>366</v>
      </c>
      <c r="B126" s="661" t="s">
        <v>371</v>
      </c>
      <c r="C126" s="670"/>
    </row>
    <row r="127" spans="1:3" ht="14.25" customHeight="1" thickBot="1">
      <c r="A127" s="662" t="s">
        <v>367</v>
      </c>
      <c r="B127" s="661" t="s">
        <v>370</v>
      </c>
      <c r="C127" s="672"/>
    </row>
    <row r="128" spans="1:3" ht="14.25" customHeight="1" thickBot="1">
      <c r="A128" s="617" t="s">
        <v>21</v>
      </c>
      <c r="B128" s="673" t="s">
        <v>445</v>
      </c>
      <c r="C128" s="619">
        <f>+C93+C114</f>
        <v>38964400</v>
      </c>
    </row>
    <row r="129" spans="1:3" ht="14.25" customHeight="1" thickBot="1">
      <c r="A129" s="617" t="s">
        <v>22</v>
      </c>
      <c r="B129" s="673" t="s">
        <v>446</v>
      </c>
      <c r="C129" s="619">
        <f>+C130+C131+C132</f>
        <v>0</v>
      </c>
    </row>
    <row r="130" spans="1:3" ht="14.25" customHeight="1">
      <c r="A130" s="620" t="s">
        <v>266</v>
      </c>
      <c r="B130" s="669" t="s">
        <v>453</v>
      </c>
      <c r="C130" s="670"/>
    </row>
    <row r="131" spans="1:3" ht="14.25" customHeight="1">
      <c r="A131" s="620" t="s">
        <v>269</v>
      </c>
      <c r="B131" s="669" t="s">
        <v>454</v>
      </c>
      <c r="C131" s="670"/>
    </row>
    <row r="132" spans="1:3" ht="14.25" customHeight="1" thickBot="1">
      <c r="A132" s="662" t="s">
        <v>270</v>
      </c>
      <c r="B132" s="669" t="s">
        <v>455</v>
      </c>
      <c r="C132" s="670"/>
    </row>
    <row r="133" spans="1:3" ht="14.25" customHeight="1" thickBot="1">
      <c r="A133" s="617" t="s">
        <v>23</v>
      </c>
      <c r="B133" s="673" t="s">
        <v>447</v>
      </c>
      <c r="C133" s="619">
        <f>SUM(C134:C139)</f>
        <v>0</v>
      </c>
    </row>
    <row r="134" spans="1:3" ht="14.25" customHeight="1">
      <c r="A134" s="620" t="s">
        <v>89</v>
      </c>
      <c r="B134" s="674" t="s">
        <v>456</v>
      </c>
      <c r="C134" s="670"/>
    </row>
    <row r="135" spans="1:3" ht="14.25" customHeight="1">
      <c r="A135" s="620" t="s">
        <v>90</v>
      </c>
      <c r="B135" s="674" t="s">
        <v>448</v>
      </c>
      <c r="C135" s="670"/>
    </row>
    <row r="136" spans="1:3" ht="14.25" customHeight="1">
      <c r="A136" s="620" t="s">
        <v>91</v>
      </c>
      <c r="B136" s="674" t="s">
        <v>449</v>
      </c>
      <c r="C136" s="670"/>
    </row>
    <row r="137" spans="1:3" ht="14.25" customHeight="1">
      <c r="A137" s="620" t="s">
        <v>173</v>
      </c>
      <c r="B137" s="674" t="s">
        <v>450</v>
      </c>
      <c r="C137" s="670"/>
    </row>
    <row r="138" spans="1:3" ht="14.25" customHeight="1">
      <c r="A138" s="620" t="s">
        <v>174</v>
      </c>
      <c r="B138" s="674" t="s">
        <v>451</v>
      </c>
      <c r="C138" s="670"/>
    </row>
    <row r="139" spans="1:3" ht="14.25" customHeight="1" thickBot="1">
      <c r="A139" s="662" t="s">
        <v>175</v>
      </c>
      <c r="B139" s="674" t="s">
        <v>452</v>
      </c>
      <c r="C139" s="670"/>
    </row>
    <row r="140" spans="1:3" ht="14.25" customHeight="1" thickBot="1">
      <c r="A140" s="617" t="s">
        <v>24</v>
      </c>
      <c r="B140" s="673" t="s">
        <v>460</v>
      </c>
      <c r="C140" s="632">
        <f>+C141+C142+C143+C144</f>
        <v>0</v>
      </c>
    </row>
    <row r="141" spans="1:3" ht="14.25" customHeight="1">
      <c r="A141" s="620" t="s">
        <v>92</v>
      </c>
      <c r="B141" s="674" t="s">
        <v>375</v>
      </c>
      <c r="C141" s="670"/>
    </row>
    <row r="142" spans="1:3" ht="14.25" customHeight="1">
      <c r="A142" s="620" t="s">
        <v>93</v>
      </c>
      <c r="B142" s="674" t="s">
        <v>376</v>
      </c>
      <c r="C142" s="670"/>
    </row>
    <row r="143" spans="1:3" ht="14.25" customHeight="1">
      <c r="A143" s="620" t="s">
        <v>290</v>
      </c>
      <c r="B143" s="674" t="s">
        <v>461</v>
      </c>
      <c r="C143" s="670"/>
    </row>
    <row r="144" spans="1:3" ht="14.25" customHeight="1" thickBot="1">
      <c r="A144" s="662" t="s">
        <v>291</v>
      </c>
      <c r="B144" s="675" t="s">
        <v>395</v>
      </c>
      <c r="C144" s="670"/>
    </row>
    <row r="145" spans="1:3" ht="14.25" customHeight="1" thickBot="1">
      <c r="A145" s="617" t="s">
        <v>25</v>
      </c>
      <c r="B145" s="673" t="s">
        <v>462</v>
      </c>
      <c r="C145" s="676">
        <f>SUM(C146:C150)</f>
        <v>0</v>
      </c>
    </row>
    <row r="146" spans="1:3" ht="14.25" customHeight="1">
      <c r="A146" s="620" t="s">
        <v>94</v>
      </c>
      <c r="B146" s="674" t="s">
        <v>457</v>
      </c>
      <c r="C146" s="670"/>
    </row>
    <row r="147" spans="1:3" ht="14.25" customHeight="1">
      <c r="A147" s="620" t="s">
        <v>95</v>
      </c>
      <c r="B147" s="674" t="s">
        <v>464</v>
      </c>
      <c r="C147" s="670"/>
    </row>
    <row r="148" spans="1:3" ht="14.25" customHeight="1">
      <c r="A148" s="620" t="s">
        <v>302</v>
      </c>
      <c r="B148" s="674" t="s">
        <v>459</v>
      </c>
      <c r="C148" s="670"/>
    </row>
    <row r="149" spans="1:3" ht="14.25" customHeight="1">
      <c r="A149" s="620" t="s">
        <v>303</v>
      </c>
      <c r="B149" s="674" t="s">
        <v>465</v>
      </c>
      <c r="C149" s="670"/>
    </row>
    <row r="150" spans="1:3" ht="14.25" customHeight="1" thickBot="1">
      <c r="A150" s="620" t="s">
        <v>463</v>
      </c>
      <c r="B150" s="674" t="s">
        <v>466</v>
      </c>
      <c r="C150" s="670"/>
    </row>
    <row r="151" spans="1:3" ht="14.25" customHeight="1" thickBot="1">
      <c r="A151" s="617" t="s">
        <v>26</v>
      </c>
      <c r="B151" s="673" t="s">
        <v>467</v>
      </c>
      <c r="C151" s="677"/>
    </row>
    <row r="152" spans="1:3" ht="14.25" customHeight="1" thickBot="1">
      <c r="A152" s="617" t="s">
        <v>27</v>
      </c>
      <c r="B152" s="673" t="s">
        <v>468</v>
      </c>
      <c r="C152" s="677"/>
    </row>
    <row r="153" spans="1:9" ht="14.25" customHeight="1" thickBot="1">
      <c r="A153" s="617" t="s">
        <v>28</v>
      </c>
      <c r="B153" s="673" t="s">
        <v>470</v>
      </c>
      <c r="C153" s="678">
        <f>+C129+C133+C140+C145+C151+C152</f>
        <v>0</v>
      </c>
      <c r="F153" s="309"/>
      <c r="G153" s="310"/>
      <c r="H153" s="310"/>
      <c r="I153" s="310"/>
    </row>
    <row r="154" spans="1:3" s="616" customFormat="1" ht="14.25" customHeight="1" thickBot="1">
      <c r="A154" s="679" t="s">
        <v>29</v>
      </c>
      <c r="B154" s="680" t="s">
        <v>469</v>
      </c>
      <c r="C154" s="678">
        <f>+C128+C153</f>
        <v>38964400</v>
      </c>
    </row>
    <row r="156" spans="1:3" ht="14.25" customHeight="1">
      <c r="A156" s="800" t="s">
        <v>377</v>
      </c>
      <c r="B156" s="800"/>
      <c r="C156" s="800"/>
    </row>
    <row r="157" spans="1:3" ht="14.25" customHeight="1" thickBot="1">
      <c r="A157" s="798" t="s">
        <v>153</v>
      </c>
      <c r="B157" s="798"/>
      <c r="C157" s="609" t="s">
        <v>641</v>
      </c>
    </row>
    <row r="158" spans="1:4" ht="28.5" customHeight="1" thickBot="1">
      <c r="A158" s="617">
        <v>1</v>
      </c>
      <c r="B158" s="681" t="s">
        <v>471</v>
      </c>
      <c r="C158" s="619">
        <f>+C62-C128</f>
        <v>-12254000</v>
      </c>
      <c r="D158" s="682"/>
    </row>
    <row r="159" spans="1:3" ht="32.25" customHeight="1" thickBot="1">
      <c r="A159" s="617" t="s">
        <v>20</v>
      </c>
      <c r="B159" s="681" t="s">
        <v>477</v>
      </c>
      <c r="C159" s="619">
        <f>+C86-C153</f>
        <v>12254000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KÖZSÉGI ÖNKORMÁNYZAT VÁRALJA
2017. ÉVI KÖLTSÉGVETÉS
ÖNKÉNT VÁLLALT FELADATAINAK MÉRLEGE &amp;R&amp;"Times New Roman CE,Félkövér dőlt"&amp;11 1.2. melléklet a ........./2017. (.......)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view="pageLayout" zoomScaleNormal="120" zoomScaleSheetLayoutView="100" workbookViewId="0" topLeftCell="A1">
      <selection activeCell="D3" sqref="D3"/>
    </sheetView>
  </sheetViews>
  <sheetFormatPr defaultColWidth="9.00390625" defaultRowHeight="12.75"/>
  <cols>
    <col min="1" max="1" width="9.00390625" style="279" customWidth="1"/>
    <col min="2" max="2" width="75.875" style="279" customWidth="1"/>
    <col min="3" max="3" width="15.50390625" style="280" customWidth="1"/>
    <col min="4" max="5" width="15.50390625" style="279" customWidth="1"/>
    <col min="6" max="6" width="9.00390625" style="38" customWidth="1"/>
    <col min="7" max="16384" width="9.375" style="38" customWidth="1"/>
  </cols>
  <sheetData>
    <row r="1" spans="1:5" ht="15.75" customHeight="1">
      <c r="A1" s="797" t="s">
        <v>16</v>
      </c>
      <c r="B1" s="797"/>
      <c r="C1" s="797"/>
      <c r="D1" s="797"/>
      <c r="E1" s="797"/>
    </row>
    <row r="2" spans="1:5" ht="15.75" customHeight="1" thickBot="1">
      <c r="A2" s="852" t="s">
        <v>151</v>
      </c>
      <c r="B2" s="852"/>
      <c r="D2" s="116"/>
      <c r="E2" s="258" t="s">
        <v>225</v>
      </c>
    </row>
    <row r="3" spans="1:5" ht="37.5" customHeight="1" thickBot="1">
      <c r="A3" s="22" t="s">
        <v>67</v>
      </c>
      <c r="B3" s="23" t="s">
        <v>18</v>
      </c>
      <c r="C3" s="23" t="s">
        <v>649</v>
      </c>
      <c r="D3" s="293" t="e">
        <f>+CONCATENATE(LEFT(#REF!,4)-1,". évi várható")</f>
        <v>#REF!</v>
      </c>
      <c r="E3" s="136" t="str">
        <f>+'1.1.sz.mell.'!C3</f>
        <v>2017. évi előirányzat</v>
      </c>
    </row>
    <row r="4" spans="1:5" s="39" customFormat="1" ht="12" customHeight="1" thickBot="1">
      <c r="A4" s="32" t="s">
        <v>490</v>
      </c>
      <c r="B4" s="33" t="s">
        <v>491</v>
      </c>
      <c r="C4" s="33" t="s">
        <v>492</v>
      </c>
      <c r="D4" s="33" t="s">
        <v>494</v>
      </c>
      <c r="E4" s="314" t="s">
        <v>493</v>
      </c>
    </row>
    <row r="5" spans="1:5" s="1" customFormat="1" ht="12" customHeight="1" thickBot="1">
      <c r="A5" s="19" t="s">
        <v>19</v>
      </c>
      <c r="B5" s="20" t="s">
        <v>250</v>
      </c>
      <c r="C5" s="285">
        <f>+C6+C7+C8+C9+C10+C11</f>
        <v>73087</v>
      </c>
      <c r="D5" s="285">
        <f>+D6+D7+D8+D9+D10+D11</f>
        <v>55933</v>
      </c>
      <c r="E5" s="223">
        <f>+E6+E7+E8+E9+E10+E11</f>
        <v>53412</v>
      </c>
    </row>
    <row r="6" spans="1:5" s="1" customFormat="1" ht="12" customHeight="1">
      <c r="A6" s="14" t="s">
        <v>96</v>
      </c>
      <c r="B6" s="301" t="s">
        <v>251</v>
      </c>
      <c r="C6" s="287">
        <v>16474</v>
      </c>
      <c r="D6" s="287">
        <v>15182</v>
      </c>
      <c r="E6" s="225">
        <v>15338</v>
      </c>
    </row>
    <row r="7" spans="1:5" s="1" customFormat="1" ht="12" customHeight="1">
      <c r="A7" s="13" t="s">
        <v>97</v>
      </c>
      <c r="B7" s="302" t="s">
        <v>252</v>
      </c>
      <c r="C7" s="286"/>
      <c r="D7" s="286"/>
      <c r="E7" s="224"/>
    </row>
    <row r="8" spans="1:5" s="1" customFormat="1" ht="12" customHeight="1">
      <c r="A8" s="13" t="s">
        <v>98</v>
      </c>
      <c r="B8" s="302" t="s">
        <v>253</v>
      </c>
      <c r="C8" s="286">
        <v>45595</v>
      </c>
      <c r="D8" s="286">
        <v>37617</v>
      </c>
      <c r="E8" s="224">
        <v>36874</v>
      </c>
    </row>
    <row r="9" spans="1:5" s="1" customFormat="1" ht="12" customHeight="1">
      <c r="A9" s="13" t="s">
        <v>99</v>
      </c>
      <c r="B9" s="302" t="s">
        <v>254</v>
      </c>
      <c r="C9" s="286">
        <v>1000</v>
      </c>
      <c r="D9" s="286">
        <v>998</v>
      </c>
      <c r="E9" s="224">
        <v>1200</v>
      </c>
    </row>
    <row r="10" spans="1:5" s="1" customFormat="1" ht="12" customHeight="1">
      <c r="A10" s="13" t="s">
        <v>147</v>
      </c>
      <c r="B10" s="249" t="s">
        <v>426</v>
      </c>
      <c r="C10" s="286">
        <v>5745</v>
      </c>
      <c r="D10" s="286">
        <v>123</v>
      </c>
      <c r="E10" s="224"/>
    </row>
    <row r="11" spans="1:5" s="1" customFormat="1" ht="12" customHeight="1" thickBot="1">
      <c r="A11" s="15" t="s">
        <v>100</v>
      </c>
      <c r="B11" s="250" t="s">
        <v>427</v>
      </c>
      <c r="C11" s="286">
        <v>4273</v>
      </c>
      <c r="D11" s="286">
        <v>2013</v>
      </c>
      <c r="E11" s="224"/>
    </row>
    <row r="12" spans="1:5" s="1" customFormat="1" ht="12" customHeight="1" thickBot="1">
      <c r="A12" s="19" t="s">
        <v>20</v>
      </c>
      <c r="B12" s="248" t="s">
        <v>255</v>
      </c>
      <c r="C12" s="285">
        <f>+C13+C14+C15+C16+C17</f>
        <v>6156</v>
      </c>
      <c r="D12" s="285">
        <f>+D13+D14+D15+D16+D17</f>
        <v>11195</v>
      </c>
      <c r="E12" s="223">
        <f>+E13+E14+E15+E16+E17</f>
        <v>6978</v>
      </c>
    </row>
    <row r="13" spans="1:5" s="1" customFormat="1" ht="12" customHeight="1">
      <c r="A13" s="14" t="s">
        <v>102</v>
      </c>
      <c r="B13" s="301" t="s">
        <v>256</v>
      </c>
      <c r="C13" s="287"/>
      <c r="D13" s="287"/>
      <c r="E13" s="225"/>
    </row>
    <row r="14" spans="1:5" s="1" customFormat="1" ht="12" customHeight="1">
      <c r="A14" s="13" t="s">
        <v>103</v>
      </c>
      <c r="B14" s="302" t="s">
        <v>257</v>
      </c>
      <c r="C14" s="286"/>
      <c r="D14" s="286"/>
      <c r="E14" s="224"/>
    </row>
    <row r="15" spans="1:5" s="1" customFormat="1" ht="12" customHeight="1">
      <c r="A15" s="13" t="s">
        <v>104</v>
      </c>
      <c r="B15" s="302" t="s">
        <v>418</v>
      </c>
      <c r="C15" s="286"/>
      <c r="D15" s="286"/>
      <c r="E15" s="224"/>
    </row>
    <row r="16" spans="1:5" s="1" customFormat="1" ht="12" customHeight="1">
      <c r="A16" s="13" t="s">
        <v>105</v>
      </c>
      <c r="B16" s="302" t="s">
        <v>419</v>
      </c>
      <c r="C16" s="286"/>
      <c r="D16" s="286"/>
      <c r="E16" s="224"/>
    </row>
    <row r="17" spans="1:5" s="1" customFormat="1" ht="12" customHeight="1">
      <c r="A17" s="13" t="s">
        <v>106</v>
      </c>
      <c r="B17" s="302" t="s">
        <v>258</v>
      </c>
      <c r="C17" s="286">
        <v>6156</v>
      </c>
      <c r="D17" s="286">
        <v>11195</v>
      </c>
      <c r="E17" s="224">
        <v>6978</v>
      </c>
    </row>
    <row r="18" spans="1:5" s="1" customFormat="1" ht="12" customHeight="1" thickBot="1">
      <c r="A18" s="15" t="s">
        <v>115</v>
      </c>
      <c r="B18" s="250" t="s">
        <v>259</v>
      </c>
      <c r="C18" s="288"/>
      <c r="D18" s="288"/>
      <c r="E18" s="226"/>
    </row>
    <row r="19" spans="1:5" s="1" customFormat="1" ht="12" customHeight="1" thickBot="1">
      <c r="A19" s="19" t="s">
        <v>21</v>
      </c>
      <c r="B19" s="20" t="s">
        <v>260</v>
      </c>
      <c r="C19" s="285">
        <f>+C20+C21+C22+C23+C24</f>
        <v>4979</v>
      </c>
      <c r="D19" s="285">
        <f>+D20+D21+D22+D23+D24</f>
        <v>14069</v>
      </c>
      <c r="E19" s="223">
        <f>+E20+E21+E22+E23+E24</f>
        <v>15073</v>
      </c>
    </row>
    <row r="20" spans="1:5" s="1" customFormat="1" ht="12" customHeight="1">
      <c r="A20" s="14" t="s">
        <v>85</v>
      </c>
      <c r="B20" s="301" t="s">
        <v>261</v>
      </c>
      <c r="C20" s="287">
        <v>4979</v>
      </c>
      <c r="D20" s="287">
        <v>10000</v>
      </c>
      <c r="E20" s="225"/>
    </row>
    <row r="21" spans="1:5" s="1" customFormat="1" ht="12" customHeight="1">
      <c r="A21" s="13" t="s">
        <v>86</v>
      </c>
      <c r="B21" s="302" t="s">
        <v>262</v>
      </c>
      <c r="C21" s="286"/>
      <c r="D21" s="286"/>
      <c r="E21" s="224"/>
    </row>
    <row r="22" spans="1:5" s="1" customFormat="1" ht="12" customHeight="1">
      <c r="A22" s="13" t="s">
        <v>87</v>
      </c>
      <c r="B22" s="302" t="s">
        <v>420</v>
      </c>
      <c r="C22" s="286"/>
      <c r="D22" s="286"/>
      <c r="E22" s="224"/>
    </row>
    <row r="23" spans="1:5" s="1" customFormat="1" ht="12" customHeight="1">
      <c r="A23" s="13" t="s">
        <v>88</v>
      </c>
      <c r="B23" s="302" t="s">
        <v>421</v>
      </c>
      <c r="C23" s="286"/>
      <c r="D23" s="286"/>
      <c r="E23" s="224"/>
    </row>
    <row r="24" spans="1:5" s="1" customFormat="1" ht="12" customHeight="1">
      <c r="A24" s="13" t="s">
        <v>169</v>
      </c>
      <c r="B24" s="302" t="s">
        <v>263</v>
      </c>
      <c r="C24" s="286"/>
      <c r="D24" s="286">
        <v>4069</v>
      </c>
      <c r="E24" s="224">
        <v>15073</v>
      </c>
    </row>
    <row r="25" spans="1:5" s="1" customFormat="1" ht="12" customHeight="1" thickBot="1">
      <c r="A25" s="15" t="s">
        <v>170</v>
      </c>
      <c r="B25" s="303" t="s">
        <v>264</v>
      </c>
      <c r="C25" s="288"/>
      <c r="D25" s="288"/>
      <c r="E25" s="226"/>
    </row>
    <row r="26" spans="1:5" s="1" customFormat="1" ht="12" customHeight="1" thickBot="1">
      <c r="A26" s="19" t="s">
        <v>171</v>
      </c>
      <c r="B26" s="20" t="s">
        <v>265</v>
      </c>
      <c r="C26" s="292">
        <f>+C27+C31+C32+C33</f>
        <v>6406</v>
      </c>
      <c r="D26" s="292">
        <f>+D27+D31+D32+D33</f>
        <v>4667</v>
      </c>
      <c r="E26" s="311">
        <f>+E27+E31+E32+E33</f>
        <v>4655</v>
      </c>
    </row>
    <row r="27" spans="1:5" s="1" customFormat="1" ht="12" customHeight="1">
      <c r="A27" s="14" t="s">
        <v>266</v>
      </c>
      <c r="B27" s="301" t="s">
        <v>433</v>
      </c>
      <c r="C27" s="313">
        <f>+C28+C29+C30</f>
        <v>1266</v>
      </c>
      <c r="D27" s="313">
        <f>+D28+D29+D30</f>
        <v>2600</v>
      </c>
      <c r="E27" s="312">
        <f>+E28+E29+E30</f>
        <v>2600</v>
      </c>
    </row>
    <row r="28" spans="1:5" s="1" customFormat="1" ht="12" customHeight="1">
      <c r="A28" s="13" t="s">
        <v>267</v>
      </c>
      <c r="B28" s="302" t="s">
        <v>272</v>
      </c>
      <c r="C28" s="286"/>
      <c r="D28" s="286"/>
      <c r="E28" s="224"/>
    </row>
    <row r="29" spans="1:5" s="1" customFormat="1" ht="12" customHeight="1">
      <c r="A29" s="13" t="s">
        <v>268</v>
      </c>
      <c r="B29" s="302" t="s">
        <v>273</v>
      </c>
      <c r="C29" s="286"/>
      <c r="D29" s="286"/>
      <c r="E29" s="224"/>
    </row>
    <row r="30" spans="1:5" s="1" customFormat="1" ht="12" customHeight="1">
      <c r="A30" s="13" t="s">
        <v>431</v>
      </c>
      <c r="B30" s="335" t="s">
        <v>432</v>
      </c>
      <c r="C30" s="286">
        <v>1266</v>
      </c>
      <c r="D30" s="286">
        <v>2600</v>
      </c>
      <c r="E30" s="224">
        <v>2600</v>
      </c>
    </row>
    <row r="31" spans="1:5" s="1" customFormat="1" ht="12" customHeight="1">
      <c r="A31" s="13" t="s">
        <v>269</v>
      </c>
      <c r="B31" s="302" t="s">
        <v>274</v>
      </c>
      <c r="C31" s="286">
        <v>4721</v>
      </c>
      <c r="D31" s="286">
        <v>1494</v>
      </c>
      <c r="E31" s="224">
        <v>1500</v>
      </c>
    </row>
    <row r="32" spans="1:5" s="1" customFormat="1" ht="12" customHeight="1">
      <c r="A32" s="13" t="s">
        <v>270</v>
      </c>
      <c r="B32" s="302" t="s">
        <v>275</v>
      </c>
      <c r="C32" s="286">
        <v>357</v>
      </c>
      <c r="D32" s="286">
        <v>229</v>
      </c>
      <c r="E32" s="224">
        <v>230</v>
      </c>
    </row>
    <row r="33" spans="1:5" s="1" customFormat="1" ht="12" customHeight="1" thickBot="1">
      <c r="A33" s="15" t="s">
        <v>271</v>
      </c>
      <c r="B33" s="303" t="s">
        <v>276</v>
      </c>
      <c r="C33" s="288">
        <v>62</v>
      </c>
      <c r="D33" s="288">
        <v>344</v>
      </c>
      <c r="E33" s="226">
        <v>325</v>
      </c>
    </row>
    <row r="34" spans="1:5" s="1" customFormat="1" ht="12" customHeight="1" thickBot="1">
      <c r="A34" s="19" t="s">
        <v>23</v>
      </c>
      <c r="B34" s="20" t="s">
        <v>428</v>
      </c>
      <c r="C34" s="285">
        <f>SUM(C35:C45)</f>
        <v>5101</v>
      </c>
      <c r="D34" s="285">
        <f>SUM(D35:D45)</f>
        <v>6054</v>
      </c>
      <c r="E34" s="223">
        <f>SUM(E35:E45)</f>
        <v>6105</v>
      </c>
    </row>
    <row r="35" spans="1:5" s="1" customFormat="1" ht="12" customHeight="1">
      <c r="A35" s="14" t="s">
        <v>89</v>
      </c>
      <c r="B35" s="301" t="s">
        <v>279</v>
      </c>
      <c r="C35" s="287">
        <v>1576</v>
      </c>
      <c r="D35" s="287">
        <v>52</v>
      </c>
      <c r="E35" s="225">
        <v>50</v>
      </c>
    </row>
    <row r="36" spans="1:5" s="1" customFormat="1" ht="12" customHeight="1">
      <c r="A36" s="13" t="s">
        <v>90</v>
      </c>
      <c r="B36" s="302" t="s">
        <v>280</v>
      </c>
      <c r="C36" s="286">
        <v>332</v>
      </c>
      <c r="D36" s="286">
        <v>1482</v>
      </c>
      <c r="E36" s="224">
        <v>1500</v>
      </c>
    </row>
    <row r="37" spans="1:5" s="1" customFormat="1" ht="12" customHeight="1">
      <c r="A37" s="13" t="s">
        <v>91</v>
      </c>
      <c r="B37" s="302" t="s">
        <v>281</v>
      </c>
      <c r="C37" s="286">
        <v>17</v>
      </c>
      <c r="D37" s="286">
        <v>25</v>
      </c>
      <c r="E37" s="224">
        <v>25</v>
      </c>
    </row>
    <row r="38" spans="1:5" s="1" customFormat="1" ht="12" customHeight="1">
      <c r="A38" s="13" t="s">
        <v>173</v>
      </c>
      <c r="B38" s="302" t="s">
        <v>282</v>
      </c>
      <c r="C38" s="286">
        <v>2673</v>
      </c>
      <c r="D38" s="286">
        <v>3667</v>
      </c>
      <c r="E38" s="224">
        <v>3700</v>
      </c>
    </row>
    <row r="39" spans="1:5" s="1" customFormat="1" ht="12" customHeight="1">
      <c r="A39" s="13" t="s">
        <v>174</v>
      </c>
      <c r="B39" s="302" t="s">
        <v>283</v>
      </c>
      <c r="C39" s="286"/>
      <c r="D39" s="286"/>
      <c r="E39" s="224"/>
    </row>
    <row r="40" spans="1:5" s="1" customFormat="1" ht="12" customHeight="1">
      <c r="A40" s="13" t="s">
        <v>175</v>
      </c>
      <c r="B40" s="302" t="s">
        <v>284</v>
      </c>
      <c r="C40" s="286">
        <v>407</v>
      </c>
      <c r="D40" s="286">
        <v>676</v>
      </c>
      <c r="E40" s="224">
        <v>680</v>
      </c>
    </row>
    <row r="41" spans="1:5" s="1" customFormat="1" ht="12" customHeight="1">
      <c r="A41" s="13" t="s">
        <v>176</v>
      </c>
      <c r="B41" s="302" t="s">
        <v>285</v>
      </c>
      <c r="C41" s="286"/>
      <c r="D41" s="286"/>
      <c r="E41" s="224"/>
    </row>
    <row r="42" spans="1:5" s="1" customFormat="1" ht="12" customHeight="1">
      <c r="A42" s="13" t="s">
        <v>177</v>
      </c>
      <c r="B42" s="302" t="s">
        <v>286</v>
      </c>
      <c r="C42" s="286">
        <v>96</v>
      </c>
      <c r="D42" s="286">
        <v>107</v>
      </c>
      <c r="E42" s="224">
        <v>100</v>
      </c>
    </row>
    <row r="43" spans="1:5" s="1" customFormat="1" ht="12" customHeight="1">
      <c r="A43" s="13" t="s">
        <v>277</v>
      </c>
      <c r="B43" s="302" t="s">
        <v>287</v>
      </c>
      <c r="C43" s="289"/>
      <c r="D43" s="289"/>
      <c r="E43" s="227"/>
    </row>
    <row r="44" spans="1:5" s="1" customFormat="1" ht="12" customHeight="1">
      <c r="A44" s="15" t="s">
        <v>278</v>
      </c>
      <c r="B44" s="303" t="s">
        <v>430</v>
      </c>
      <c r="C44" s="290"/>
      <c r="D44" s="290"/>
      <c r="E44" s="228"/>
    </row>
    <row r="45" spans="1:5" s="1" customFormat="1" ht="12" customHeight="1" thickBot="1">
      <c r="A45" s="15" t="s">
        <v>429</v>
      </c>
      <c r="B45" s="250" t="s">
        <v>288</v>
      </c>
      <c r="C45" s="290"/>
      <c r="D45" s="290">
        <v>45</v>
      </c>
      <c r="E45" s="228">
        <v>50</v>
      </c>
    </row>
    <row r="46" spans="1:5" s="1" customFormat="1" ht="12" customHeight="1" thickBot="1">
      <c r="A46" s="19" t="s">
        <v>24</v>
      </c>
      <c r="B46" s="20" t="s">
        <v>289</v>
      </c>
      <c r="C46" s="285">
        <f>SUM(C47:C51)</f>
        <v>0</v>
      </c>
      <c r="D46" s="285">
        <f>SUM(D47:D51)</f>
        <v>0</v>
      </c>
      <c r="E46" s="223">
        <f>SUM(E47:E51)</f>
        <v>0</v>
      </c>
    </row>
    <row r="47" spans="1:5" s="1" customFormat="1" ht="12" customHeight="1">
      <c r="A47" s="14" t="s">
        <v>92</v>
      </c>
      <c r="B47" s="301" t="s">
        <v>293</v>
      </c>
      <c r="C47" s="316"/>
      <c r="D47" s="316"/>
      <c r="E47" s="246"/>
    </row>
    <row r="48" spans="1:5" s="1" customFormat="1" ht="12" customHeight="1">
      <c r="A48" s="13" t="s">
        <v>93</v>
      </c>
      <c r="B48" s="302" t="s">
        <v>294</v>
      </c>
      <c r="C48" s="289"/>
      <c r="D48" s="289"/>
      <c r="E48" s="227"/>
    </row>
    <row r="49" spans="1:5" s="1" customFormat="1" ht="12" customHeight="1">
      <c r="A49" s="13" t="s">
        <v>290</v>
      </c>
      <c r="B49" s="302" t="s">
        <v>295</v>
      </c>
      <c r="C49" s="289"/>
      <c r="D49" s="289"/>
      <c r="E49" s="227"/>
    </row>
    <row r="50" spans="1:5" s="1" customFormat="1" ht="12" customHeight="1">
      <c r="A50" s="13" t="s">
        <v>291</v>
      </c>
      <c r="B50" s="302" t="s">
        <v>296</v>
      </c>
      <c r="C50" s="289"/>
      <c r="D50" s="289"/>
      <c r="E50" s="227"/>
    </row>
    <row r="51" spans="1:5" s="1" customFormat="1" ht="12" customHeight="1" thickBot="1">
      <c r="A51" s="15" t="s">
        <v>292</v>
      </c>
      <c r="B51" s="250" t="s">
        <v>297</v>
      </c>
      <c r="C51" s="290"/>
      <c r="D51" s="290"/>
      <c r="E51" s="228"/>
    </row>
    <row r="52" spans="1:5" s="1" customFormat="1" ht="12" customHeight="1" thickBot="1">
      <c r="A52" s="19" t="s">
        <v>178</v>
      </c>
      <c r="B52" s="20" t="s">
        <v>298</v>
      </c>
      <c r="C52" s="285">
        <f>SUM(C53:C55)</f>
        <v>2737</v>
      </c>
      <c r="D52" s="285">
        <f>SUM(D53:D55)</f>
        <v>1272</v>
      </c>
      <c r="E52" s="223">
        <f>SUM(E53:E55)</f>
        <v>500</v>
      </c>
    </row>
    <row r="53" spans="1:5" s="1" customFormat="1" ht="12" customHeight="1">
      <c r="A53" s="14" t="s">
        <v>94</v>
      </c>
      <c r="B53" s="301" t="s">
        <v>299</v>
      </c>
      <c r="C53" s="287"/>
      <c r="D53" s="287"/>
      <c r="E53" s="225"/>
    </row>
    <row r="54" spans="1:5" s="1" customFormat="1" ht="12" customHeight="1">
      <c r="A54" s="13" t="s">
        <v>95</v>
      </c>
      <c r="B54" s="302" t="s">
        <v>422</v>
      </c>
      <c r="C54" s="286"/>
      <c r="D54" s="286"/>
      <c r="E54" s="224"/>
    </row>
    <row r="55" spans="1:5" s="1" customFormat="1" ht="12" customHeight="1">
      <c r="A55" s="13" t="s">
        <v>302</v>
      </c>
      <c r="B55" s="302" t="s">
        <v>300</v>
      </c>
      <c r="C55" s="286">
        <v>2737</v>
      </c>
      <c r="D55" s="286">
        <v>1272</v>
      </c>
      <c r="E55" s="224">
        <v>500</v>
      </c>
    </row>
    <row r="56" spans="1:5" s="1" customFormat="1" ht="12" customHeight="1" thickBot="1">
      <c r="A56" s="15" t="s">
        <v>303</v>
      </c>
      <c r="B56" s="250" t="s">
        <v>301</v>
      </c>
      <c r="C56" s="288"/>
      <c r="D56" s="288"/>
      <c r="E56" s="226"/>
    </row>
    <row r="57" spans="1:5" s="1" customFormat="1" ht="12" customHeight="1" thickBot="1">
      <c r="A57" s="19" t="s">
        <v>26</v>
      </c>
      <c r="B57" s="248" t="s">
        <v>304</v>
      </c>
      <c r="C57" s="285">
        <f>SUM(C58:C60)</f>
        <v>0</v>
      </c>
      <c r="D57" s="285">
        <f>SUM(D58:D60)</f>
        <v>1010</v>
      </c>
      <c r="E57" s="223">
        <f>SUM(E58:E60)</f>
        <v>500</v>
      </c>
    </row>
    <row r="58" spans="1:5" s="1" customFormat="1" ht="12" customHeight="1">
      <c r="A58" s="14" t="s">
        <v>179</v>
      </c>
      <c r="B58" s="301" t="s">
        <v>306</v>
      </c>
      <c r="C58" s="289"/>
      <c r="D58" s="289"/>
      <c r="E58" s="227"/>
    </row>
    <row r="59" spans="1:5" s="1" customFormat="1" ht="12" customHeight="1">
      <c r="A59" s="13" t="s">
        <v>180</v>
      </c>
      <c r="B59" s="302" t="s">
        <v>423</v>
      </c>
      <c r="C59" s="289"/>
      <c r="D59" s="289"/>
      <c r="E59" s="227"/>
    </row>
    <row r="60" spans="1:5" s="1" customFormat="1" ht="12" customHeight="1">
      <c r="A60" s="13" t="s">
        <v>226</v>
      </c>
      <c r="B60" s="302" t="s">
        <v>307</v>
      </c>
      <c r="C60" s="289"/>
      <c r="D60" s="289">
        <v>1010</v>
      </c>
      <c r="E60" s="227">
        <v>500</v>
      </c>
    </row>
    <row r="61" spans="1:5" s="1" customFormat="1" ht="12" customHeight="1" thickBot="1">
      <c r="A61" s="15" t="s">
        <v>305</v>
      </c>
      <c r="B61" s="250" t="s">
        <v>308</v>
      </c>
      <c r="C61" s="289"/>
      <c r="D61" s="289"/>
      <c r="E61" s="227"/>
    </row>
    <row r="62" spans="1:5" s="1" customFormat="1" ht="12" customHeight="1" thickBot="1">
      <c r="A62" s="340" t="s">
        <v>473</v>
      </c>
      <c r="B62" s="20" t="s">
        <v>309</v>
      </c>
      <c r="C62" s="292">
        <f>+C5+C12+C19+C26+C34+C46+C52+C57</f>
        <v>98466</v>
      </c>
      <c r="D62" s="292">
        <f>+D5+D12+D19+D26+D34+D46+D52+D57</f>
        <v>94200</v>
      </c>
      <c r="E62" s="311">
        <f>+E5+E12+E19+E26+E34+E46+E52+E57</f>
        <v>87223</v>
      </c>
    </row>
    <row r="63" spans="1:5" s="1" customFormat="1" ht="12" customHeight="1" thickBot="1">
      <c r="A63" s="317" t="s">
        <v>310</v>
      </c>
      <c r="B63" s="248" t="s">
        <v>516</v>
      </c>
      <c r="C63" s="285">
        <f>SUM(C64:C66)</f>
        <v>0</v>
      </c>
      <c r="D63" s="285">
        <f>SUM(D64:D66)</f>
        <v>0</v>
      </c>
      <c r="E63" s="223">
        <f>SUM(E64:E66)</f>
        <v>0</v>
      </c>
    </row>
    <row r="64" spans="1:5" s="1" customFormat="1" ht="12" customHeight="1">
      <c r="A64" s="14" t="s">
        <v>341</v>
      </c>
      <c r="B64" s="301" t="s">
        <v>312</v>
      </c>
      <c r="C64" s="289"/>
      <c r="D64" s="289"/>
      <c r="E64" s="227"/>
    </row>
    <row r="65" spans="1:5" s="1" customFormat="1" ht="12" customHeight="1">
      <c r="A65" s="13" t="s">
        <v>350</v>
      </c>
      <c r="B65" s="302" t="s">
        <v>313</v>
      </c>
      <c r="C65" s="289"/>
      <c r="D65" s="289"/>
      <c r="E65" s="227"/>
    </row>
    <row r="66" spans="1:5" s="1" customFormat="1" ht="12" customHeight="1" thickBot="1">
      <c r="A66" s="15" t="s">
        <v>351</v>
      </c>
      <c r="B66" s="336" t="s">
        <v>458</v>
      </c>
      <c r="C66" s="289"/>
      <c r="D66" s="289"/>
      <c r="E66" s="227"/>
    </row>
    <row r="67" spans="1:5" s="1" customFormat="1" ht="12" customHeight="1" thickBot="1">
      <c r="A67" s="317" t="s">
        <v>314</v>
      </c>
      <c r="B67" s="248" t="s">
        <v>315</v>
      </c>
      <c r="C67" s="285">
        <f>SUM(C68:C71)</f>
        <v>0</v>
      </c>
      <c r="D67" s="285">
        <f>SUM(D68:D71)</f>
        <v>0</v>
      </c>
      <c r="E67" s="223">
        <f>SUM(E68:E71)</f>
        <v>0</v>
      </c>
    </row>
    <row r="68" spans="1:5" s="1" customFormat="1" ht="12" customHeight="1">
      <c r="A68" s="14" t="s">
        <v>148</v>
      </c>
      <c r="B68" s="301" t="s">
        <v>316</v>
      </c>
      <c r="C68" s="289"/>
      <c r="D68" s="289"/>
      <c r="E68" s="227"/>
    </row>
    <row r="69" spans="1:7" s="1" customFormat="1" ht="17.25" customHeight="1">
      <c r="A69" s="13" t="s">
        <v>149</v>
      </c>
      <c r="B69" s="302" t="s">
        <v>317</v>
      </c>
      <c r="C69" s="289"/>
      <c r="D69" s="289"/>
      <c r="E69" s="227"/>
      <c r="G69" s="40"/>
    </row>
    <row r="70" spans="1:5" s="1" customFormat="1" ht="12" customHeight="1">
      <c r="A70" s="13" t="s">
        <v>342</v>
      </c>
      <c r="B70" s="302" t="s">
        <v>318</v>
      </c>
      <c r="C70" s="289"/>
      <c r="D70" s="289"/>
      <c r="E70" s="227"/>
    </row>
    <row r="71" spans="1:5" s="1" customFormat="1" ht="12" customHeight="1" thickBot="1">
      <c r="A71" s="15" t="s">
        <v>343</v>
      </c>
      <c r="B71" s="250" t="s">
        <v>319</v>
      </c>
      <c r="C71" s="289"/>
      <c r="D71" s="289"/>
      <c r="E71" s="227"/>
    </row>
    <row r="72" spans="1:5" s="1" customFormat="1" ht="12" customHeight="1" thickBot="1">
      <c r="A72" s="317" t="s">
        <v>320</v>
      </c>
      <c r="B72" s="248" t="s">
        <v>321</v>
      </c>
      <c r="C72" s="285">
        <f>SUM(C73:C74)</f>
        <v>7569</v>
      </c>
      <c r="D72" s="285">
        <f>SUM(D73:D74)</f>
        <v>11013</v>
      </c>
      <c r="E72" s="223">
        <f>SUM(E73:E74)</f>
        <v>5153</v>
      </c>
    </row>
    <row r="73" spans="1:5" s="1" customFormat="1" ht="12" customHeight="1">
      <c r="A73" s="14" t="s">
        <v>344</v>
      </c>
      <c r="B73" s="301" t="s">
        <v>322</v>
      </c>
      <c r="C73" s="289">
        <v>7569</v>
      </c>
      <c r="D73" s="289">
        <v>11013</v>
      </c>
      <c r="E73" s="227">
        <v>5153</v>
      </c>
    </row>
    <row r="74" spans="1:5" s="1" customFormat="1" ht="12" customHeight="1" thickBot="1">
      <c r="A74" s="15" t="s">
        <v>345</v>
      </c>
      <c r="B74" s="250" t="s">
        <v>323</v>
      </c>
      <c r="C74" s="289"/>
      <c r="D74" s="289"/>
      <c r="E74" s="227"/>
    </row>
    <row r="75" spans="1:5" s="1" customFormat="1" ht="12" customHeight="1" thickBot="1">
      <c r="A75" s="317" t="s">
        <v>324</v>
      </c>
      <c r="B75" s="248" t="s">
        <v>325</v>
      </c>
      <c r="C75" s="285">
        <f>SUM(C76:C78)</f>
        <v>0</v>
      </c>
      <c r="D75" s="285">
        <f>SUM(D76:D78)</f>
        <v>2050</v>
      </c>
      <c r="E75" s="223">
        <f>SUM(E76:E78)</f>
        <v>0</v>
      </c>
    </row>
    <row r="76" spans="1:5" s="1" customFormat="1" ht="12" customHeight="1">
      <c r="A76" s="14" t="s">
        <v>346</v>
      </c>
      <c r="B76" s="301" t="s">
        <v>326</v>
      </c>
      <c r="C76" s="289"/>
      <c r="D76" s="289">
        <v>2050</v>
      </c>
      <c r="E76" s="227"/>
    </row>
    <row r="77" spans="1:5" s="1" customFormat="1" ht="12" customHeight="1">
      <c r="A77" s="13" t="s">
        <v>347</v>
      </c>
      <c r="B77" s="302" t="s">
        <v>327</v>
      </c>
      <c r="C77" s="289"/>
      <c r="D77" s="289"/>
      <c r="E77" s="227"/>
    </row>
    <row r="78" spans="1:5" s="1" customFormat="1" ht="12" customHeight="1" thickBot="1">
      <c r="A78" s="15" t="s">
        <v>348</v>
      </c>
      <c r="B78" s="250" t="s">
        <v>328</v>
      </c>
      <c r="C78" s="289"/>
      <c r="D78" s="289"/>
      <c r="E78" s="227"/>
    </row>
    <row r="79" spans="1:5" s="1" customFormat="1" ht="12" customHeight="1" thickBot="1">
      <c r="A79" s="317" t="s">
        <v>329</v>
      </c>
      <c r="B79" s="248" t="s">
        <v>349</v>
      </c>
      <c r="C79" s="285">
        <f>SUM(C80:C83)</f>
        <v>0</v>
      </c>
      <c r="D79" s="285">
        <f>SUM(D80:D83)</f>
        <v>0</v>
      </c>
      <c r="E79" s="223">
        <f>SUM(E80:E83)</f>
        <v>0</v>
      </c>
    </row>
    <row r="80" spans="1:5" s="1" customFormat="1" ht="12" customHeight="1">
      <c r="A80" s="304" t="s">
        <v>330</v>
      </c>
      <c r="B80" s="301" t="s">
        <v>331</v>
      </c>
      <c r="C80" s="289"/>
      <c r="D80" s="289"/>
      <c r="E80" s="227"/>
    </row>
    <row r="81" spans="1:5" s="1" customFormat="1" ht="12" customHeight="1">
      <c r="A81" s="305" t="s">
        <v>332</v>
      </c>
      <c r="B81" s="302" t="s">
        <v>333</v>
      </c>
      <c r="C81" s="289"/>
      <c r="D81" s="289"/>
      <c r="E81" s="227"/>
    </row>
    <row r="82" spans="1:5" s="1" customFormat="1" ht="12" customHeight="1">
      <c r="A82" s="305" t="s">
        <v>334</v>
      </c>
      <c r="B82" s="302" t="s">
        <v>335</v>
      </c>
      <c r="C82" s="289"/>
      <c r="D82" s="289"/>
      <c r="E82" s="227"/>
    </row>
    <row r="83" spans="1:5" s="1" customFormat="1" ht="12" customHeight="1" thickBot="1">
      <c r="A83" s="306" t="s">
        <v>336</v>
      </c>
      <c r="B83" s="250" t="s">
        <v>337</v>
      </c>
      <c r="C83" s="289"/>
      <c r="D83" s="289"/>
      <c r="E83" s="227"/>
    </row>
    <row r="84" spans="1:5" s="1" customFormat="1" ht="12" customHeight="1" thickBot="1">
      <c r="A84" s="317" t="s">
        <v>338</v>
      </c>
      <c r="B84" s="248" t="s">
        <v>472</v>
      </c>
      <c r="C84" s="319"/>
      <c r="D84" s="319"/>
      <c r="E84" s="320"/>
    </row>
    <row r="85" spans="1:5" s="1" customFormat="1" ht="12" customHeight="1" thickBot="1">
      <c r="A85" s="317" t="s">
        <v>340</v>
      </c>
      <c r="B85" s="248" t="s">
        <v>339</v>
      </c>
      <c r="C85" s="319"/>
      <c r="D85" s="319"/>
      <c r="E85" s="320"/>
    </row>
    <row r="86" spans="1:5" s="1" customFormat="1" ht="12" customHeight="1" thickBot="1">
      <c r="A86" s="317" t="s">
        <v>352</v>
      </c>
      <c r="B86" s="307" t="s">
        <v>475</v>
      </c>
      <c r="C86" s="292">
        <f>+C63+C67+C72+C75+C79+C85+C84</f>
        <v>7569</v>
      </c>
      <c r="D86" s="292">
        <f>+D63+D67+D72+D75+D79+D85+D84</f>
        <v>13063</v>
      </c>
      <c r="E86" s="311">
        <f>+E63+E67+E72+E75+E79+E85+E84</f>
        <v>5153</v>
      </c>
    </row>
    <row r="87" spans="1:5" s="1" customFormat="1" ht="12" customHeight="1" thickBot="1">
      <c r="A87" s="318" t="s">
        <v>474</v>
      </c>
      <c r="B87" s="308" t="s">
        <v>476</v>
      </c>
      <c r="C87" s="292">
        <f>+C62+C86</f>
        <v>106035</v>
      </c>
      <c r="D87" s="292">
        <f>+D62+D86</f>
        <v>107263</v>
      </c>
      <c r="E87" s="311">
        <f>+E62+E86</f>
        <v>92376</v>
      </c>
    </row>
    <row r="88" spans="1:5" s="1" customFormat="1" ht="12" customHeight="1">
      <c r="A88" s="263"/>
      <c r="B88" s="264"/>
      <c r="C88" s="265"/>
      <c r="D88" s="266"/>
      <c r="E88" s="267"/>
    </row>
    <row r="89" spans="1:5" s="1" customFormat="1" ht="12" customHeight="1">
      <c r="A89" s="797" t="s">
        <v>48</v>
      </c>
      <c r="B89" s="797"/>
      <c r="C89" s="797"/>
      <c r="D89" s="797"/>
      <c r="E89" s="797"/>
    </row>
    <row r="90" spans="1:5" s="1" customFormat="1" ht="12" customHeight="1" thickBot="1">
      <c r="A90" s="853" t="s">
        <v>152</v>
      </c>
      <c r="B90" s="853"/>
      <c r="C90" s="280"/>
      <c r="D90" s="116"/>
      <c r="E90" s="258" t="s">
        <v>225</v>
      </c>
    </row>
    <row r="91" spans="1:6" s="1" customFormat="1" ht="24" customHeight="1" thickBot="1">
      <c r="A91" s="22" t="s">
        <v>17</v>
      </c>
      <c r="B91" s="23" t="s">
        <v>49</v>
      </c>
      <c r="C91" s="23" t="str">
        <f>+C3</f>
        <v>2015. évi tény</v>
      </c>
      <c r="D91" s="23" t="e">
        <f>+D3</f>
        <v>#REF!</v>
      </c>
      <c r="E91" s="136" t="str">
        <f>+E3</f>
        <v>2017. évi előirányzat</v>
      </c>
      <c r="F91" s="122"/>
    </row>
    <row r="92" spans="1:6" s="1" customFormat="1" ht="12" customHeight="1" thickBot="1">
      <c r="A92" s="32" t="s">
        <v>490</v>
      </c>
      <c r="B92" s="33" t="s">
        <v>491</v>
      </c>
      <c r="C92" s="33" t="s">
        <v>492</v>
      </c>
      <c r="D92" s="33" t="s">
        <v>494</v>
      </c>
      <c r="E92" s="314" t="s">
        <v>493</v>
      </c>
      <c r="F92" s="122"/>
    </row>
    <row r="93" spans="1:6" s="1" customFormat="1" ht="15" customHeight="1" thickBot="1">
      <c r="A93" s="21" t="s">
        <v>19</v>
      </c>
      <c r="B93" s="26" t="s">
        <v>434</v>
      </c>
      <c r="C93" s="284">
        <f>C94+C95+C96+C97+C98+C111</f>
        <v>89654</v>
      </c>
      <c r="D93" s="284">
        <f>D94+D95+D96+D97+D98+D111</f>
        <v>70681</v>
      </c>
      <c r="E93" s="341">
        <f>E94+E95+E96+E97+E98+E111</f>
        <v>81168</v>
      </c>
      <c r="F93" s="122"/>
    </row>
    <row r="94" spans="1:5" s="1" customFormat="1" ht="12.75" customHeight="1">
      <c r="A94" s="16" t="s">
        <v>96</v>
      </c>
      <c r="B94" s="9" t="s">
        <v>50</v>
      </c>
      <c r="C94" s="348">
        <v>15128</v>
      </c>
      <c r="D94" s="348">
        <v>13836</v>
      </c>
      <c r="E94" s="342">
        <v>17467</v>
      </c>
    </row>
    <row r="95" spans="1:5" ht="16.5" customHeight="1">
      <c r="A95" s="13" t="s">
        <v>97</v>
      </c>
      <c r="B95" s="7" t="s">
        <v>181</v>
      </c>
      <c r="C95" s="286">
        <v>3499</v>
      </c>
      <c r="D95" s="286">
        <v>3031</v>
      </c>
      <c r="E95" s="224">
        <v>3568</v>
      </c>
    </row>
    <row r="96" spans="1:5" ht="15.75">
      <c r="A96" s="13" t="s">
        <v>98</v>
      </c>
      <c r="B96" s="7" t="s">
        <v>139</v>
      </c>
      <c r="C96" s="288">
        <v>13304</v>
      </c>
      <c r="D96" s="288">
        <v>12106</v>
      </c>
      <c r="E96" s="226">
        <v>17476</v>
      </c>
    </row>
    <row r="97" spans="1:5" s="39" customFormat="1" ht="12" customHeight="1">
      <c r="A97" s="13" t="s">
        <v>99</v>
      </c>
      <c r="B97" s="10" t="s">
        <v>182</v>
      </c>
      <c r="C97" s="288">
        <v>12017</v>
      </c>
      <c r="D97" s="288">
        <v>10383</v>
      </c>
      <c r="E97" s="226">
        <v>6390</v>
      </c>
    </row>
    <row r="98" spans="1:5" ht="12" customHeight="1">
      <c r="A98" s="13" t="s">
        <v>110</v>
      </c>
      <c r="B98" s="18" t="s">
        <v>183</v>
      </c>
      <c r="C98" s="288">
        <v>45706</v>
      </c>
      <c r="D98" s="288">
        <v>31325</v>
      </c>
      <c r="E98" s="226">
        <v>31653</v>
      </c>
    </row>
    <row r="99" spans="1:5" ht="12" customHeight="1">
      <c r="A99" s="13" t="s">
        <v>100</v>
      </c>
      <c r="B99" s="7" t="s">
        <v>439</v>
      </c>
      <c r="C99" s="288"/>
      <c r="D99" s="288">
        <v>250</v>
      </c>
      <c r="E99" s="226">
        <v>250</v>
      </c>
    </row>
    <row r="100" spans="1:5" ht="12" customHeight="1">
      <c r="A100" s="13" t="s">
        <v>101</v>
      </c>
      <c r="B100" s="119" t="s">
        <v>438</v>
      </c>
      <c r="C100" s="288"/>
      <c r="D100" s="288"/>
      <c r="E100" s="226"/>
    </row>
    <row r="101" spans="1:5" ht="12" customHeight="1">
      <c r="A101" s="13" t="s">
        <v>111</v>
      </c>
      <c r="B101" s="119" t="s">
        <v>437</v>
      </c>
      <c r="C101" s="288"/>
      <c r="D101" s="288"/>
      <c r="E101" s="226"/>
    </row>
    <row r="102" spans="1:5" ht="12" customHeight="1">
      <c r="A102" s="13" t="s">
        <v>112</v>
      </c>
      <c r="B102" s="117" t="s">
        <v>355</v>
      </c>
      <c r="C102" s="288"/>
      <c r="D102" s="288"/>
      <c r="E102" s="226"/>
    </row>
    <row r="103" spans="1:5" ht="12" customHeight="1">
      <c r="A103" s="13" t="s">
        <v>113</v>
      </c>
      <c r="B103" s="118" t="s">
        <v>356</v>
      </c>
      <c r="C103" s="288"/>
      <c r="D103" s="288"/>
      <c r="E103" s="226"/>
    </row>
    <row r="104" spans="1:5" ht="12" customHeight="1">
      <c r="A104" s="13" t="s">
        <v>114</v>
      </c>
      <c r="B104" s="118" t="s">
        <v>357</v>
      </c>
      <c r="C104" s="288"/>
      <c r="D104" s="288"/>
      <c r="E104" s="226"/>
    </row>
    <row r="105" spans="1:5" ht="12" customHeight="1">
      <c r="A105" s="13" t="s">
        <v>116</v>
      </c>
      <c r="B105" s="117" t="s">
        <v>358</v>
      </c>
      <c r="C105" s="288">
        <v>44771</v>
      </c>
      <c r="D105" s="288">
        <v>29975</v>
      </c>
      <c r="E105" s="226">
        <v>30968</v>
      </c>
    </row>
    <row r="106" spans="1:5" ht="12" customHeight="1">
      <c r="A106" s="13" t="s">
        <v>184</v>
      </c>
      <c r="B106" s="117" t="s">
        <v>359</v>
      </c>
      <c r="C106" s="288"/>
      <c r="D106" s="288"/>
      <c r="E106" s="226"/>
    </row>
    <row r="107" spans="1:5" ht="12" customHeight="1">
      <c r="A107" s="13" t="s">
        <v>353</v>
      </c>
      <c r="B107" s="118" t="s">
        <v>360</v>
      </c>
      <c r="C107" s="288"/>
      <c r="D107" s="288"/>
      <c r="E107" s="226"/>
    </row>
    <row r="108" spans="1:5" ht="12" customHeight="1">
      <c r="A108" s="12" t="s">
        <v>354</v>
      </c>
      <c r="B108" s="119" t="s">
        <v>361</v>
      </c>
      <c r="C108" s="288"/>
      <c r="D108" s="288"/>
      <c r="E108" s="226"/>
    </row>
    <row r="109" spans="1:5" ht="12" customHeight="1">
      <c r="A109" s="13" t="s">
        <v>435</v>
      </c>
      <c r="B109" s="119" t="s">
        <v>362</v>
      </c>
      <c r="C109" s="288"/>
      <c r="D109" s="288"/>
      <c r="E109" s="226"/>
    </row>
    <row r="110" spans="1:5" ht="12" customHeight="1">
      <c r="A110" s="15" t="s">
        <v>436</v>
      </c>
      <c r="B110" s="119" t="s">
        <v>363</v>
      </c>
      <c r="C110" s="288">
        <v>935</v>
      </c>
      <c r="D110" s="288"/>
      <c r="E110" s="226">
        <v>435</v>
      </c>
    </row>
    <row r="111" spans="1:5" ht="12" customHeight="1">
      <c r="A111" s="13" t="s">
        <v>440</v>
      </c>
      <c r="B111" s="10" t="s">
        <v>51</v>
      </c>
      <c r="C111" s="286"/>
      <c r="D111" s="286"/>
      <c r="E111" s="224">
        <v>4614</v>
      </c>
    </row>
    <row r="112" spans="1:5" ht="12" customHeight="1">
      <c r="A112" s="13" t="s">
        <v>441</v>
      </c>
      <c r="B112" s="7" t="s">
        <v>443</v>
      </c>
      <c r="C112" s="286"/>
      <c r="D112" s="286"/>
      <c r="E112" s="224">
        <v>1614</v>
      </c>
    </row>
    <row r="113" spans="1:5" ht="12" customHeight="1" thickBot="1">
      <c r="A113" s="17" t="s">
        <v>442</v>
      </c>
      <c r="B113" s="339" t="s">
        <v>444</v>
      </c>
      <c r="C113" s="349"/>
      <c r="D113" s="349"/>
      <c r="E113" s="343">
        <v>3000</v>
      </c>
    </row>
    <row r="114" spans="1:5" ht="12" customHeight="1" thickBot="1">
      <c r="A114" s="337" t="s">
        <v>20</v>
      </c>
      <c r="B114" s="338" t="s">
        <v>364</v>
      </c>
      <c r="C114" s="350">
        <f>+C115+C117+C119</f>
        <v>5433</v>
      </c>
      <c r="D114" s="350">
        <f>+D115+D117+D119</f>
        <v>30247</v>
      </c>
      <c r="E114" s="344">
        <f>+E115+E117+E119</f>
        <v>11208</v>
      </c>
    </row>
    <row r="115" spans="1:5" ht="12" customHeight="1">
      <c r="A115" s="14" t="s">
        <v>102</v>
      </c>
      <c r="B115" s="7" t="s">
        <v>224</v>
      </c>
      <c r="C115" s="287">
        <v>232</v>
      </c>
      <c r="D115" s="287">
        <v>20247</v>
      </c>
      <c r="E115" s="225">
        <v>3127</v>
      </c>
    </row>
    <row r="116" spans="1:5" ht="15.75">
      <c r="A116" s="14" t="s">
        <v>103</v>
      </c>
      <c r="B116" s="11" t="s">
        <v>368</v>
      </c>
      <c r="C116" s="287"/>
      <c r="D116" s="287"/>
      <c r="E116" s="225"/>
    </row>
    <row r="117" spans="1:5" ht="12" customHeight="1">
      <c r="A117" s="14" t="s">
        <v>104</v>
      </c>
      <c r="B117" s="11" t="s">
        <v>185</v>
      </c>
      <c r="C117" s="286">
        <v>5091</v>
      </c>
      <c r="D117" s="286">
        <v>10000</v>
      </c>
      <c r="E117" s="224">
        <v>8081</v>
      </c>
    </row>
    <row r="118" spans="1:5" ht="12" customHeight="1">
      <c r="A118" s="14" t="s">
        <v>105</v>
      </c>
      <c r="B118" s="11" t="s">
        <v>369</v>
      </c>
      <c r="C118" s="286"/>
      <c r="D118" s="286"/>
      <c r="E118" s="224"/>
    </row>
    <row r="119" spans="1:5" ht="12" customHeight="1">
      <c r="A119" s="14" t="s">
        <v>106</v>
      </c>
      <c r="B119" s="250" t="s">
        <v>227</v>
      </c>
      <c r="C119" s="286">
        <v>110</v>
      </c>
      <c r="D119" s="286"/>
      <c r="E119" s="224"/>
    </row>
    <row r="120" spans="1:5" ht="12" customHeight="1">
      <c r="A120" s="14" t="s">
        <v>115</v>
      </c>
      <c r="B120" s="249" t="s">
        <v>424</v>
      </c>
      <c r="C120" s="286"/>
      <c r="D120" s="286"/>
      <c r="E120" s="224"/>
    </row>
    <row r="121" spans="1:5" ht="12" customHeight="1">
      <c r="A121" s="14" t="s">
        <v>117</v>
      </c>
      <c r="B121" s="297" t="s">
        <v>374</v>
      </c>
      <c r="C121" s="286"/>
      <c r="D121" s="286"/>
      <c r="E121" s="224"/>
    </row>
    <row r="122" spans="1:5" ht="12" customHeight="1">
      <c r="A122" s="14" t="s">
        <v>186</v>
      </c>
      <c r="B122" s="118" t="s">
        <v>357</v>
      </c>
      <c r="C122" s="286"/>
      <c r="D122" s="286"/>
      <c r="E122" s="224"/>
    </row>
    <row r="123" spans="1:5" ht="12" customHeight="1">
      <c r="A123" s="14" t="s">
        <v>187</v>
      </c>
      <c r="B123" s="118" t="s">
        <v>373</v>
      </c>
      <c r="C123" s="286"/>
      <c r="D123" s="286"/>
      <c r="E123" s="224"/>
    </row>
    <row r="124" spans="1:5" ht="12" customHeight="1">
      <c r="A124" s="14" t="s">
        <v>188</v>
      </c>
      <c r="B124" s="118" t="s">
        <v>372</v>
      </c>
      <c r="C124" s="286"/>
      <c r="D124" s="286"/>
      <c r="E124" s="224"/>
    </row>
    <row r="125" spans="1:5" ht="12" customHeight="1">
      <c r="A125" s="14" t="s">
        <v>365</v>
      </c>
      <c r="B125" s="118" t="s">
        <v>360</v>
      </c>
      <c r="C125" s="286"/>
      <c r="D125" s="286"/>
      <c r="E125" s="224"/>
    </row>
    <row r="126" spans="1:5" ht="12" customHeight="1">
      <c r="A126" s="14" t="s">
        <v>366</v>
      </c>
      <c r="B126" s="118" t="s">
        <v>371</v>
      </c>
      <c r="C126" s="286"/>
      <c r="D126" s="286"/>
      <c r="E126" s="224"/>
    </row>
    <row r="127" spans="1:5" ht="12" customHeight="1" thickBot="1">
      <c r="A127" s="12" t="s">
        <v>367</v>
      </c>
      <c r="B127" s="118" t="s">
        <v>370</v>
      </c>
      <c r="C127" s="288">
        <v>110</v>
      </c>
      <c r="D127" s="288"/>
      <c r="E127" s="226"/>
    </row>
    <row r="128" spans="1:5" ht="12" customHeight="1" thickBot="1">
      <c r="A128" s="19" t="s">
        <v>21</v>
      </c>
      <c r="B128" s="108" t="s">
        <v>445</v>
      </c>
      <c r="C128" s="285">
        <f>+C93+C114</f>
        <v>95087</v>
      </c>
      <c r="D128" s="285">
        <f>+D93+D114</f>
        <v>100928</v>
      </c>
      <c r="E128" s="223">
        <f>+E93+E114</f>
        <v>92376</v>
      </c>
    </row>
    <row r="129" spans="1:5" ht="12" customHeight="1" thickBot="1">
      <c r="A129" s="19" t="s">
        <v>22</v>
      </c>
      <c r="B129" s="108" t="s">
        <v>446</v>
      </c>
      <c r="C129" s="285">
        <f>+C130+C131+C132</f>
        <v>0</v>
      </c>
      <c r="D129" s="285">
        <f>+D130+D131+D132</f>
        <v>20</v>
      </c>
      <c r="E129" s="223">
        <f>+E130+E131+E132</f>
        <v>0</v>
      </c>
    </row>
    <row r="130" spans="1:5" ht="12" customHeight="1">
      <c r="A130" s="14" t="s">
        <v>266</v>
      </c>
      <c r="B130" s="11" t="s">
        <v>453</v>
      </c>
      <c r="C130" s="286"/>
      <c r="D130" s="286"/>
      <c r="E130" s="224"/>
    </row>
    <row r="131" spans="1:5" ht="12" customHeight="1">
      <c r="A131" s="14" t="s">
        <v>269</v>
      </c>
      <c r="B131" s="11" t="s">
        <v>454</v>
      </c>
      <c r="C131" s="286"/>
      <c r="D131" s="286"/>
      <c r="E131" s="224"/>
    </row>
    <row r="132" spans="1:5" ht="12" customHeight="1" thickBot="1">
      <c r="A132" s="12" t="s">
        <v>270</v>
      </c>
      <c r="B132" s="11" t="s">
        <v>455</v>
      </c>
      <c r="C132" s="286"/>
      <c r="D132" s="286">
        <v>20</v>
      </c>
      <c r="E132" s="224"/>
    </row>
    <row r="133" spans="1:5" ht="12" customHeight="1" thickBot="1">
      <c r="A133" s="19" t="s">
        <v>23</v>
      </c>
      <c r="B133" s="108" t="s">
        <v>447</v>
      </c>
      <c r="C133" s="285">
        <f>SUM(C134:C139)</f>
        <v>0</v>
      </c>
      <c r="D133" s="285">
        <f>SUM(D134:D139)</f>
        <v>0</v>
      </c>
      <c r="E133" s="223">
        <f>SUM(E134:E139)</f>
        <v>0</v>
      </c>
    </row>
    <row r="134" spans="1:5" ht="12" customHeight="1">
      <c r="A134" s="14" t="s">
        <v>89</v>
      </c>
      <c r="B134" s="8" t="s">
        <v>456</v>
      </c>
      <c r="C134" s="286"/>
      <c r="D134" s="286"/>
      <c r="E134" s="224"/>
    </row>
    <row r="135" spans="1:5" ht="12" customHeight="1">
      <c r="A135" s="14" t="s">
        <v>90</v>
      </c>
      <c r="B135" s="8" t="s">
        <v>448</v>
      </c>
      <c r="C135" s="286"/>
      <c r="D135" s="286"/>
      <c r="E135" s="224"/>
    </row>
    <row r="136" spans="1:5" ht="12" customHeight="1">
      <c r="A136" s="14" t="s">
        <v>91</v>
      </c>
      <c r="B136" s="8" t="s">
        <v>449</v>
      </c>
      <c r="C136" s="286"/>
      <c r="D136" s="286"/>
      <c r="E136" s="224"/>
    </row>
    <row r="137" spans="1:5" ht="12" customHeight="1">
      <c r="A137" s="14" t="s">
        <v>173</v>
      </c>
      <c r="B137" s="8" t="s">
        <v>450</v>
      </c>
      <c r="C137" s="286"/>
      <c r="D137" s="286"/>
      <c r="E137" s="224"/>
    </row>
    <row r="138" spans="1:5" ht="12" customHeight="1">
      <c r="A138" s="14" t="s">
        <v>174</v>
      </c>
      <c r="B138" s="8" t="s">
        <v>451</v>
      </c>
      <c r="C138" s="286"/>
      <c r="D138" s="286"/>
      <c r="E138" s="224"/>
    </row>
    <row r="139" spans="1:5" ht="12" customHeight="1" thickBot="1">
      <c r="A139" s="12" t="s">
        <v>175</v>
      </c>
      <c r="B139" s="8" t="s">
        <v>452</v>
      </c>
      <c r="C139" s="286"/>
      <c r="D139" s="286"/>
      <c r="E139" s="224"/>
    </row>
    <row r="140" spans="1:5" ht="12" customHeight="1" thickBot="1">
      <c r="A140" s="19" t="s">
        <v>24</v>
      </c>
      <c r="B140" s="108" t="s">
        <v>460</v>
      </c>
      <c r="C140" s="292">
        <f>+C141+C142+C143+C144</f>
        <v>0</v>
      </c>
      <c r="D140" s="292">
        <f>+D141+D142+D143+D144</f>
        <v>0</v>
      </c>
      <c r="E140" s="311">
        <f>+E141+E142+E143+E144</f>
        <v>0</v>
      </c>
    </row>
    <row r="141" spans="1:5" ht="12" customHeight="1">
      <c r="A141" s="14" t="s">
        <v>92</v>
      </c>
      <c r="B141" s="8" t="s">
        <v>375</v>
      </c>
      <c r="C141" s="286"/>
      <c r="D141" s="286"/>
      <c r="E141" s="224"/>
    </row>
    <row r="142" spans="1:5" ht="12" customHeight="1">
      <c r="A142" s="14" t="s">
        <v>93</v>
      </c>
      <c r="B142" s="8" t="s">
        <v>376</v>
      </c>
      <c r="C142" s="286"/>
      <c r="D142" s="286"/>
      <c r="E142" s="224"/>
    </row>
    <row r="143" spans="1:5" ht="12" customHeight="1">
      <c r="A143" s="14" t="s">
        <v>290</v>
      </c>
      <c r="B143" s="8" t="s">
        <v>461</v>
      </c>
      <c r="C143" s="286"/>
      <c r="D143" s="286"/>
      <c r="E143" s="224"/>
    </row>
    <row r="144" spans="1:5" ht="12" customHeight="1" thickBot="1">
      <c r="A144" s="12" t="s">
        <v>291</v>
      </c>
      <c r="B144" s="6" t="s">
        <v>395</v>
      </c>
      <c r="C144" s="286"/>
      <c r="D144" s="286"/>
      <c r="E144" s="224"/>
    </row>
    <row r="145" spans="1:5" ht="12" customHeight="1" thickBot="1">
      <c r="A145" s="19" t="s">
        <v>25</v>
      </c>
      <c r="B145" s="108" t="s">
        <v>462</v>
      </c>
      <c r="C145" s="351">
        <f>SUM(C146:C150)</f>
        <v>0</v>
      </c>
      <c r="D145" s="351">
        <f>SUM(D146:D150)</f>
        <v>0</v>
      </c>
      <c r="E145" s="345">
        <f>SUM(E146:E150)</f>
        <v>0</v>
      </c>
    </row>
    <row r="146" spans="1:5" ht="12" customHeight="1">
      <c r="A146" s="14" t="s">
        <v>94</v>
      </c>
      <c r="B146" s="8" t="s">
        <v>457</v>
      </c>
      <c r="C146" s="286"/>
      <c r="D146" s="286"/>
      <c r="E146" s="224"/>
    </row>
    <row r="147" spans="1:5" ht="12" customHeight="1">
      <c r="A147" s="14" t="s">
        <v>95</v>
      </c>
      <c r="B147" s="8" t="s">
        <v>464</v>
      </c>
      <c r="C147" s="286"/>
      <c r="D147" s="286"/>
      <c r="E147" s="224"/>
    </row>
    <row r="148" spans="1:5" ht="12" customHeight="1">
      <c r="A148" s="14" t="s">
        <v>302</v>
      </c>
      <c r="B148" s="8" t="s">
        <v>459</v>
      </c>
      <c r="C148" s="286"/>
      <c r="D148" s="286"/>
      <c r="E148" s="224"/>
    </row>
    <row r="149" spans="1:5" ht="12" customHeight="1">
      <c r="A149" s="14" t="s">
        <v>303</v>
      </c>
      <c r="B149" s="8" t="s">
        <v>465</v>
      </c>
      <c r="C149" s="286"/>
      <c r="D149" s="286"/>
      <c r="E149" s="224"/>
    </row>
    <row r="150" spans="1:5" ht="12" customHeight="1" thickBot="1">
      <c r="A150" s="14" t="s">
        <v>463</v>
      </c>
      <c r="B150" s="8" t="s">
        <v>466</v>
      </c>
      <c r="C150" s="286"/>
      <c r="D150" s="286"/>
      <c r="E150" s="224"/>
    </row>
    <row r="151" spans="1:5" ht="12" customHeight="1" thickBot="1">
      <c r="A151" s="19" t="s">
        <v>26</v>
      </c>
      <c r="B151" s="108" t="s">
        <v>467</v>
      </c>
      <c r="C151" s="352"/>
      <c r="D151" s="352"/>
      <c r="E151" s="346"/>
    </row>
    <row r="152" spans="1:5" ht="12" customHeight="1" thickBot="1">
      <c r="A152" s="19" t="s">
        <v>27</v>
      </c>
      <c r="B152" s="108" t="s">
        <v>468</v>
      </c>
      <c r="C152" s="352"/>
      <c r="D152" s="352"/>
      <c r="E152" s="346"/>
    </row>
    <row r="153" spans="1:6" ht="15" customHeight="1" thickBot="1">
      <c r="A153" s="19" t="s">
        <v>28</v>
      </c>
      <c r="B153" s="108" t="s">
        <v>470</v>
      </c>
      <c r="C153" s="353">
        <f>+C129+C133+C140+C145+C151+C152</f>
        <v>0</v>
      </c>
      <c r="D153" s="353">
        <f>+D129+D133+D140+D145+D151+D152</f>
        <v>20</v>
      </c>
      <c r="E153" s="347">
        <f>+E129+E133+E140+E145+E151+E152</f>
        <v>0</v>
      </c>
      <c r="F153" s="109"/>
    </row>
    <row r="154" spans="1:5" s="1" customFormat="1" ht="12.75" customHeight="1" thickBot="1">
      <c r="A154" s="251" t="s">
        <v>29</v>
      </c>
      <c r="B154" s="276" t="s">
        <v>469</v>
      </c>
      <c r="C154" s="353">
        <f>+C128+C153</f>
        <v>95087</v>
      </c>
      <c r="D154" s="353">
        <f>+D128+D153</f>
        <v>100948</v>
      </c>
      <c r="E154" s="347">
        <f>+E128+E153</f>
        <v>92376</v>
      </c>
    </row>
    <row r="155" ht="15.75">
      <c r="C155" s="279"/>
    </row>
    <row r="156" ht="15.75">
      <c r="C156" s="279"/>
    </row>
    <row r="157" ht="15.75">
      <c r="C157" s="279"/>
    </row>
    <row r="158" ht="16.5" customHeight="1">
      <c r="C158" s="279"/>
    </row>
    <row r="159" ht="15.75">
      <c r="C159" s="279"/>
    </row>
    <row r="160" ht="15.75">
      <c r="C160" s="279"/>
    </row>
    <row r="161" ht="15.75">
      <c r="C161" s="279"/>
    </row>
    <row r="162" ht="15.75">
      <c r="C162" s="279"/>
    </row>
    <row r="163" ht="15.75">
      <c r="C163" s="279"/>
    </row>
    <row r="164" ht="15.75">
      <c r="C164" s="279"/>
    </row>
    <row r="165" ht="15.75">
      <c r="C165" s="279"/>
    </row>
    <row r="166" ht="15.75">
      <c r="C166" s="279"/>
    </row>
    <row r="167" ht="15.75">
      <c r="C167" s="279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Községi Önkormányzat Váralja Önkormányzat
2016. ÉVI KÖLTSÉGVETÉSÉNEK MÉRLEGE
&amp;R&amp;"Times New Roman CE,Dőlt"&amp;11 9. meléklet a .../2016.(...) önkormányzati rendelethez</oddHeader>
  </headerFooter>
  <rowBreaks count="1" manualBreakCount="1">
    <brk id="88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I18" sqref="I18"/>
    </sheetView>
  </sheetViews>
  <sheetFormatPr defaultColWidth="9.00390625" defaultRowHeight="12.75"/>
  <cols>
    <col min="1" max="1" width="38.625" style="42" customWidth="1"/>
    <col min="2" max="5" width="13.875" style="42" customWidth="1"/>
    <col min="6" max="16384" width="9.375" style="42" customWidth="1"/>
  </cols>
  <sheetData>
    <row r="1" spans="1:5" ht="12.75">
      <c r="A1" s="192"/>
      <c r="B1" s="192"/>
      <c r="C1" s="192"/>
      <c r="D1" s="192"/>
      <c r="E1" s="192"/>
    </row>
    <row r="2" spans="1:5" ht="15.75">
      <c r="A2" s="193" t="s">
        <v>137</v>
      </c>
      <c r="B2" s="908"/>
      <c r="C2" s="908"/>
      <c r="D2" s="908"/>
      <c r="E2" s="908"/>
    </row>
    <row r="3" spans="1:5" ht="14.25" thickBot="1">
      <c r="A3" s="192"/>
      <c r="B3" s="192"/>
      <c r="C3" s="192"/>
      <c r="D3" s="909" t="s">
        <v>130</v>
      </c>
      <c r="E3" s="909"/>
    </row>
    <row r="4" spans="1:5" ht="15" customHeight="1" thickBot="1">
      <c r="A4" s="194" t="s">
        <v>129</v>
      </c>
      <c r="B4" s="195" t="e">
        <f>CONCATENATE((LEFT(#REF!,4)),".")</f>
        <v>#REF!</v>
      </c>
      <c r="C4" s="195" t="e">
        <f>CONCATENATE((LEFT(#REF!,4))+1,".")</f>
        <v>#REF!</v>
      </c>
      <c r="D4" s="195" t="e">
        <f>CONCATENATE((LEFT(#REF!,4))+1,". után")</f>
        <v>#REF!</v>
      </c>
      <c r="E4" s="196" t="s">
        <v>52</v>
      </c>
    </row>
    <row r="5" spans="1:5" ht="12.75">
      <c r="A5" s="197" t="s">
        <v>131</v>
      </c>
      <c r="B5" s="72"/>
      <c r="C5" s="72"/>
      <c r="D5" s="72"/>
      <c r="E5" s="198">
        <f aca="true" t="shared" si="0" ref="E5:E11">SUM(B5:D5)</f>
        <v>0</v>
      </c>
    </row>
    <row r="6" spans="1:5" ht="12.75">
      <c r="A6" s="199" t="s">
        <v>144</v>
      </c>
      <c r="B6" s="73"/>
      <c r="C6" s="73"/>
      <c r="D6" s="73"/>
      <c r="E6" s="200">
        <f t="shared" si="0"/>
        <v>0</v>
      </c>
    </row>
    <row r="7" spans="1:5" ht="12.75">
      <c r="A7" s="201" t="s">
        <v>132</v>
      </c>
      <c r="B7" s="74"/>
      <c r="C7" s="74"/>
      <c r="D7" s="74"/>
      <c r="E7" s="202">
        <f t="shared" si="0"/>
        <v>0</v>
      </c>
    </row>
    <row r="8" spans="1:5" ht="12.75">
      <c r="A8" s="201" t="s">
        <v>145</v>
      </c>
      <c r="B8" s="74"/>
      <c r="C8" s="74"/>
      <c r="D8" s="74"/>
      <c r="E8" s="202">
        <f t="shared" si="0"/>
        <v>0</v>
      </c>
    </row>
    <row r="9" spans="1:5" ht="12.75">
      <c r="A9" s="201" t="s">
        <v>133</v>
      </c>
      <c r="B9" s="74"/>
      <c r="C9" s="74"/>
      <c r="D9" s="74"/>
      <c r="E9" s="202">
        <f t="shared" si="0"/>
        <v>0</v>
      </c>
    </row>
    <row r="10" spans="1:5" ht="12.75">
      <c r="A10" s="201" t="s">
        <v>134</v>
      </c>
      <c r="B10" s="74"/>
      <c r="C10" s="74"/>
      <c r="D10" s="74"/>
      <c r="E10" s="202">
        <f t="shared" si="0"/>
        <v>0</v>
      </c>
    </row>
    <row r="11" spans="1:5" ht="13.5" thickBot="1">
      <c r="A11" s="75"/>
      <c r="B11" s="76"/>
      <c r="C11" s="76"/>
      <c r="D11" s="76"/>
      <c r="E11" s="202">
        <f t="shared" si="0"/>
        <v>0</v>
      </c>
    </row>
    <row r="12" spans="1:5" ht="13.5" thickBot="1">
      <c r="A12" s="203" t="s">
        <v>136</v>
      </c>
      <c r="B12" s="204">
        <f>B5+SUM(B7:B11)</f>
        <v>0</v>
      </c>
      <c r="C12" s="204">
        <f>C5+SUM(C7:C11)</f>
        <v>0</v>
      </c>
      <c r="D12" s="204">
        <f>D5+SUM(D7:D11)</f>
        <v>0</v>
      </c>
      <c r="E12" s="205">
        <f>E5+SUM(E7:E11)</f>
        <v>0</v>
      </c>
    </row>
    <row r="13" spans="1:5" ht="13.5" thickBot="1">
      <c r="A13" s="46"/>
      <c r="B13" s="46"/>
      <c r="C13" s="46"/>
      <c r="D13" s="46"/>
      <c r="E13" s="46"/>
    </row>
    <row r="14" spans="1:5" ht="15" customHeight="1" thickBot="1">
      <c r="A14" s="194" t="s">
        <v>135</v>
      </c>
      <c r="B14" s="195" t="e">
        <f>+B4</f>
        <v>#REF!</v>
      </c>
      <c r="C14" s="195" t="e">
        <f>+C4</f>
        <v>#REF!</v>
      </c>
      <c r="D14" s="195" t="e">
        <f>+D4</f>
        <v>#REF!</v>
      </c>
      <c r="E14" s="196" t="s">
        <v>52</v>
      </c>
    </row>
    <row r="15" spans="1:5" ht="12.75">
      <c r="A15" s="197" t="s">
        <v>140</v>
      </c>
      <c r="B15" s="72"/>
      <c r="C15" s="72"/>
      <c r="D15" s="72"/>
      <c r="E15" s="198">
        <f aca="true" t="shared" si="1" ref="E15:E21">SUM(B15:D15)</f>
        <v>0</v>
      </c>
    </row>
    <row r="16" spans="1:5" ht="12.75">
      <c r="A16" s="206" t="s">
        <v>141</v>
      </c>
      <c r="B16" s="74"/>
      <c r="C16" s="74"/>
      <c r="D16" s="74"/>
      <c r="E16" s="202">
        <f t="shared" si="1"/>
        <v>0</v>
      </c>
    </row>
    <row r="17" spans="1:5" ht="12.75">
      <c r="A17" s="201" t="s">
        <v>142</v>
      </c>
      <c r="B17" s="74"/>
      <c r="C17" s="74"/>
      <c r="D17" s="74"/>
      <c r="E17" s="202">
        <f t="shared" si="1"/>
        <v>0</v>
      </c>
    </row>
    <row r="18" spans="1:5" ht="12.75">
      <c r="A18" s="201" t="s">
        <v>143</v>
      </c>
      <c r="B18" s="74"/>
      <c r="C18" s="74"/>
      <c r="D18" s="74"/>
      <c r="E18" s="202">
        <f t="shared" si="1"/>
        <v>0</v>
      </c>
    </row>
    <row r="19" spans="1:5" ht="12.75">
      <c r="A19" s="77"/>
      <c r="B19" s="74"/>
      <c r="C19" s="74"/>
      <c r="D19" s="74"/>
      <c r="E19" s="202">
        <f t="shared" si="1"/>
        <v>0</v>
      </c>
    </row>
    <row r="20" spans="1:5" ht="12.75">
      <c r="A20" s="77"/>
      <c r="B20" s="74"/>
      <c r="C20" s="74"/>
      <c r="D20" s="74"/>
      <c r="E20" s="202">
        <f t="shared" si="1"/>
        <v>0</v>
      </c>
    </row>
    <row r="21" spans="1:5" ht="13.5" thickBot="1">
      <c r="A21" s="75"/>
      <c r="B21" s="76"/>
      <c r="C21" s="76"/>
      <c r="D21" s="76"/>
      <c r="E21" s="202">
        <f t="shared" si="1"/>
        <v>0</v>
      </c>
    </row>
    <row r="22" spans="1:5" ht="13.5" thickBot="1">
      <c r="A22" s="203" t="s">
        <v>54</v>
      </c>
      <c r="B22" s="204">
        <f>SUM(B15:B21)</f>
        <v>0</v>
      </c>
      <c r="C22" s="204">
        <f>SUM(C15:C21)</f>
        <v>0</v>
      </c>
      <c r="D22" s="204">
        <f>SUM(D15:D21)</f>
        <v>0</v>
      </c>
      <c r="E22" s="205">
        <f>SUM(E15:E21)</f>
        <v>0</v>
      </c>
    </row>
    <row r="23" spans="1:5" ht="12.75">
      <c r="A23" s="192"/>
      <c r="B23" s="192"/>
      <c r="C23" s="192"/>
      <c r="D23" s="192"/>
      <c r="E23" s="192"/>
    </row>
    <row r="24" spans="1:5" ht="12.75">
      <c r="A24" s="192"/>
      <c r="B24" s="192"/>
      <c r="C24" s="192"/>
      <c r="D24" s="192"/>
      <c r="E24" s="192"/>
    </row>
    <row r="25" spans="1:5" ht="15.75">
      <c r="A25" s="193" t="s">
        <v>137</v>
      </c>
      <c r="B25" s="908"/>
      <c r="C25" s="908"/>
      <c r="D25" s="908"/>
      <c r="E25" s="908"/>
    </row>
    <row r="26" spans="1:5" ht="14.25" thickBot="1">
      <c r="A26" s="192"/>
      <c r="B26" s="192"/>
      <c r="C26" s="192"/>
      <c r="D26" s="909" t="s">
        <v>130</v>
      </c>
      <c r="E26" s="909"/>
    </row>
    <row r="27" spans="1:5" ht="13.5" thickBot="1">
      <c r="A27" s="194" t="s">
        <v>129</v>
      </c>
      <c r="B27" s="195" t="e">
        <f>+B14</f>
        <v>#REF!</v>
      </c>
      <c r="C27" s="195" t="e">
        <f>+C14</f>
        <v>#REF!</v>
      </c>
      <c r="D27" s="195" t="e">
        <f>+D14</f>
        <v>#REF!</v>
      </c>
      <c r="E27" s="196" t="s">
        <v>52</v>
      </c>
    </row>
    <row r="28" spans="1:5" ht="12.75">
      <c r="A28" s="197" t="s">
        <v>131</v>
      </c>
      <c r="B28" s="72"/>
      <c r="C28" s="72"/>
      <c r="D28" s="72"/>
      <c r="E28" s="198">
        <f aca="true" t="shared" si="2" ref="E28:E34">SUM(B28:D28)</f>
        <v>0</v>
      </c>
    </row>
    <row r="29" spans="1:5" ht="12.75">
      <c r="A29" s="199" t="s">
        <v>144</v>
      </c>
      <c r="B29" s="73"/>
      <c r="C29" s="73"/>
      <c r="D29" s="73"/>
      <c r="E29" s="200">
        <f t="shared" si="2"/>
        <v>0</v>
      </c>
    </row>
    <row r="30" spans="1:5" ht="12.75">
      <c r="A30" s="201" t="s">
        <v>132</v>
      </c>
      <c r="B30" s="74"/>
      <c r="C30" s="74"/>
      <c r="D30" s="74"/>
      <c r="E30" s="202">
        <f t="shared" si="2"/>
        <v>0</v>
      </c>
    </row>
    <row r="31" spans="1:5" ht="12.75">
      <c r="A31" s="201" t="s">
        <v>145</v>
      </c>
      <c r="B31" s="74"/>
      <c r="C31" s="74"/>
      <c r="D31" s="74"/>
      <c r="E31" s="202">
        <f t="shared" si="2"/>
        <v>0</v>
      </c>
    </row>
    <row r="32" spans="1:5" ht="12.75">
      <c r="A32" s="201" t="s">
        <v>133</v>
      </c>
      <c r="B32" s="74"/>
      <c r="C32" s="74"/>
      <c r="D32" s="74"/>
      <c r="E32" s="202">
        <f t="shared" si="2"/>
        <v>0</v>
      </c>
    </row>
    <row r="33" spans="1:5" ht="12.75">
      <c r="A33" s="201" t="s">
        <v>134</v>
      </c>
      <c r="B33" s="74"/>
      <c r="C33" s="74"/>
      <c r="D33" s="74"/>
      <c r="E33" s="202">
        <f t="shared" si="2"/>
        <v>0</v>
      </c>
    </row>
    <row r="34" spans="1:5" ht="13.5" thickBot="1">
      <c r="A34" s="75"/>
      <c r="B34" s="76"/>
      <c r="C34" s="76"/>
      <c r="D34" s="76"/>
      <c r="E34" s="202">
        <f t="shared" si="2"/>
        <v>0</v>
      </c>
    </row>
    <row r="35" spans="1:5" ht="13.5" thickBot="1">
      <c r="A35" s="203" t="s">
        <v>136</v>
      </c>
      <c r="B35" s="204">
        <f>B28+SUM(B30:B34)</f>
        <v>0</v>
      </c>
      <c r="C35" s="204">
        <f>C28+SUM(C30:C34)</f>
        <v>0</v>
      </c>
      <c r="D35" s="204">
        <f>D28+SUM(D30:D34)</f>
        <v>0</v>
      </c>
      <c r="E35" s="205">
        <f>E28+SUM(E30:E34)</f>
        <v>0</v>
      </c>
    </row>
    <row r="36" spans="1:5" ht="13.5" thickBot="1">
      <c r="A36" s="46"/>
      <c r="B36" s="46"/>
      <c r="C36" s="46"/>
      <c r="D36" s="46"/>
      <c r="E36" s="46"/>
    </row>
    <row r="37" spans="1:5" ht="13.5" thickBot="1">
      <c r="A37" s="194" t="s">
        <v>135</v>
      </c>
      <c r="B37" s="195" t="e">
        <f>+B27</f>
        <v>#REF!</v>
      </c>
      <c r="C37" s="195" t="e">
        <f>+C27</f>
        <v>#REF!</v>
      </c>
      <c r="D37" s="195" t="e">
        <f>+D27</f>
        <v>#REF!</v>
      </c>
      <c r="E37" s="196" t="s">
        <v>52</v>
      </c>
    </row>
    <row r="38" spans="1:5" ht="12.75">
      <c r="A38" s="197" t="s">
        <v>140</v>
      </c>
      <c r="B38" s="72"/>
      <c r="C38" s="72"/>
      <c r="D38" s="72"/>
      <c r="E38" s="198">
        <f aca="true" t="shared" si="3" ref="E38:E44">SUM(B38:D38)</f>
        <v>0</v>
      </c>
    </row>
    <row r="39" spans="1:5" ht="12.75">
      <c r="A39" s="206" t="s">
        <v>141</v>
      </c>
      <c r="B39" s="74"/>
      <c r="C39" s="74"/>
      <c r="D39" s="74"/>
      <c r="E39" s="202">
        <f t="shared" si="3"/>
        <v>0</v>
      </c>
    </row>
    <row r="40" spans="1:5" ht="12.75">
      <c r="A40" s="201" t="s">
        <v>142</v>
      </c>
      <c r="B40" s="74"/>
      <c r="C40" s="74"/>
      <c r="D40" s="74"/>
      <c r="E40" s="202">
        <f t="shared" si="3"/>
        <v>0</v>
      </c>
    </row>
    <row r="41" spans="1:5" ht="12.75">
      <c r="A41" s="201" t="s">
        <v>143</v>
      </c>
      <c r="B41" s="74"/>
      <c r="C41" s="74"/>
      <c r="D41" s="74"/>
      <c r="E41" s="202">
        <f t="shared" si="3"/>
        <v>0</v>
      </c>
    </row>
    <row r="42" spans="1:5" ht="12.75">
      <c r="A42" s="77"/>
      <c r="B42" s="74"/>
      <c r="C42" s="74"/>
      <c r="D42" s="74"/>
      <c r="E42" s="202">
        <f t="shared" si="3"/>
        <v>0</v>
      </c>
    </row>
    <row r="43" spans="1:5" ht="12.75">
      <c r="A43" s="77"/>
      <c r="B43" s="74"/>
      <c r="C43" s="74"/>
      <c r="D43" s="74"/>
      <c r="E43" s="202">
        <f t="shared" si="3"/>
        <v>0</v>
      </c>
    </row>
    <row r="44" spans="1:5" ht="13.5" thickBot="1">
      <c r="A44" s="75"/>
      <c r="B44" s="76"/>
      <c r="C44" s="76"/>
      <c r="D44" s="76"/>
      <c r="E44" s="202">
        <f t="shared" si="3"/>
        <v>0</v>
      </c>
    </row>
    <row r="45" spans="1:5" ht="13.5" thickBot="1">
      <c r="A45" s="203" t="s">
        <v>54</v>
      </c>
      <c r="B45" s="204">
        <f>SUM(B38:B44)</f>
        <v>0</v>
      </c>
      <c r="C45" s="204">
        <f>SUM(C38:C44)</f>
        <v>0</v>
      </c>
      <c r="D45" s="204">
        <f>SUM(D38:D44)</f>
        <v>0</v>
      </c>
      <c r="E45" s="205">
        <f>SUM(E38:E44)</f>
        <v>0</v>
      </c>
    </row>
    <row r="46" spans="1:5" ht="12.75">
      <c r="A46" s="192"/>
      <c r="B46" s="192"/>
      <c r="C46" s="192"/>
      <c r="D46" s="192"/>
      <c r="E46" s="192"/>
    </row>
    <row r="47" spans="1:5" ht="15.75">
      <c r="A47" s="894" t="e">
        <f>+CONCATENATE("Önkormányzaton kívüli EU-s projektekhez történő hozzájárulás ",LEFT(#REF!,4),". évi előirányzat")</f>
        <v>#REF!</v>
      </c>
      <c r="B47" s="894"/>
      <c r="C47" s="894"/>
      <c r="D47" s="894"/>
      <c r="E47" s="894"/>
    </row>
    <row r="48" spans="1:5" ht="13.5" thickBot="1">
      <c r="A48" s="192"/>
      <c r="B48" s="192"/>
      <c r="C48" s="192"/>
      <c r="D48" s="192"/>
      <c r="E48" s="192"/>
    </row>
    <row r="49" spans="1:8" ht="13.5" thickBot="1">
      <c r="A49" s="899" t="s">
        <v>138</v>
      </c>
      <c r="B49" s="900"/>
      <c r="C49" s="901"/>
      <c r="D49" s="897" t="s">
        <v>146</v>
      </c>
      <c r="E49" s="898"/>
      <c r="H49" s="43"/>
    </row>
    <row r="50" spans="1:5" ht="12.75">
      <c r="A50" s="902"/>
      <c r="B50" s="903"/>
      <c r="C50" s="904"/>
      <c r="D50" s="890"/>
      <c r="E50" s="891"/>
    </row>
    <row r="51" spans="1:5" ht="13.5" thickBot="1">
      <c r="A51" s="905"/>
      <c r="B51" s="906"/>
      <c r="C51" s="907"/>
      <c r="D51" s="892"/>
      <c r="E51" s="893"/>
    </row>
    <row r="52" spans="1:5" ht="13.5" thickBot="1">
      <c r="A52" s="887" t="s">
        <v>54</v>
      </c>
      <c r="B52" s="888"/>
      <c r="C52" s="889"/>
      <c r="D52" s="895">
        <f>SUM(D50:E51)</f>
        <v>0</v>
      </c>
      <c r="E52" s="896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2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……/2015. (….)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4">
      <selection activeCell="B20" sqref="B20"/>
    </sheetView>
  </sheetViews>
  <sheetFormatPr defaultColWidth="9.00390625" defaultRowHeight="12.75"/>
  <cols>
    <col min="1" max="1" width="5.50390625" style="42" customWidth="1"/>
    <col min="2" max="2" width="33.125" style="42" customWidth="1"/>
    <col min="3" max="3" width="12.375" style="42" customWidth="1"/>
    <col min="4" max="4" width="11.50390625" style="42" customWidth="1"/>
    <col min="5" max="5" width="11.375" style="42" customWidth="1"/>
    <col min="6" max="6" width="11.00390625" style="42" customWidth="1"/>
    <col min="7" max="7" width="14.375" style="42" customWidth="1"/>
    <col min="8" max="16384" width="9.375" style="42" customWidth="1"/>
  </cols>
  <sheetData>
    <row r="1" spans="1:7" ht="43.5" customHeight="1">
      <c r="A1" s="911" t="s">
        <v>3</v>
      </c>
      <c r="B1" s="911"/>
      <c r="C1" s="911"/>
      <c r="D1" s="911"/>
      <c r="E1" s="911"/>
      <c r="F1" s="911"/>
      <c r="G1" s="911"/>
    </row>
    <row r="3" spans="1:7" s="139" customFormat="1" ht="27" customHeight="1">
      <c r="A3" s="137" t="s">
        <v>206</v>
      </c>
      <c r="B3" s="138"/>
      <c r="C3" s="910" t="s">
        <v>567</v>
      </c>
      <c r="D3" s="910"/>
      <c r="E3" s="910"/>
      <c r="F3" s="910"/>
      <c r="G3" s="910"/>
    </row>
    <row r="4" spans="1:7" s="139" customFormat="1" ht="15.75">
      <c r="A4" s="138"/>
      <c r="B4" s="138"/>
      <c r="C4" s="138"/>
      <c r="D4" s="138"/>
      <c r="E4" s="138"/>
      <c r="F4" s="138"/>
      <c r="G4" s="138"/>
    </row>
    <row r="5" spans="1:7" s="139" customFormat="1" ht="24.75" customHeight="1">
      <c r="A5" s="137" t="s">
        <v>207</v>
      </c>
      <c r="B5" s="138"/>
      <c r="C5" s="910" t="s">
        <v>568</v>
      </c>
      <c r="D5" s="910"/>
      <c r="E5" s="910"/>
      <c r="F5" s="910"/>
      <c r="G5" s="138"/>
    </row>
    <row r="6" spans="1:7" s="140" customFormat="1" ht="12.75">
      <c r="A6" s="192"/>
      <c r="B6" s="192"/>
      <c r="C6" s="192"/>
      <c r="D6" s="192"/>
      <c r="E6" s="192"/>
      <c r="F6" s="192"/>
      <c r="G6" s="192"/>
    </row>
    <row r="7" spans="1:7" s="141" customFormat="1" ht="15" customHeight="1">
      <c r="A7" s="222" t="s">
        <v>646</v>
      </c>
      <c r="B7" s="221"/>
      <c r="C7" s="221"/>
      <c r="D7" s="207"/>
      <c r="E7" s="207"/>
      <c r="F7" s="207"/>
      <c r="G7" s="207"/>
    </row>
    <row r="8" spans="1:7" s="141" customFormat="1" ht="15" customHeight="1" thickBot="1">
      <c r="A8" s="222" t="s">
        <v>647</v>
      </c>
      <c r="B8" s="207"/>
      <c r="C8" s="207"/>
      <c r="D8" s="207"/>
      <c r="E8" s="207"/>
      <c r="F8" s="207"/>
      <c r="G8" s="207"/>
    </row>
    <row r="9" spans="1:7" s="59" customFormat="1" ht="42" customHeight="1" thickBot="1">
      <c r="A9" s="173" t="s">
        <v>17</v>
      </c>
      <c r="B9" s="174" t="s">
        <v>208</v>
      </c>
      <c r="C9" s="174" t="s">
        <v>209</v>
      </c>
      <c r="D9" s="174" t="s">
        <v>210</v>
      </c>
      <c r="E9" s="174" t="s">
        <v>211</v>
      </c>
      <c r="F9" s="174" t="s">
        <v>212</v>
      </c>
      <c r="G9" s="175" t="s">
        <v>54</v>
      </c>
    </row>
    <row r="10" spans="1:7" ht="24" customHeight="1">
      <c r="A10" s="208" t="s">
        <v>19</v>
      </c>
      <c r="B10" s="181" t="s">
        <v>213</v>
      </c>
      <c r="C10" s="142"/>
      <c r="D10" s="142"/>
      <c r="E10" s="142"/>
      <c r="F10" s="142"/>
      <c r="G10" s="209">
        <f>SUM(C10:F10)</f>
        <v>0</v>
      </c>
    </row>
    <row r="11" spans="1:7" ht="24" customHeight="1">
      <c r="A11" s="210" t="s">
        <v>20</v>
      </c>
      <c r="B11" s="182" t="s">
        <v>214</v>
      </c>
      <c r="C11" s="143"/>
      <c r="D11" s="143"/>
      <c r="E11" s="143"/>
      <c r="F11" s="143"/>
      <c r="G11" s="211">
        <f aca="true" t="shared" si="0" ref="G11:G16">SUM(C11:F11)</f>
        <v>0</v>
      </c>
    </row>
    <row r="12" spans="1:7" ht="24" customHeight="1">
      <c r="A12" s="210" t="s">
        <v>21</v>
      </c>
      <c r="B12" s="182" t="s">
        <v>215</v>
      </c>
      <c r="C12" s="143"/>
      <c r="D12" s="143"/>
      <c r="E12" s="143"/>
      <c r="F12" s="143"/>
      <c r="G12" s="211">
        <f t="shared" si="0"/>
        <v>0</v>
      </c>
    </row>
    <row r="13" spans="1:7" ht="24" customHeight="1">
      <c r="A13" s="210" t="s">
        <v>22</v>
      </c>
      <c r="B13" s="182" t="s">
        <v>216</v>
      </c>
      <c r="C13" s="143"/>
      <c r="D13" s="143"/>
      <c r="E13" s="143"/>
      <c r="F13" s="143"/>
      <c r="G13" s="211">
        <f t="shared" si="0"/>
        <v>0</v>
      </c>
    </row>
    <row r="14" spans="1:7" ht="24" customHeight="1">
      <c r="A14" s="210" t="s">
        <v>23</v>
      </c>
      <c r="B14" s="182" t="s">
        <v>217</v>
      </c>
      <c r="C14" s="143"/>
      <c r="D14" s="143"/>
      <c r="E14" s="143"/>
      <c r="F14" s="143"/>
      <c r="G14" s="211">
        <f t="shared" si="0"/>
        <v>0</v>
      </c>
    </row>
    <row r="15" spans="1:7" ht="24" customHeight="1" thickBot="1">
      <c r="A15" s="212" t="s">
        <v>24</v>
      </c>
      <c r="B15" s="213" t="s">
        <v>218</v>
      </c>
      <c r="C15" s="144"/>
      <c r="D15" s="144"/>
      <c r="E15" s="144"/>
      <c r="F15" s="144"/>
      <c r="G15" s="214">
        <f t="shared" si="0"/>
        <v>0</v>
      </c>
    </row>
    <row r="16" spans="1:7" s="145" customFormat="1" ht="24" customHeight="1" thickBot="1">
      <c r="A16" s="215" t="s">
        <v>25</v>
      </c>
      <c r="B16" s="216" t="s">
        <v>54</v>
      </c>
      <c r="C16" s="217">
        <f>SUM(C10:C15)</f>
        <v>0</v>
      </c>
      <c r="D16" s="217">
        <f>SUM(D10:D15)</f>
        <v>0</v>
      </c>
      <c r="E16" s="217">
        <f>SUM(E10:E15)</f>
        <v>0</v>
      </c>
      <c r="F16" s="217">
        <f>SUM(F10:F15)</f>
        <v>0</v>
      </c>
      <c r="G16" s="218">
        <f t="shared" si="0"/>
        <v>0</v>
      </c>
    </row>
    <row r="17" spans="1:7" s="140" customFormat="1" ht="12.75">
      <c r="A17" s="192"/>
      <c r="B17" s="192"/>
      <c r="C17" s="192"/>
      <c r="D17" s="192"/>
      <c r="E17" s="192"/>
      <c r="F17" s="192"/>
      <c r="G17" s="192"/>
    </row>
    <row r="18" spans="1:7" s="140" customFormat="1" ht="12.75">
      <c r="A18" s="192"/>
      <c r="B18" s="192"/>
      <c r="C18" s="192"/>
      <c r="D18" s="192"/>
      <c r="E18" s="192"/>
      <c r="F18" s="192"/>
      <c r="G18" s="192"/>
    </row>
    <row r="19" spans="1:7" s="140" customFormat="1" ht="12.75">
      <c r="A19" s="192"/>
      <c r="B19" s="192"/>
      <c r="C19" s="192"/>
      <c r="D19" s="192"/>
      <c r="E19" s="192"/>
      <c r="F19" s="192"/>
      <c r="G19" s="192"/>
    </row>
    <row r="20" spans="1:7" s="140" customFormat="1" ht="15.75">
      <c r="A20" s="139" t="s">
        <v>648</v>
      </c>
      <c r="B20" s="192"/>
      <c r="C20" s="192"/>
      <c r="D20" s="192"/>
      <c r="E20" s="192"/>
      <c r="F20" s="192"/>
      <c r="G20" s="192"/>
    </row>
    <row r="21" spans="1:7" s="140" customFormat="1" ht="12.75">
      <c r="A21" s="192"/>
      <c r="B21" s="192"/>
      <c r="C21" s="192"/>
      <c r="D21" s="192"/>
      <c r="E21" s="192"/>
      <c r="F21" s="192"/>
      <c r="G21" s="192"/>
    </row>
    <row r="22" spans="1:7" ht="12.75">
      <c r="A22" s="192"/>
      <c r="B22" s="192"/>
      <c r="C22" s="192"/>
      <c r="D22" s="192"/>
      <c r="E22" s="192"/>
      <c r="F22" s="192"/>
      <c r="G22" s="192"/>
    </row>
    <row r="23" spans="1:7" ht="12.75">
      <c r="A23" s="192"/>
      <c r="B23" s="192"/>
      <c r="C23" s="140"/>
      <c r="D23" s="140"/>
      <c r="E23" s="140"/>
      <c r="F23" s="140"/>
      <c r="G23" s="192"/>
    </row>
    <row r="24" spans="1:7" ht="13.5">
      <c r="A24" s="192"/>
      <c r="B24" s="192"/>
      <c r="C24" s="219"/>
      <c r="D24" s="220" t="s">
        <v>219</v>
      </c>
      <c r="E24" s="220"/>
      <c r="F24" s="219"/>
      <c r="G24" s="192"/>
    </row>
    <row r="25" spans="3:6" ht="13.5">
      <c r="C25" s="146"/>
      <c r="D25" s="147"/>
      <c r="E25" s="147"/>
      <c r="F25" s="146"/>
    </row>
    <row r="26" spans="3:6" ht="13.5">
      <c r="C26" s="146"/>
      <c r="D26" s="147"/>
      <c r="E26" s="147"/>
      <c r="F26" s="146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16. melléklet a ……/2016. (….)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">
      <selection activeCell="A1" sqref="A1:B1"/>
    </sheetView>
  </sheetViews>
  <sheetFormatPr defaultColWidth="9.00390625" defaultRowHeight="12.75"/>
  <cols>
    <col min="1" max="1" width="88.625" style="42" customWidth="1"/>
    <col min="2" max="2" width="27.875" style="42" customWidth="1"/>
    <col min="3" max="3" width="3.50390625" style="42" customWidth="1"/>
    <col min="4" max="16384" width="9.375" style="42" customWidth="1"/>
  </cols>
  <sheetData>
    <row r="1" spans="1:2" ht="47.25" customHeight="1">
      <c r="A1" s="912" t="e">
        <f>+CONCATENATE("A ",LEFT(#REF!,4),". évi általános működés és ágazati feladatok támogatásának alakulása jogcímenként")</f>
        <v>#REF!</v>
      </c>
      <c r="B1" s="912"/>
    </row>
    <row r="2" spans="1:2" ht="22.5" customHeight="1" thickBot="1">
      <c r="A2" s="271"/>
      <c r="B2" s="272" t="s">
        <v>14</v>
      </c>
    </row>
    <row r="3" spans="1:2" s="43" customFormat="1" ht="24" customHeight="1" thickBot="1">
      <c r="A3" s="247" t="s">
        <v>53</v>
      </c>
      <c r="B3" s="270" t="e">
        <f>+CONCATENATE(LEFT(#REF!,4),". évi támogatás összesen")</f>
        <v>#REF!</v>
      </c>
    </row>
    <row r="4" spans="1:2" s="44" customFormat="1" ht="13.5" thickBot="1">
      <c r="A4" s="170" t="s">
        <v>490</v>
      </c>
      <c r="B4" s="171" t="s">
        <v>491</v>
      </c>
    </row>
    <row r="5" spans="1:2" ht="12.75">
      <c r="A5" s="103"/>
      <c r="B5" s="294"/>
    </row>
    <row r="6" spans="1:2" ht="12.75" customHeight="1">
      <c r="A6" s="104"/>
      <c r="B6" s="294"/>
    </row>
    <row r="7" spans="1:2" ht="12.75">
      <c r="A7" s="104"/>
      <c r="B7" s="294"/>
    </row>
    <row r="8" spans="1:2" ht="12.75">
      <c r="A8" s="104"/>
      <c r="B8" s="294"/>
    </row>
    <row r="9" spans="1:2" ht="12.75">
      <c r="A9" s="104"/>
      <c r="B9" s="294"/>
    </row>
    <row r="10" spans="1:2" ht="12.75">
      <c r="A10" s="104"/>
      <c r="B10" s="294"/>
    </row>
    <row r="11" spans="1:2" ht="12.75">
      <c r="A11" s="104"/>
      <c r="B11" s="294"/>
    </row>
    <row r="12" spans="1:2" ht="12.75">
      <c r="A12" s="104"/>
      <c r="B12" s="294"/>
    </row>
    <row r="13" spans="1:3" ht="12.75">
      <c r="A13" s="104"/>
      <c r="B13" s="294"/>
      <c r="C13" s="913" t="s">
        <v>504</v>
      </c>
    </row>
    <row r="14" spans="1:3" ht="12.75">
      <c r="A14" s="104"/>
      <c r="B14" s="294"/>
      <c r="C14" s="913"/>
    </row>
    <row r="15" spans="1:3" ht="12.75">
      <c r="A15" s="104"/>
      <c r="B15" s="294"/>
      <c r="C15" s="913"/>
    </row>
    <row r="16" spans="1:3" ht="12.75">
      <c r="A16" s="104"/>
      <c r="B16" s="294"/>
      <c r="C16" s="913"/>
    </row>
    <row r="17" spans="1:3" ht="12.75">
      <c r="A17" s="104"/>
      <c r="B17" s="294"/>
      <c r="C17" s="913"/>
    </row>
    <row r="18" spans="1:3" ht="12.75">
      <c r="A18" s="104"/>
      <c r="B18" s="294"/>
      <c r="C18" s="913"/>
    </row>
    <row r="19" spans="1:3" ht="12.75">
      <c r="A19" s="104"/>
      <c r="B19" s="294"/>
      <c r="C19" s="913"/>
    </row>
    <row r="20" spans="1:3" ht="12.75">
      <c r="A20" s="104"/>
      <c r="B20" s="294"/>
      <c r="C20" s="913"/>
    </row>
    <row r="21" spans="1:3" ht="12.75">
      <c r="A21" s="104"/>
      <c r="B21" s="294"/>
      <c r="C21" s="913"/>
    </row>
    <row r="22" spans="1:3" ht="12.75">
      <c r="A22" s="104"/>
      <c r="B22" s="294"/>
      <c r="C22" s="913"/>
    </row>
    <row r="23" spans="1:3" ht="12.75">
      <c r="A23" s="104"/>
      <c r="B23" s="294"/>
      <c r="C23" s="913"/>
    </row>
    <row r="24" spans="1:3" ht="13.5" thickBot="1">
      <c r="A24" s="105"/>
      <c r="B24" s="294"/>
      <c r="C24" s="913"/>
    </row>
    <row r="25" spans="1:3" s="46" customFormat="1" ht="19.5" customHeight="1" thickBot="1">
      <c r="A25" s="34" t="s">
        <v>54</v>
      </c>
      <c r="B25" s="45">
        <f>SUM(B5:B24)</f>
        <v>0</v>
      </c>
      <c r="C25" s="913"/>
    </row>
  </sheetData>
  <sheetProtection sheet="1"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D7" sqref="D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917" t="e">
        <f>+CONCATENATE("K I M U T A T Á S",CHAR(10),"a ",LEFT(#REF!,4),". évben céljelleggel juttatott támogatásokról")</f>
        <v>#REF!</v>
      </c>
      <c r="B1" s="917"/>
      <c r="C1" s="917"/>
      <c r="D1" s="917"/>
    </row>
    <row r="2" spans="1:4" ht="17.25" customHeight="1">
      <c r="A2" s="269"/>
      <c r="B2" s="269"/>
      <c r="C2" s="269"/>
      <c r="D2" s="269"/>
    </row>
    <row r="3" spans="1:4" ht="13.5" thickBot="1">
      <c r="A3" s="186"/>
      <c r="B3" s="186"/>
      <c r="C3" s="914" t="s">
        <v>55</v>
      </c>
      <c r="D3" s="914"/>
    </row>
    <row r="4" spans="1:4" ht="42.75" customHeight="1" thickBot="1">
      <c r="A4" s="273" t="s">
        <v>67</v>
      </c>
      <c r="B4" s="274" t="s">
        <v>123</v>
      </c>
      <c r="C4" s="274" t="s">
        <v>124</v>
      </c>
      <c r="D4" s="275" t="s">
        <v>15</v>
      </c>
    </row>
    <row r="5" spans="1:4" ht="15.75" customHeight="1">
      <c r="A5" s="187" t="s">
        <v>19</v>
      </c>
      <c r="B5" s="27"/>
      <c r="C5" s="27"/>
      <c r="D5" s="28"/>
    </row>
    <row r="6" spans="1:4" ht="15.75" customHeight="1">
      <c r="A6" s="188" t="s">
        <v>20</v>
      </c>
      <c r="B6" s="29"/>
      <c r="C6" s="29"/>
      <c r="D6" s="30"/>
    </row>
    <row r="7" spans="1:4" ht="15.75" customHeight="1">
      <c r="A7" s="188" t="s">
        <v>21</v>
      </c>
      <c r="B7" s="29"/>
      <c r="C7" s="29"/>
      <c r="D7" s="30"/>
    </row>
    <row r="8" spans="1:4" ht="15.75" customHeight="1">
      <c r="A8" s="188" t="s">
        <v>22</v>
      </c>
      <c r="B8" s="29"/>
      <c r="C8" s="29"/>
      <c r="D8" s="30"/>
    </row>
    <row r="9" spans="1:4" ht="15.75" customHeight="1">
      <c r="A9" s="188" t="s">
        <v>23</v>
      </c>
      <c r="B9" s="29"/>
      <c r="C9" s="29"/>
      <c r="D9" s="30"/>
    </row>
    <row r="10" spans="1:4" ht="15.75" customHeight="1">
      <c r="A10" s="188" t="s">
        <v>24</v>
      </c>
      <c r="B10" s="29"/>
      <c r="C10" s="29"/>
      <c r="D10" s="30"/>
    </row>
    <row r="11" spans="1:4" ht="15.75" customHeight="1">
      <c r="A11" s="188" t="s">
        <v>25</v>
      </c>
      <c r="B11" s="29"/>
      <c r="C11" s="29"/>
      <c r="D11" s="30"/>
    </row>
    <row r="12" spans="1:4" ht="15.75" customHeight="1">
      <c r="A12" s="188" t="s">
        <v>26</v>
      </c>
      <c r="B12" s="29"/>
      <c r="C12" s="29"/>
      <c r="D12" s="30"/>
    </row>
    <row r="13" spans="1:4" ht="15.75" customHeight="1">
      <c r="A13" s="188" t="s">
        <v>27</v>
      </c>
      <c r="B13" s="29"/>
      <c r="C13" s="29"/>
      <c r="D13" s="30"/>
    </row>
    <row r="14" spans="1:4" ht="15.75" customHeight="1">
      <c r="A14" s="188" t="s">
        <v>28</v>
      </c>
      <c r="B14" s="29"/>
      <c r="C14" s="29"/>
      <c r="D14" s="30"/>
    </row>
    <row r="15" spans="1:4" ht="15.75" customHeight="1">
      <c r="A15" s="188" t="s">
        <v>29</v>
      </c>
      <c r="B15" s="29"/>
      <c r="C15" s="29"/>
      <c r="D15" s="30"/>
    </row>
    <row r="16" spans="1:4" ht="15.75" customHeight="1">
      <c r="A16" s="188" t="s">
        <v>30</v>
      </c>
      <c r="B16" s="29"/>
      <c r="C16" s="29"/>
      <c r="D16" s="30"/>
    </row>
    <row r="17" spans="1:4" ht="15.75" customHeight="1">
      <c r="A17" s="188" t="s">
        <v>31</v>
      </c>
      <c r="B17" s="29"/>
      <c r="C17" s="29"/>
      <c r="D17" s="30"/>
    </row>
    <row r="18" spans="1:4" ht="15.75" customHeight="1">
      <c r="A18" s="188" t="s">
        <v>32</v>
      </c>
      <c r="B18" s="29"/>
      <c r="C18" s="29"/>
      <c r="D18" s="30"/>
    </row>
    <row r="19" spans="1:4" ht="15.75" customHeight="1">
      <c r="A19" s="188" t="s">
        <v>33</v>
      </c>
      <c r="B19" s="29"/>
      <c r="C19" s="29"/>
      <c r="D19" s="30"/>
    </row>
    <row r="20" spans="1:4" ht="15.75" customHeight="1">
      <c r="A20" s="188" t="s">
        <v>34</v>
      </c>
      <c r="B20" s="29"/>
      <c r="C20" s="29"/>
      <c r="D20" s="30"/>
    </row>
    <row r="21" spans="1:4" ht="15.75" customHeight="1">
      <c r="A21" s="188" t="s">
        <v>35</v>
      </c>
      <c r="B21" s="29"/>
      <c r="C21" s="29"/>
      <c r="D21" s="30"/>
    </row>
    <row r="22" spans="1:4" ht="15.75" customHeight="1">
      <c r="A22" s="188" t="s">
        <v>36</v>
      </c>
      <c r="B22" s="29"/>
      <c r="C22" s="29"/>
      <c r="D22" s="30"/>
    </row>
    <row r="23" spans="1:4" ht="15.75" customHeight="1">
      <c r="A23" s="188" t="s">
        <v>37</v>
      </c>
      <c r="B23" s="29"/>
      <c r="C23" s="29"/>
      <c r="D23" s="30"/>
    </row>
    <row r="24" spans="1:4" ht="15.75" customHeight="1">
      <c r="A24" s="188" t="s">
        <v>38</v>
      </c>
      <c r="B24" s="29"/>
      <c r="C24" s="29"/>
      <c r="D24" s="30"/>
    </row>
    <row r="25" spans="1:4" ht="15.75" customHeight="1">
      <c r="A25" s="188" t="s">
        <v>39</v>
      </c>
      <c r="B25" s="29"/>
      <c r="C25" s="29"/>
      <c r="D25" s="30"/>
    </row>
    <row r="26" spans="1:4" ht="15.75" customHeight="1">
      <c r="A26" s="188" t="s">
        <v>40</v>
      </c>
      <c r="B26" s="29"/>
      <c r="C26" s="29"/>
      <c r="D26" s="30"/>
    </row>
    <row r="27" spans="1:4" ht="15.75" customHeight="1">
      <c r="A27" s="188" t="s">
        <v>41</v>
      </c>
      <c r="B27" s="29"/>
      <c r="C27" s="29"/>
      <c r="D27" s="30"/>
    </row>
    <row r="28" spans="1:4" ht="15.75" customHeight="1">
      <c r="A28" s="188" t="s">
        <v>42</v>
      </c>
      <c r="B28" s="29"/>
      <c r="C28" s="29"/>
      <c r="D28" s="30"/>
    </row>
    <row r="29" spans="1:4" ht="15.75" customHeight="1">
      <c r="A29" s="188" t="s">
        <v>43</v>
      </c>
      <c r="B29" s="29"/>
      <c r="C29" s="29"/>
      <c r="D29" s="30"/>
    </row>
    <row r="30" spans="1:4" ht="15.75" customHeight="1">
      <c r="A30" s="188" t="s">
        <v>44</v>
      </c>
      <c r="B30" s="29"/>
      <c r="C30" s="29"/>
      <c r="D30" s="30"/>
    </row>
    <row r="31" spans="1:4" ht="15.75" customHeight="1">
      <c r="A31" s="188" t="s">
        <v>45</v>
      </c>
      <c r="B31" s="29"/>
      <c r="C31" s="29"/>
      <c r="D31" s="30"/>
    </row>
    <row r="32" spans="1:4" ht="15.75" customHeight="1">
      <c r="A32" s="188" t="s">
        <v>46</v>
      </c>
      <c r="B32" s="29"/>
      <c r="C32" s="29"/>
      <c r="D32" s="30"/>
    </row>
    <row r="33" spans="1:4" ht="15.75" customHeight="1">
      <c r="A33" s="188" t="s">
        <v>47</v>
      </c>
      <c r="B33" s="29"/>
      <c r="C33" s="29"/>
      <c r="D33" s="30"/>
    </row>
    <row r="34" spans="1:4" ht="15.75" customHeight="1">
      <c r="A34" s="188" t="s">
        <v>125</v>
      </c>
      <c r="B34" s="29"/>
      <c r="C34" s="29"/>
      <c r="D34" s="69"/>
    </row>
    <row r="35" spans="1:4" ht="15.75" customHeight="1">
      <c r="A35" s="188" t="s">
        <v>126</v>
      </c>
      <c r="B35" s="29"/>
      <c r="C35" s="29"/>
      <c r="D35" s="69"/>
    </row>
    <row r="36" spans="1:4" ht="15.75" customHeight="1">
      <c r="A36" s="188" t="s">
        <v>127</v>
      </c>
      <c r="B36" s="29"/>
      <c r="C36" s="29"/>
      <c r="D36" s="69"/>
    </row>
    <row r="37" spans="1:4" ht="15.75" customHeight="1" thickBot="1">
      <c r="A37" s="189" t="s">
        <v>128</v>
      </c>
      <c r="B37" s="31"/>
      <c r="C37" s="31"/>
      <c r="D37" s="70"/>
    </row>
    <row r="38" spans="1:4" ht="15.75" customHeight="1" thickBot="1">
      <c r="A38" s="915" t="s">
        <v>54</v>
      </c>
      <c r="B38" s="916"/>
      <c r="C38" s="190"/>
      <c r="D38" s="191">
        <f>SUM(D5:D37)</f>
        <v>0</v>
      </c>
    </row>
    <row r="39" ht="12.75">
      <c r="A39" t="s">
        <v>200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2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67"/>
  <sheetViews>
    <sheetView view="pageLayout" workbookViewId="0" topLeftCell="A46">
      <selection activeCell="F70" sqref="F70"/>
    </sheetView>
  </sheetViews>
  <sheetFormatPr defaultColWidth="9.00390625" defaultRowHeight="12.75"/>
  <cols>
    <col min="1" max="1" width="6.50390625" style="437" customWidth="1"/>
    <col min="2" max="2" width="51.875" style="371" customWidth="1"/>
    <col min="3" max="3" width="9.125" style="371" bestFit="1" customWidth="1"/>
    <col min="4" max="4" width="9.875" style="371" customWidth="1"/>
    <col min="5" max="5" width="9.625" style="371" customWidth="1"/>
    <col min="6" max="6" width="10.00390625" style="371" customWidth="1"/>
    <col min="7" max="246" width="9.375" style="371" customWidth="1"/>
    <col min="247" max="247" width="13.875" style="371" customWidth="1"/>
    <col min="248" max="248" width="79.125" style="371" customWidth="1"/>
    <col min="249" max="249" width="25.00390625" style="371" customWidth="1"/>
    <col min="250" max="16384" width="9.375" style="371" customWidth="1"/>
  </cols>
  <sheetData>
    <row r="1" spans="1:6" s="367" customFormat="1" ht="15.75" customHeight="1" thickBot="1">
      <c r="A1" s="365"/>
      <c r="B1" s="365"/>
      <c r="C1" s="365"/>
      <c r="D1" s="365"/>
      <c r="E1" s="365"/>
      <c r="F1" s="366"/>
    </row>
    <row r="2" spans="1:6" ht="15.75" customHeight="1" thickBot="1">
      <c r="A2" s="368" t="s">
        <v>201</v>
      </c>
      <c r="B2" s="369" t="s">
        <v>56</v>
      </c>
      <c r="C2" s="918" t="s">
        <v>523</v>
      </c>
      <c r="D2" s="919"/>
      <c r="E2" s="919"/>
      <c r="F2" s="920"/>
    </row>
    <row r="3" spans="1:6" s="377" customFormat="1" ht="12.75" customHeight="1" thickBot="1">
      <c r="A3" s="372">
        <v>1</v>
      </c>
      <c r="B3" s="373">
        <v>2</v>
      </c>
      <c r="C3" s="374" t="s">
        <v>524</v>
      </c>
      <c r="D3" s="375" t="s">
        <v>525</v>
      </c>
      <c r="E3" s="376" t="s">
        <v>526</v>
      </c>
      <c r="F3" s="857" t="s">
        <v>52</v>
      </c>
    </row>
    <row r="4" spans="1:6" s="377" customFormat="1" ht="15.75" customHeight="1" thickBot="1">
      <c r="A4" s="378"/>
      <c r="B4" s="379" t="s">
        <v>57</v>
      </c>
      <c r="C4" s="921" t="s">
        <v>527</v>
      </c>
      <c r="D4" s="922"/>
      <c r="E4" s="923"/>
      <c r="F4" s="858"/>
    </row>
    <row r="5" spans="1:8" s="382" customFormat="1" ht="12" customHeight="1" thickBot="1">
      <c r="A5" s="372" t="s">
        <v>19</v>
      </c>
      <c r="B5" s="380" t="s">
        <v>509</v>
      </c>
      <c r="C5" s="381">
        <f>SUM(C6:C15)</f>
        <v>250</v>
      </c>
      <c r="D5" s="381">
        <f>SUM(D6:D15)</f>
        <v>0</v>
      </c>
      <c r="E5" s="381">
        <f>SUM(E6:E15)</f>
        <v>0</v>
      </c>
      <c r="F5" s="381">
        <f>SUM(F6:F15)</f>
        <v>250</v>
      </c>
      <c r="H5" s="383"/>
    </row>
    <row r="6" spans="1:6" s="300" customFormat="1" ht="12" customHeight="1">
      <c r="A6" s="384" t="s">
        <v>528</v>
      </c>
      <c r="B6" s="385" t="s">
        <v>279</v>
      </c>
      <c r="C6" s="386"/>
      <c r="D6" s="253"/>
      <c r="E6" s="253"/>
      <c r="F6" s="253">
        <f>SUM(C6:E6)</f>
        <v>0</v>
      </c>
    </row>
    <row r="7" spans="1:6" s="300" customFormat="1" ht="12" customHeight="1">
      <c r="A7" s="384" t="s">
        <v>529</v>
      </c>
      <c r="B7" s="387" t="s">
        <v>280</v>
      </c>
      <c r="C7" s="388"/>
      <c r="D7" s="252"/>
      <c r="E7" s="252"/>
      <c r="F7" s="253">
        <f aca="true" t="shared" si="0" ref="F7:F15">SUM(C7:E7)</f>
        <v>0</v>
      </c>
    </row>
    <row r="8" spans="1:6" s="300" customFormat="1" ht="12" customHeight="1">
      <c r="A8" s="384" t="s">
        <v>530</v>
      </c>
      <c r="B8" s="387" t="s">
        <v>281</v>
      </c>
      <c r="C8" s="388"/>
      <c r="D8" s="252"/>
      <c r="E8" s="252"/>
      <c r="F8" s="253">
        <f t="shared" si="0"/>
        <v>0</v>
      </c>
    </row>
    <row r="9" spans="1:6" s="300" customFormat="1" ht="12" customHeight="1">
      <c r="A9" s="384" t="s">
        <v>531</v>
      </c>
      <c r="B9" s="387" t="s">
        <v>282</v>
      </c>
      <c r="C9" s="388"/>
      <c r="D9" s="252"/>
      <c r="E9" s="252"/>
      <c r="F9" s="253">
        <f t="shared" si="0"/>
        <v>0</v>
      </c>
    </row>
    <row r="10" spans="1:6" s="300" customFormat="1" ht="12" customHeight="1">
      <c r="A10" s="384" t="s">
        <v>110</v>
      </c>
      <c r="B10" s="387" t="s">
        <v>283</v>
      </c>
      <c r="C10" s="388">
        <v>250</v>
      </c>
      <c r="D10" s="252"/>
      <c r="E10" s="252"/>
      <c r="F10" s="253">
        <f t="shared" si="0"/>
        <v>250</v>
      </c>
    </row>
    <row r="11" spans="1:6" s="300" customFormat="1" ht="12" customHeight="1">
      <c r="A11" s="384" t="s">
        <v>532</v>
      </c>
      <c r="B11" s="387" t="s">
        <v>284</v>
      </c>
      <c r="C11" s="388"/>
      <c r="D11" s="252"/>
      <c r="E11" s="252"/>
      <c r="F11" s="253">
        <f t="shared" si="0"/>
        <v>0</v>
      </c>
    </row>
    <row r="12" spans="1:6" s="300" customFormat="1" ht="12" customHeight="1">
      <c r="A12" s="384" t="s">
        <v>533</v>
      </c>
      <c r="B12" s="387" t="s">
        <v>285</v>
      </c>
      <c r="C12" s="388"/>
      <c r="D12" s="252"/>
      <c r="E12" s="252"/>
      <c r="F12" s="253">
        <f t="shared" si="0"/>
        <v>0</v>
      </c>
    </row>
    <row r="13" spans="1:6" s="300" customFormat="1" ht="12" customHeight="1">
      <c r="A13" s="384" t="s">
        <v>534</v>
      </c>
      <c r="B13" s="387" t="s">
        <v>286</v>
      </c>
      <c r="C13" s="388"/>
      <c r="D13" s="252"/>
      <c r="E13" s="252"/>
      <c r="F13" s="253">
        <f t="shared" si="0"/>
        <v>0</v>
      </c>
    </row>
    <row r="14" spans="1:6" s="300" customFormat="1" ht="12" customHeight="1">
      <c r="A14" s="384" t="s">
        <v>535</v>
      </c>
      <c r="B14" s="387" t="s">
        <v>287</v>
      </c>
      <c r="C14" s="389"/>
      <c r="D14" s="255"/>
      <c r="E14" s="255"/>
      <c r="F14" s="253">
        <f t="shared" si="0"/>
        <v>0</v>
      </c>
    </row>
    <row r="15" spans="1:6" s="300" customFormat="1" ht="12" customHeight="1" thickBot="1">
      <c r="A15" s="384" t="s">
        <v>536</v>
      </c>
      <c r="B15" s="390" t="s">
        <v>288</v>
      </c>
      <c r="C15" s="391"/>
      <c r="D15" s="291"/>
      <c r="E15" s="291"/>
      <c r="F15" s="253">
        <f t="shared" si="0"/>
        <v>0</v>
      </c>
    </row>
    <row r="16" spans="1:8" s="382" customFormat="1" ht="12" customHeight="1" thickBot="1">
      <c r="A16" s="372" t="s">
        <v>20</v>
      </c>
      <c r="B16" s="380" t="s">
        <v>537</v>
      </c>
      <c r="C16" s="381">
        <f>SUM(C17:C21)</f>
        <v>14187</v>
      </c>
      <c r="D16" s="381">
        <f>SUM(D17:D21)</f>
        <v>0</v>
      </c>
      <c r="E16" s="381">
        <f>SUM(E17:E21)</f>
        <v>0</v>
      </c>
      <c r="F16" s="392">
        <f>SUM(F17:F21)</f>
        <v>14187</v>
      </c>
      <c r="H16" s="383"/>
    </row>
    <row r="17" spans="1:8" s="396" customFormat="1" ht="12" customHeight="1">
      <c r="A17" s="384" t="s">
        <v>538</v>
      </c>
      <c r="B17" s="393" t="s">
        <v>256</v>
      </c>
      <c r="C17" s="394"/>
      <c r="D17" s="395"/>
      <c r="E17" s="395"/>
      <c r="F17" s="395">
        <f>SUM(C17:E17)</f>
        <v>0</v>
      </c>
      <c r="H17" s="383"/>
    </row>
    <row r="18" spans="1:8" s="396" customFormat="1" ht="14.25" customHeight="1">
      <c r="A18" s="384" t="s">
        <v>539</v>
      </c>
      <c r="B18" s="397" t="s">
        <v>257</v>
      </c>
      <c r="C18" s="394"/>
      <c r="D18" s="395"/>
      <c r="E18" s="395"/>
      <c r="F18" s="395"/>
      <c r="H18" s="383"/>
    </row>
    <row r="19" spans="1:8" s="396" customFormat="1" ht="24" customHeight="1">
      <c r="A19" s="384" t="s">
        <v>540</v>
      </c>
      <c r="B19" s="397" t="s">
        <v>418</v>
      </c>
      <c r="C19" s="394"/>
      <c r="D19" s="395"/>
      <c r="E19" s="395"/>
      <c r="F19" s="395"/>
      <c r="H19" s="383"/>
    </row>
    <row r="20" spans="1:8" s="396" customFormat="1" ht="25.5" customHeight="1">
      <c r="A20" s="384" t="s">
        <v>541</v>
      </c>
      <c r="B20" s="397" t="s">
        <v>419</v>
      </c>
      <c r="C20" s="394"/>
      <c r="D20" s="395"/>
      <c r="E20" s="395"/>
      <c r="F20" s="395">
        <f>SUM(C20:E20)</f>
        <v>0</v>
      </c>
      <c r="H20" s="383"/>
    </row>
    <row r="21" spans="1:8" s="396" customFormat="1" ht="21" customHeight="1">
      <c r="A21" s="384" t="s">
        <v>542</v>
      </c>
      <c r="B21" s="398" t="s">
        <v>402</v>
      </c>
      <c r="C21" s="394">
        <v>14187</v>
      </c>
      <c r="D21" s="395"/>
      <c r="E21" s="395"/>
      <c r="F21" s="395">
        <f>SUM(C21:E21)</f>
        <v>14187</v>
      </c>
      <c r="H21" s="383"/>
    </row>
    <row r="22" spans="1:8" s="396" customFormat="1" ht="12" customHeight="1" thickBot="1">
      <c r="A22" s="384" t="s">
        <v>543</v>
      </c>
      <c r="B22" s="398" t="s">
        <v>544</v>
      </c>
      <c r="C22" s="394"/>
      <c r="D22" s="395"/>
      <c r="E22" s="395"/>
      <c r="F22" s="395">
        <f>SUM(C22:E22)</f>
        <v>0</v>
      </c>
      <c r="H22" s="383"/>
    </row>
    <row r="23" spans="1:8" s="396" customFormat="1" ht="12" customHeight="1" thickBot="1">
      <c r="A23" s="399" t="s">
        <v>21</v>
      </c>
      <c r="B23" s="400" t="s">
        <v>172</v>
      </c>
      <c r="C23" s="401"/>
      <c r="D23" s="402"/>
      <c r="E23" s="402"/>
      <c r="F23" s="402"/>
      <c r="H23" s="383"/>
    </row>
    <row r="24" spans="1:8" s="396" customFormat="1" ht="12" customHeight="1" thickBot="1">
      <c r="A24" s="399" t="s">
        <v>22</v>
      </c>
      <c r="B24" s="400" t="s">
        <v>545</v>
      </c>
      <c r="C24" s="381">
        <f>+C25+C29</f>
        <v>0</v>
      </c>
      <c r="D24" s="381">
        <f>+D25+D29</f>
        <v>0</v>
      </c>
      <c r="E24" s="381">
        <f>+E25+E29</f>
        <v>0</v>
      </c>
      <c r="F24" s="392">
        <f>+F25+F29</f>
        <v>0</v>
      </c>
      <c r="H24" s="383"/>
    </row>
    <row r="25" spans="1:8" s="396" customFormat="1" ht="12" customHeight="1">
      <c r="A25" s="403" t="s">
        <v>546</v>
      </c>
      <c r="B25" s="393" t="s">
        <v>261</v>
      </c>
      <c r="C25" s="404"/>
      <c r="D25" s="404"/>
      <c r="E25" s="404"/>
      <c r="F25" s="404"/>
      <c r="H25" s="383"/>
    </row>
    <row r="26" spans="1:8" s="396" customFormat="1" ht="15" customHeight="1">
      <c r="A26" s="403" t="s">
        <v>547</v>
      </c>
      <c r="B26" s="397" t="s">
        <v>262</v>
      </c>
      <c r="C26" s="404"/>
      <c r="D26" s="404"/>
      <c r="E26" s="404"/>
      <c r="F26" s="404"/>
      <c r="H26" s="383"/>
    </row>
    <row r="27" spans="1:8" s="396" customFormat="1" ht="24.75" customHeight="1">
      <c r="A27" s="403" t="s">
        <v>548</v>
      </c>
      <c r="B27" s="397" t="s">
        <v>420</v>
      </c>
      <c r="C27" s="404"/>
      <c r="D27" s="404"/>
      <c r="E27" s="404"/>
      <c r="F27" s="404"/>
      <c r="H27" s="383"/>
    </row>
    <row r="28" spans="1:8" s="396" customFormat="1" ht="23.25" customHeight="1">
      <c r="A28" s="403" t="s">
        <v>549</v>
      </c>
      <c r="B28" s="397" t="s">
        <v>421</v>
      </c>
      <c r="C28" s="404"/>
      <c r="D28" s="404"/>
      <c r="E28" s="404"/>
      <c r="F28" s="404"/>
      <c r="H28" s="383"/>
    </row>
    <row r="29" spans="1:8" s="396" customFormat="1" ht="25.5" customHeight="1">
      <c r="A29" s="403" t="s">
        <v>550</v>
      </c>
      <c r="B29" s="405" t="s">
        <v>403</v>
      </c>
      <c r="C29" s="404"/>
      <c r="D29" s="404"/>
      <c r="E29" s="404"/>
      <c r="F29" s="404"/>
      <c r="H29" s="383"/>
    </row>
    <row r="30" spans="1:8" s="396" customFormat="1" ht="12" customHeight="1" thickBot="1">
      <c r="A30" s="403" t="s">
        <v>551</v>
      </c>
      <c r="B30" s="406" t="s">
        <v>552</v>
      </c>
      <c r="C30" s="407"/>
      <c r="D30" s="408"/>
      <c r="E30" s="408"/>
      <c r="F30" s="408">
        <f>SUM(C30:E30)</f>
        <v>0</v>
      </c>
      <c r="H30" s="383"/>
    </row>
    <row r="31" spans="1:8" s="396" customFormat="1" ht="12" customHeight="1" thickBot="1">
      <c r="A31" s="399" t="s">
        <v>23</v>
      </c>
      <c r="B31" s="400" t="s">
        <v>404</v>
      </c>
      <c r="C31" s="381">
        <f>+C32+C33+C34</f>
        <v>0</v>
      </c>
      <c r="D31" s="381">
        <f>+D32+D33+D34</f>
        <v>0</v>
      </c>
      <c r="E31" s="381">
        <f>+E32+E33+E34</f>
        <v>0</v>
      </c>
      <c r="F31" s="392">
        <f>+F32+F33+F34</f>
        <v>0</v>
      </c>
      <c r="H31" s="383"/>
    </row>
    <row r="32" spans="1:8" s="396" customFormat="1" ht="12" customHeight="1">
      <c r="A32" s="403" t="s">
        <v>89</v>
      </c>
      <c r="B32" s="409" t="s">
        <v>293</v>
      </c>
      <c r="C32" s="404"/>
      <c r="D32" s="410"/>
      <c r="E32" s="410"/>
      <c r="F32" s="410">
        <f>SUM(C32:E32)</f>
        <v>0</v>
      </c>
      <c r="H32" s="383"/>
    </row>
    <row r="33" spans="1:8" s="396" customFormat="1" ht="12" customHeight="1">
      <c r="A33" s="403" t="s">
        <v>90</v>
      </c>
      <c r="B33" s="405" t="s">
        <v>294</v>
      </c>
      <c r="C33" s="411"/>
      <c r="D33" s="412"/>
      <c r="E33" s="412"/>
      <c r="F33" s="412">
        <f>SUM(C33:E33)</f>
        <v>0</v>
      </c>
      <c r="H33" s="383"/>
    </row>
    <row r="34" spans="1:8" s="396" customFormat="1" ht="12" customHeight="1" thickBot="1">
      <c r="A34" s="384" t="s">
        <v>91</v>
      </c>
      <c r="B34" s="413" t="s">
        <v>295</v>
      </c>
      <c r="C34" s="407"/>
      <c r="D34" s="408"/>
      <c r="E34" s="408"/>
      <c r="F34" s="408">
        <f>SUM(C34:E34)</f>
        <v>0</v>
      </c>
      <c r="H34" s="383"/>
    </row>
    <row r="35" spans="1:8" s="382" customFormat="1" ht="12" customHeight="1" thickBot="1">
      <c r="A35" s="399" t="s">
        <v>24</v>
      </c>
      <c r="B35" s="400" t="s">
        <v>380</v>
      </c>
      <c r="C35" s="401"/>
      <c r="D35" s="402"/>
      <c r="E35" s="402"/>
      <c r="F35" s="402">
        <f>SUM(C35:E35)</f>
        <v>0</v>
      </c>
      <c r="H35" s="383"/>
    </row>
    <row r="36" spans="1:6" s="300" customFormat="1" ht="12" customHeight="1">
      <c r="A36" s="403" t="s">
        <v>553</v>
      </c>
      <c r="B36" s="385" t="s">
        <v>299</v>
      </c>
      <c r="C36" s="414"/>
      <c r="D36" s="253"/>
      <c r="E36" s="253"/>
      <c r="F36" s="253"/>
    </row>
    <row r="37" spans="1:6" s="300" customFormat="1" ht="12" customHeight="1">
      <c r="A37" s="403" t="s">
        <v>554</v>
      </c>
      <c r="B37" s="387" t="s">
        <v>422</v>
      </c>
      <c r="C37" s="388"/>
      <c r="D37" s="252"/>
      <c r="E37" s="252"/>
      <c r="F37" s="252"/>
    </row>
    <row r="38" spans="1:6" s="300" customFormat="1" ht="12" customHeight="1">
      <c r="A38" s="403" t="s">
        <v>555</v>
      </c>
      <c r="B38" s="387" t="s">
        <v>300</v>
      </c>
      <c r="C38" s="388"/>
      <c r="D38" s="252"/>
      <c r="E38" s="252"/>
      <c r="F38" s="252"/>
    </row>
    <row r="39" spans="1:6" s="300" customFormat="1" ht="12" customHeight="1" thickBot="1">
      <c r="A39" s="403" t="s">
        <v>556</v>
      </c>
      <c r="B39" s="390" t="s">
        <v>301</v>
      </c>
      <c r="C39" s="415"/>
      <c r="D39" s="254"/>
      <c r="E39" s="254"/>
      <c r="F39" s="254"/>
    </row>
    <row r="40" spans="1:8" s="382" customFormat="1" ht="12" customHeight="1" thickBot="1">
      <c r="A40" s="399" t="s">
        <v>25</v>
      </c>
      <c r="B40" s="400" t="s">
        <v>405</v>
      </c>
      <c r="C40" s="401"/>
      <c r="D40" s="416"/>
      <c r="E40" s="416"/>
      <c r="F40" s="416">
        <f>SUM(C40:D40)</f>
        <v>0</v>
      </c>
      <c r="H40" s="383"/>
    </row>
    <row r="41" spans="1:8" s="382" customFormat="1" ht="12" customHeight="1" thickBot="1">
      <c r="A41" s="372" t="s">
        <v>26</v>
      </c>
      <c r="B41" s="400" t="s">
        <v>406</v>
      </c>
      <c r="C41" s="381">
        <f>+C5+C16+C23+C24+C31+C35+C40</f>
        <v>14437</v>
      </c>
      <c r="D41" s="381">
        <f>+D5+D16+D23+D24+D31+D35+D40</f>
        <v>0</v>
      </c>
      <c r="E41" s="381">
        <f>+E5+E16+E23+E24+E31+E35+E40</f>
        <v>0</v>
      </c>
      <c r="F41" s="417">
        <f>+F5+F16+F23+F24+F31+F35+F40</f>
        <v>14437</v>
      </c>
      <c r="H41" s="383"/>
    </row>
    <row r="42" spans="1:8" s="382" customFormat="1" ht="12" customHeight="1" thickBot="1">
      <c r="A42" s="418" t="s">
        <v>27</v>
      </c>
      <c r="B42" s="400" t="s">
        <v>407</v>
      </c>
      <c r="C42" s="381">
        <f>+C43+C44+C45</f>
        <v>168486</v>
      </c>
      <c r="D42" s="381">
        <f>+D43+D44+D45</f>
        <v>9036.7397615</v>
      </c>
      <c r="E42" s="381">
        <f>+E43+E44+E45</f>
        <v>79562.2577615</v>
      </c>
      <c r="F42" s="417">
        <f>+F43+F44+F45</f>
        <v>257084.997523</v>
      </c>
      <c r="H42" s="383"/>
    </row>
    <row r="43" spans="1:8" s="382" customFormat="1" ht="12" customHeight="1">
      <c r="A43" s="403" t="s">
        <v>408</v>
      </c>
      <c r="B43" s="409" t="s">
        <v>234</v>
      </c>
      <c r="C43" s="404">
        <v>499</v>
      </c>
      <c r="D43" s="410"/>
      <c r="E43" s="410"/>
      <c r="F43" s="410">
        <f>SUM(C43:E43)</f>
        <v>499</v>
      </c>
      <c r="H43" s="383"/>
    </row>
    <row r="44" spans="1:8" s="382" customFormat="1" ht="12" customHeight="1">
      <c r="A44" s="403" t="s">
        <v>409</v>
      </c>
      <c r="B44" s="405" t="s">
        <v>2</v>
      </c>
      <c r="C44" s="411"/>
      <c r="D44" s="412"/>
      <c r="E44" s="412"/>
      <c r="F44" s="412">
        <f>SUM(C44:E44)</f>
        <v>0</v>
      </c>
      <c r="H44" s="383"/>
    </row>
    <row r="45" spans="1:8" s="396" customFormat="1" ht="12" customHeight="1" thickBot="1">
      <c r="A45" s="384" t="s">
        <v>410</v>
      </c>
      <c r="B45" s="413" t="s">
        <v>411</v>
      </c>
      <c r="C45" s="407">
        <f>C64-(C41+C43+C44)</f>
        <v>167987</v>
      </c>
      <c r="D45" s="408">
        <f>D64-(D41+D43+D44)</f>
        <v>9036.7397615</v>
      </c>
      <c r="E45" s="408">
        <f>E64-(E41+E43+E44)</f>
        <v>79562.2577615</v>
      </c>
      <c r="F45" s="408">
        <f>F64-(F41+F43+F44)</f>
        <v>256585.997523</v>
      </c>
      <c r="H45" s="383"/>
    </row>
    <row r="46" spans="1:8" s="396" customFormat="1" ht="15" customHeight="1" thickBot="1">
      <c r="A46" s="418" t="s">
        <v>28</v>
      </c>
      <c r="B46" s="419" t="s">
        <v>412</v>
      </c>
      <c r="C46" s="420">
        <f>+C41+C42</f>
        <v>182923</v>
      </c>
      <c r="D46" s="421">
        <f>+D41+D42</f>
        <v>9036.7397615</v>
      </c>
      <c r="E46" s="421">
        <f>+E41+E42</f>
        <v>79562.2577615</v>
      </c>
      <c r="F46" s="421">
        <f>+F41+F42</f>
        <v>271521.997523</v>
      </c>
      <c r="H46" s="383"/>
    </row>
    <row r="47" spans="1:8" s="396" customFormat="1" ht="15" customHeight="1" thickBot="1">
      <c r="A47" s="422"/>
      <c r="B47" s="423"/>
      <c r="C47" s="423"/>
      <c r="D47" s="423"/>
      <c r="E47" s="423"/>
      <c r="F47" s="424"/>
      <c r="H47" s="383"/>
    </row>
    <row r="48" spans="1:8" s="377" customFormat="1" ht="16.5" customHeight="1" thickBot="1">
      <c r="A48" s="425"/>
      <c r="B48" s="370" t="s">
        <v>58</v>
      </c>
      <c r="C48" s="374" t="s">
        <v>524</v>
      </c>
      <c r="D48" s="375" t="s">
        <v>525</v>
      </c>
      <c r="E48" s="376" t="s">
        <v>526</v>
      </c>
      <c r="F48" s="421" t="s">
        <v>52</v>
      </c>
      <c r="H48" s="383"/>
    </row>
    <row r="49" spans="1:8" s="426" customFormat="1" ht="12" customHeight="1" thickBot="1">
      <c r="A49" s="399" t="s">
        <v>19</v>
      </c>
      <c r="B49" s="400" t="s">
        <v>413</v>
      </c>
      <c r="C49" s="381">
        <f>SUM(C50:C55)</f>
        <v>178923</v>
      </c>
      <c r="D49" s="392">
        <f>SUM(D50:D55)</f>
        <v>9036.7397615</v>
      </c>
      <c r="E49" s="392">
        <f>SUM(E50:E55)</f>
        <v>79562.2577615</v>
      </c>
      <c r="F49" s="392">
        <f>SUM(F50:F55)</f>
        <v>267521.997523</v>
      </c>
      <c r="H49" s="383"/>
    </row>
    <row r="50" spans="1:8" ht="12" customHeight="1">
      <c r="A50" s="384" t="s">
        <v>96</v>
      </c>
      <c r="B50" s="427" t="s">
        <v>50</v>
      </c>
      <c r="C50" s="404">
        <v>121236</v>
      </c>
      <c r="D50" s="410">
        <v>6969.455</v>
      </c>
      <c r="E50" s="410">
        <v>60765.195</v>
      </c>
      <c r="F50" s="410">
        <f>SUM(C50:E50)</f>
        <v>188970.65</v>
      </c>
      <c r="H50" s="383"/>
    </row>
    <row r="51" spans="1:8" ht="12" customHeight="1">
      <c r="A51" s="384" t="s">
        <v>97</v>
      </c>
      <c r="B51" s="398" t="s">
        <v>181</v>
      </c>
      <c r="C51" s="428">
        <v>35397</v>
      </c>
      <c r="D51" s="429">
        <v>2037.2847615</v>
      </c>
      <c r="E51" s="429">
        <v>17127.0627615</v>
      </c>
      <c r="F51" s="429">
        <f>SUM(C51:E51)</f>
        <v>54561.347523000004</v>
      </c>
      <c r="H51" s="383"/>
    </row>
    <row r="52" spans="1:8" ht="12" customHeight="1">
      <c r="A52" s="384" t="s">
        <v>98</v>
      </c>
      <c r="B52" s="398" t="s">
        <v>139</v>
      </c>
      <c r="C52" s="428">
        <v>22290</v>
      </c>
      <c r="D52" s="429">
        <v>30</v>
      </c>
      <c r="E52" s="429">
        <v>1670</v>
      </c>
      <c r="F52" s="429">
        <f>SUM(C52:E52)</f>
        <v>23990</v>
      </c>
      <c r="H52" s="383"/>
    </row>
    <row r="53" spans="1:8" ht="12" customHeight="1">
      <c r="A53" s="552" t="s">
        <v>99</v>
      </c>
      <c r="B53" s="553" t="s">
        <v>182</v>
      </c>
      <c r="C53" s="431"/>
      <c r="D53" s="432"/>
      <c r="E53" s="432"/>
      <c r="F53" s="432">
        <f>SUM(C53:E53)</f>
        <v>0</v>
      </c>
      <c r="H53" s="383"/>
    </row>
    <row r="54" spans="1:8" ht="12" customHeight="1">
      <c r="A54" s="554"/>
      <c r="B54" s="555"/>
      <c r="C54" s="556"/>
      <c r="D54" s="556"/>
      <c r="E54" s="556"/>
      <c r="F54" s="556"/>
      <c r="H54" s="383"/>
    </row>
    <row r="55" spans="1:8" ht="12" customHeight="1" thickBot="1">
      <c r="A55" s="384" t="s">
        <v>147</v>
      </c>
      <c r="B55" s="398" t="s">
        <v>183</v>
      </c>
      <c r="C55" s="428"/>
      <c r="D55" s="429"/>
      <c r="E55" s="429"/>
      <c r="F55" s="429">
        <f>SUM(C55:E55)</f>
        <v>0</v>
      </c>
      <c r="H55" s="383"/>
    </row>
    <row r="56" spans="1:8" s="426" customFormat="1" ht="12" customHeight="1" thickBot="1">
      <c r="A56" s="399" t="s">
        <v>20</v>
      </c>
      <c r="B56" s="400" t="s">
        <v>414</v>
      </c>
      <c r="C56" s="381">
        <f>SUM(C57:C61)</f>
        <v>4000</v>
      </c>
      <c r="D56" s="392">
        <f>SUM(D57:D61)</f>
        <v>0</v>
      </c>
      <c r="E56" s="392"/>
      <c r="F56" s="392">
        <f>SUM(F57:F61)</f>
        <v>4000</v>
      </c>
      <c r="H56" s="383"/>
    </row>
    <row r="57" spans="1:8" s="426" customFormat="1" ht="12" customHeight="1">
      <c r="A57" s="14" t="s">
        <v>102</v>
      </c>
      <c r="B57" s="7" t="s">
        <v>224</v>
      </c>
      <c r="C57" s="404">
        <v>4000</v>
      </c>
      <c r="D57" s="410"/>
      <c r="E57" s="410"/>
      <c r="F57" s="558">
        <f>SUM(C57:E57)</f>
        <v>4000</v>
      </c>
      <c r="G57" s="557"/>
      <c r="H57" s="383"/>
    </row>
    <row r="58" spans="1:8" ht="12" customHeight="1">
      <c r="A58" s="14" t="s">
        <v>103</v>
      </c>
      <c r="B58" s="11" t="s">
        <v>368</v>
      </c>
      <c r="C58" s="404"/>
      <c r="D58" s="410"/>
      <c r="E58" s="410"/>
      <c r="F58" s="410"/>
      <c r="H58" s="383"/>
    </row>
    <row r="59" spans="1:8" ht="12" customHeight="1">
      <c r="A59" s="14" t="s">
        <v>104</v>
      </c>
      <c r="B59" s="11" t="s">
        <v>185</v>
      </c>
      <c r="C59" s="428"/>
      <c r="D59" s="429"/>
      <c r="E59" s="429"/>
      <c r="F59" s="429">
        <f>SUM(C59:E59)</f>
        <v>0</v>
      </c>
      <c r="H59" s="383"/>
    </row>
    <row r="60" spans="1:8" ht="12" customHeight="1">
      <c r="A60" s="14" t="s">
        <v>105</v>
      </c>
      <c r="B60" s="11" t="s">
        <v>369</v>
      </c>
      <c r="C60" s="428"/>
      <c r="D60" s="429"/>
      <c r="E60" s="429"/>
      <c r="F60" s="429"/>
      <c r="H60" s="383"/>
    </row>
    <row r="61" spans="1:8" ht="12" customHeight="1">
      <c r="A61" s="14" t="s">
        <v>106</v>
      </c>
      <c r="B61" s="430" t="s">
        <v>227</v>
      </c>
      <c r="C61" s="428"/>
      <c r="D61" s="429"/>
      <c r="E61" s="429"/>
      <c r="F61" s="429">
        <f>SUM(C61:E61)</f>
        <v>0</v>
      </c>
      <c r="H61" s="383"/>
    </row>
    <row r="62" spans="1:8" ht="12" customHeight="1" thickBot="1">
      <c r="A62" s="384" t="s">
        <v>105</v>
      </c>
      <c r="B62" s="398" t="s">
        <v>557</v>
      </c>
      <c r="C62" s="431"/>
      <c r="D62" s="432"/>
      <c r="E62" s="432"/>
      <c r="F62" s="432">
        <f>SUM(C62:E62)</f>
        <v>0</v>
      </c>
      <c r="H62" s="383"/>
    </row>
    <row r="63" spans="1:8" ht="15" customHeight="1" thickBot="1">
      <c r="A63" s="433" t="s">
        <v>558</v>
      </c>
      <c r="B63" s="108" t="s">
        <v>51</v>
      </c>
      <c r="C63" s="434"/>
      <c r="D63" s="435"/>
      <c r="E63" s="435"/>
      <c r="F63" s="435"/>
      <c r="H63" s="383"/>
    </row>
    <row r="64" spans="1:6" ht="13.5" thickBot="1">
      <c r="A64" s="399" t="s">
        <v>22</v>
      </c>
      <c r="B64" s="436" t="s">
        <v>505</v>
      </c>
      <c r="C64" s="420">
        <f>+C49+C56+C63</f>
        <v>182923</v>
      </c>
      <c r="D64" s="420">
        <f>+D49+D56+D63</f>
        <v>9036.7397615</v>
      </c>
      <c r="E64" s="420">
        <f>+E49+E56+E63</f>
        <v>79562.2577615</v>
      </c>
      <c r="F64" s="420">
        <f>+F49+F56+F63</f>
        <v>271521.997523</v>
      </c>
    </row>
    <row r="65" spans="3:6" ht="15" customHeight="1" thickBot="1">
      <c r="C65" s="438"/>
      <c r="D65" s="438"/>
      <c r="E65" s="438"/>
      <c r="F65" s="438"/>
    </row>
    <row r="66" spans="1:6" ht="14.25" customHeight="1" thickBot="1">
      <c r="A66" s="439" t="s">
        <v>559</v>
      </c>
      <c r="B66" s="440"/>
      <c r="C66" s="441">
        <v>39.5</v>
      </c>
      <c r="D66" s="441">
        <v>2</v>
      </c>
      <c r="E66" s="441">
        <v>20</v>
      </c>
      <c r="F66" s="441">
        <f>SUM(C66:E66)</f>
        <v>61.5</v>
      </c>
    </row>
    <row r="67" spans="1:6" ht="13.5" thickBot="1">
      <c r="A67" s="439" t="s">
        <v>202</v>
      </c>
      <c r="B67" s="440"/>
      <c r="C67" s="442"/>
      <c r="D67" s="442"/>
      <c r="E67" s="442"/>
      <c r="F67" s="442"/>
    </row>
  </sheetData>
  <sheetProtection/>
  <mergeCells count="3">
    <mergeCell ref="C2:F2"/>
    <mergeCell ref="F3:F4"/>
    <mergeCell ref="C4:E4"/>
  </mergeCells>
  <printOptions/>
  <pageMargins left="0.7" right="0.7" top="0.75" bottom="0.75" header="0.3" footer="0.3"/>
  <pageSetup horizontalDpi="600" verticalDpi="600" orientation="portrait" paperSize="9" r:id="rId1"/>
  <headerFooter>
    <oddHeader>&amp;C&amp;"Times New Roman CE,Félkövér"&amp;12Bonyhádi Közös Önkormányzati Hivatal 2015. évi költségvetése
&amp;R&amp;"Times New Roman CE,Dőlt"
14. melléklet a .../2015.(.......)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C112" sqref="C112"/>
    </sheetView>
  </sheetViews>
  <sheetFormatPr defaultColWidth="9.00390625" defaultRowHeight="16.5" customHeight="1"/>
  <cols>
    <col min="1" max="1" width="9.50390625" style="277" customWidth="1"/>
    <col min="2" max="2" width="91.625" style="277" customWidth="1"/>
    <col min="3" max="3" width="21.625" style="278" customWidth="1"/>
    <col min="4" max="4" width="9.00390625" style="277" customWidth="1"/>
    <col min="5" max="16384" width="9.375" style="277" customWidth="1"/>
  </cols>
  <sheetData>
    <row r="1" spans="1:3" ht="16.5" customHeight="1">
      <c r="A1" s="797" t="s">
        <v>16</v>
      </c>
      <c r="B1" s="797"/>
      <c r="C1" s="797"/>
    </row>
    <row r="2" spans="1:3" ht="16.5" customHeight="1" thickBot="1">
      <c r="A2" s="798" t="s">
        <v>151</v>
      </c>
      <c r="B2" s="798"/>
      <c r="C2" s="609" t="s">
        <v>642</v>
      </c>
    </row>
    <row r="3" spans="1:3" ht="36.75" customHeight="1" thickBot="1">
      <c r="A3" s="610" t="s">
        <v>67</v>
      </c>
      <c r="B3" s="611" t="s">
        <v>18</v>
      </c>
      <c r="C3" s="612" t="s">
        <v>672</v>
      </c>
    </row>
    <row r="4" spans="1:3" s="616" customFormat="1" ht="16.5" customHeight="1" thickBot="1">
      <c r="A4" s="613" t="s">
        <v>490</v>
      </c>
      <c r="B4" s="614" t="s">
        <v>491</v>
      </c>
      <c r="C4" s="615" t="s">
        <v>492</v>
      </c>
    </row>
    <row r="5" spans="1:3" s="616" customFormat="1" ht="16.5" customHeight="1" thickBot="1">
      <c r="A5" s="617" t="s">
        <v>19</v>
      </c>
      <c r="B5" s="618" t="s">
        <v>250</v>
      </c>
      <c r="C5" s="619">
        <f>+C6+C7+C8+C9+C10+C11</f>
        <v>28102623</v>
      </c>
    </row>
    <row r="6" spans="1:3" s="616" customFormat="1" ht="16.5" customHeight="1">
      <c r="A6" s="620" t="s">
        <v>96</v>
      </c>
      <c r="B6" s="621" t="s">
        <v>251</v>
      </c>
      <c r="C6" s="622">
        <v>16988463</v>
      </c>
    </row>
    <row r="7" spans="1:3" s="616" customFormat="1" ht="16.5" customHeight="1">
      <c r="A7" s="623" t="s">
        <v>97</v>
      </c>
      <c r="B7" s="624" t="s">
        <v>252</v>
      </c>
      <c r="C7" s="625"/>
    </row>
    <row r="8" spans="1:3" s="616" customFormat="1" ht="16.5" customHeight="1">
      <c r="A8" s="623" t="s">
        <v>98</v>
      </c>
      <c r="B8" s="624" t="s">
        <v>253</v>
      </c>
      <c r="C8" s="625">
        <v>9914160</v>
      </c>
    </row>
    <row r="9" spans="1:3" s="616" customFormat="1" ht="16.5" customHeight="1">
      <c r="A9" s="623" t="s">
        <v>99</v>
      </c>
      <c r="B9" s="624" t="s">
        <v>254</v>
      </c>
      <c r="C9" s="625">
        <v>1200000</v>
      </c>
    </row>
    <row r="10" spans="1:3" s="616" customFormat="1" ht="16.5" customHeight="1">
      <c r="A10" s="623" t="s">
        <v>147</v>
      </c>
      <c r="B10" s="626" t="s">
        <v>426</v>
      </c>
      <c r="C10" s="625"/>
    </row>
    <row r="11" spans="1:3" s="616" customFormat="1" ht="16.5" customHeight="1" thickBot="1">
      <c r="A11" s="627" t="s">
        <v>100</v>
      </c>
      <c r="B11" s="628" t="s">
        <v>427</v>
      </c>
      <c r="C11" s="625"/>
    </row>
    <row r="12" spans="1:3" s="616" customFormat="1" ht="16.5" customHeight="1" thickBot="1">
      <c r="A12" s="617" t="s">
        <v>20</v>
      </c>
      <c r="B12" s="629" t="s">
        <v>255</v>
      </c>
      <c r="C12" s="619">
        <f>+C13+C14+C15+C16+C17</f>
        <v>2932000</v>
      </c>
    </row>
    <row r="13" spans="1:3" s="616" customFormat="1" ht="16.5" customHeight="1">
      <c r="A13" s="620" t="s">
        <v>102</v>
      </c>
      <c r="B13" s="621" t="s">
        <v>256</v>
      </c>
      <c r="C13" s="622"/>
    </row>
    <row r="14" spans="1:3" s="616" customFormat="1" ht="16.5" customHeight="1">
      <c r="A14" s="623" t="s">
        <v>103</v>
      </c>
      <c r="B14" s="624" t="s">
        <v>257</v>
      </c>
      <c r="C14" s="625"/>
    </row>
    <row r="15" spans="1:3" s="616" customFormat="1" ht="16.5" customHeight="1">
      <c r="A15" s="623" t="s">
        <v>104</v>
      </c>
      <c r="B15" s="624" t="s">
        <v>418</v>
      </c>
      <c r="C15" s="625"/>
    </row>
    <row r="16" spans="1:3" s="616" customFormat="1" ht="16.5" customHeight="1">
      <c r="A16" s="623" t="s">
        <v>105</v>
      </c>
      <c r="B16" s="624" t="s">
        <v>419</v>
      </c>
      <c r="C16" s="625"/>
    </row>
    <row r="17" spans="1:3" s="616" customFormat="1" ht="16.5" customHeight="1">
      <c r="A17" s="623" t="s">
        <v>106</v>
      </c>
      <c r="B17" s="624" t="s">
        <v>258</v>
      </c>
      <c r="C17" s="625">
        <v>2932000</v>
      </c>
    </row>
    <row r="18" spans="1:3" s="616" customFormat="1" ht="16.5" customHeight="1" thickBot="1">
      <c r="A18" s="627" t="s">
        <v>115</v>
      </c>
      <c r="B18" s="628" t="s">
        <v>259</v>
      </c>
      <c r="C18" s="630"/>
    </row>
    <row r="19" spans="1:3" s="616" customFormat="1" ht="16.5" customHeight="1" thickBot="1">
      <c r="A19" s="617" t="s">
        <v>21</v>
      </c>
      <c r="B19" s="618" t="s">
        <v>260</v>
      </c>
      <c r="C19" s="619">
        <f>+C20+C21+C22+C23+C24</f>
        <v>2000000</v>
      </c>
    </row>
    <row r="20" spans="1:3" s="616" customFormat="1" ht="16.5" customHeight="1">
      <c r="A20" s="620" t="s">
        <v>85</v>
      </c>
      <c r="B20" s="621" t="s">
        <v>261</v>
      </c>
      <c r="C20" s="622">
        <v>2000000</v>
      </c>
    </row>
    <row r="21" spans="1:3" s="616" customFormat="1" ht="16.5" customHeight="1">
      <c r="A21" s="623" t="s">
        <v>86</v>
      </c>
      <c r="B21" s="624" t="s">
        <v>262</v>
      </c>
      <c r="C21" s="625"/>
    </row>
    <row r="22" spans="1:3" s="616" customFormat="1" ht="16.5" customHeight="1">
      <c r="A22" s="623" t="s">
        <v>87</v>
      </c>
      <c r="B22" s="624" t="s">
        <v>420</v>
      </c>
      <c r="C22" s="625"/>
    </row>
    <row r="23" spans="1:3" s="616" customFormat="1" ht="16.5" customHeight="1">
      <c r="A23" s="623" t="s">
        <v>88</v>
      </c>
      <c r="B23" s="624" t="s">
        <v>421</v>
      </c>
      <c r="C23" s="625"/>
    </row>
    <row r="24" spans="1:3" s="616" customFormat="1" ht="16.5" customHeight="1">
      <c r="A24" s="623" t="s">
        <v>169</v>
      </c>
      <c r="B24" s="624" t="s">
        <v>263</v>
      </c>
      <c r="C24" s="625"/>
    </row>
    <row r="25" spans="1:3" s="616" customFormat="1" ht="16.5" customHeight="1" thickBot="1">
      <c r="A25" s="627" t="s">
        <v>170</v>
      </c>
      <c r="B25" s="631" t="s">
        <v>264</v>
      </c>
      <c r="C25" s="630"/>
    </row>
    <row r="26" spans="1:3" s="616" customFormat="1" ht="16.5" customHeight="1" thickBot="1">
      <c r="A26" s="617" t="s">
        <v>171</v>
      </c>
      <c r="B26" s="618" t="s">
        <v>265</v>
      </c>
      <c r="C26" s="632">
        <f>+C27+C31+C32+C33</f>
        <v>4350000</v>
      </c>
    </row>
    <row r="27" spans="1:3" s="616" customFormat="1" ht="16.5" customHeight="1">
      <c r="A27" s="620" t="s">
        <v>266</v>
      </c>
      <c r="B27" s="621" t="s">
        <v>433</v>
      </c>
      <c r="C27" s="683">
        <f>+C28+C29+C30</f>
        <v>2850000</v>
      </c>
    </row>
    <row r="28" spans="1:3" s="616" customFormat="1" ht="16.5" customHeight="1">
      <c r="A28" s="623" t="s">
        <v>267</v>
      </c>
      <c r="B28" s="624" t="s">
        <v>272</v>
      </c>
      <c r="C28" s="625"/>
    </row>
    <row r="29" spans="1:3" s="616" customFormat="1" ht="16.5" customHeight="1">
      <c r="A29" s="623" t="s">
        <v>268</v>
      </c>
      <c r="B29" s="624" t="s">
        <v>273</v>
      </c>
      <c r="C29" s="625"/>
    </row>
    <row r="30" spans="1:3" s="616" customFormat="1" ht="16.5" customHeight="1">
      <c r="A30" s="623" t="s">
        <v>431</v>
      </c>
      <c r="B30" s="635" t="s">
        <v>432</v>
      </c>
      <c r="C30" s="625">
        <v>2850000</v>
      </c>
    </row>
    <row r="31" spans="1:3" s="616" customFormat="1" ht="16.5" customHeight="1">
      <c r="A31" s="623" t="s">
        <v>269</v>
      </c>
      <c r="B31" s="624" t="s">
        <v>274</v>
      </c>
      <c r="C31" s="625">
        <v>1300000</v>
      </c>
    </row>
    <row r="32" spans="1:3" s="616" customFormat="1" ht="16.5" customHeight="1">
      <c r="A32" s="623" t="s">
        <v>270</v>
      </c>
      <c r="B32" s="624" t="s">
        <v>275</v>
      </c>
      <c r="C32" s="625">
        <v>175000</v>
      </c>
    </row>
    <row r="33" spans="1:3" s="616" customFormat="1" ht="16.5" customHeight="1" thickBot="1">
      <c r="A33" s="627" t="s">
        <v>271</v>
      </c>
      <c r="B33" s="631" t="s">
        <v>276</v>
      </c>
      <c r="C33" s="630">
        <v>25000</v>
      </c>
    </row>
    <row r="34" spans="1:3" s="616" customFormat="1" ht="16.5" customHeight="1" thickBot="1">
      <c r="A34" s="617" t="s">
        <v>23</v>
      </c>
      <c r="B34" s="618" t="s">
        <v>428</v>
      </c>
      <c r="C34" s="619">
        <f>SUM(C35:C45)</f>
        <v>4015000</v>
      </c>
    </row>
    <row r="35" spans="1:3" s="616" customFormat="1" ht="16.5" customHeight="1">
      <c r="A35" s="620" t="s">
        <v>89</v>
      </c>
      <c r="B35" s="621" t="s">
        <v>279</v>
      </c>
      <c r="C35" s="622">
        <v>25000</v>
      </c>
    </row>
    <row r="36" spans="1:3" s="616" customFormat="1" ht="16.5" customHeight="1">
      <c r="A36" s="623" t="s">
        <v>90</v>
      </c>
      <c r="B36" s="624" t="s">
        <v>280</v>
      </c>
      <c r="C36" s="625">
        <v>1100000</v>
      </c>
    </row>
    <row r="37" spans="1:3" s="616" customFormat="1" ht="16.5" customHeight="1">
      <c r="A37" s="623" t="s">
        <v>91</v>
      </c>
      <c r="B37" s="624" t="s">
        <v>281</v>
      </c>
      <c r="C37" s="625">
        <v>150000</v>
      </c>
    </row>
    <row r="38" spans="1:3" s="616" customFormat="1" ht="16.5" customHeight="1">
      <c r="A38" s="623" t="s">
        <v>173</v>
      </c>
      <c r="B38" s="624" t="s">
        <v>282</v>
      </c>
      <c r="C38" s="625">
        <v>1700000</v>
      </c>
    </row>
    <row r="39" spans="1:3" s="616" customFormat="1" ht="16.5" customHeight="1">
      <c r="A39" s="623" t="s">
        <v>174</v>
      </c>
      <c r="B39" s="624" t="s">
        <v>283</v>
      </c>
      <c r="C39" s="625"/>
    </row>
    <row r="40" spans="1:3" s="616" customFormat="1" ht="16.5" customHeight="1">
      <c r="A40" s="623" t="s">
        <v>175</v>
      </c>
      <c r="B40" s="624" t="s">
        <v>284</v>
      </c>
      <c r="C40" s="625">
        <v>940000</v>
      </c>
    </row>
    <row r="41" spans="1:3" s="616" customFormat="1" ht="16.5" customHeight="1">
      <c r="A41" s="623" t="s">
        <v>176</v>
      </c>
      <c r="B41" s="624" t="s">
        <v>285</v>
      </c>
      <c r="C41" s="625"/>
    </row>
    <row r="42" spans="1:3" s="616" customFormat="1" ht="16.5" customHeight="1">
      <c r="A42" s="623" t="s">
        <v>177</v>
      </c>
      <c r="B42" s="624" t="s">
        <v>286</v>
      </c>
      <c r="C42" s="625">
        <v>50000</v>
      </c>
    </row>
    <row r="43" spans="1:3" s="616" customFormat="1" ht="16.5" customHeight="1">
      <c r="A43" s="623" t="s">
        <v>277</v>
      </c>
      <c r="B43" s="624" t="s">
        <v>287</v>
      </c>
      <c r="C43" s="634"/>
    </row>
    <row r="44" spans="1:3" s="616" customFormat="1" ht="16.5" customHeight="1">
      <c r="A44" s="627" t="s">
        <v>278</v>
      </c>
      <c r="B44" s="631" t="s">
        <v>430</v>
      </c>
      <c r="C44" s="636"/>
    </row>
    <row r="45" spans="1:3" s="616" customFormat="1" ht="16.5" customHeight="1" thickBot="1">
      <c r="A45" s="627" t="s">
        <v>429</v>
      </c>
      <c r="B45" s="628" t="s">
        <v>288</v>
      </c>
      <c r="C45" s="636">
        <v>50000</v>
      </c>
    </row>
    <row r="46" spans="1:3" s="616" customFormat="1" ht="16.5" customHeight="1" thickBot="1">
      <c r="A46" s="617" t="s">
        <v>24</v>
      </c>
      <c r="B46" s="618" t="s">
        <v>289</v>
      </c>
      <c r="C46" s="619">
        <f>SUM(C47:C51)</f>
        <v>0</v>
      </c>
    </row>
    <row r="47" spans="1:3" s="616" customFormat="1" ht="16.5" customHeight="1">
      <c r="A47" s="620" t="s">
        <v>92</v>
      </c>
      <c r="B47" s="621" t="s">
        <v>293</v>
      </c>
      <c r="C47" s="637"/>
    </row>
    <row r="48" spans="1:3" s="616" customFormat="1" ht="16.5" customHeight="1">
      <c r="A48" s="623" t="s">
        <v>93</v>
      </c>
      <c r="B48" s="624" t="s">
        <v>294</v>
      </c>
      <c r="C48" s="634"/>
    </row>
    <row r="49" spans="1:3" s="616" customFormat="1" ht="16.5" customHeight="1">
      <c r="A49" s="623" t="s">
        <v>290</v>
      </c>
      <c r="B49" s="624" t="s">
        <v>295</v>
      </c>
      <c r="C49" s="634"/>
    </row>
    <row r="50" spans="1:3" s="616" customFormat="1" ht="16.5" customHeight="1">
      <c r="A50" s="623" t="s">
        <v>291</v>
      </c>
      <c r="B50" s="624" t="s">
        <v>296</v>
      </c>
      <c r="C50" s="634"/>
    </row>
    <row r="51" spans="1:3" s="616" customFormat="1" ht="16.5" customHeight="1" thickBot="1">
      <c r="A51" s="627" t="s">
        <v>292</v>
      </c>
      <c r="B51" s="628" t="s">
        <v>297</v>
      </c>
      <c r="C51" s="636"/>
    </row>
    <row r="52" spans="1:3" s="616" customFormat="1" ht="16.5" customHeight="1" thickBot="1">
      <c r="A52" s="617" t="s">
        <v>178</v>
      </c>
      <c r="B52" s="618" t="s">
        <v>298</v>
      </c>
      <c r="C52" s="619">
        <f>SUM(C53:C55)</f>
        <v>250000</v>
      </c>
    </row>
    <row r="53" spans="1:3" s="616" customFormat="1" ht="16.5" customHeight="1">
      <c r="A53" s="620" t="s">
        <v>94</v>
      </c>
      <c r="B53" s="621" t="s">
        <v>299</v>
      </c>
      <c r="C53" s="622"/>
    </row>
    <row r="54" spans="1:3" s="616" customFormat="1" ht="16.5" customHeight="1">
      <c r="A54" s="623" t="s">
        <v>95</v>
      </c>
      <c r="B54" s="624" t="s">
        <v>422</v>
      </c>
      <c r="C54" s="625"/>
    </row>
    <row r="55" spans="1:3" s="616" customFormat="1" ht="16.5" customHeight="1">
      <c r="A55" s="623" t="s">
        <v>302</v>
      </c>
      <c r="B55" s="624" t="s">
        <v>300</v>
      </c>
      <c r="C55" s="625">
        <v>250000</v>
      </c>
    </row>
    <row r="56" spans="1:3" s="616" customFormat="1" ht="16.5" customHeight="1" thickBot="1">
      <c r="A56" s="627" t="s">
        <v>303</v>
      </c>
      <c r="B56" s="628" t="s">
        <v>301</v>
      </c>
      <c r="C56" s="630"/>
    </row>
    <row r="57" spans="1:3" s="616" customFormat="1" ht="16.5" customHeight="1" thickBot="1">
      <c r="A57" s="617" t="s">
        <v>26</v>
      </c>
      <c r="B57" s="629" t="s">
        <v>304</v>
      </c>
      <c r="C57" s="619">
        <f>SUM(C58:C60)</f>
        <v>200000</v>
      </c>
    </row>
    <row r="58" spans="1:3" s="616" customFormat="1" ht="16.5" customHeight="1">
      <c r="A58" s="620" t="s">
        <v>179</v>
      </c>
      <c r="B58" s="621" t="s">
        <v>306</v>
      </c>
      <c r="C58" s="634"/>
    </row>
    <row r="59" spans="1:3" s="616" customFormat="1" ht="16.5" customHeight="1">
      <c r="A59" s="623" t="s">
        <v>180</v>
      </c>
      <c r="B59" s="624" t="s">
        <v>423</v>
      </c>
      <c r="C59" s="634"/>
    </row>
    <row r="60" spans="1:3" s="616" customFormat="1" ht="16.5" customHeight="1">
      <c r="A60" s="623" t="s">
        <v>226</v>
      </c>
      <c r="B60" s="624" t="s">
        <v>307</v>
      </c>
      <c r="C60" s="634">
        <v>200000</v>
      </c>
    </row>
    <row r="61" spans="1:3" s="616" customFormat="1" ht="16.5" customHeight="1" thickBot="1">
      <c r="A61" s="627" t="s">
        <v>305</v>
      </c>
      <c r="B61" s="628" t="s">
        <v>308</v>
      </c>
      <c r="C61" s="634"/>
    </row>
    <row r="62" spans="1:3" s="616" customFormat="1" ht="16.5" customHeight="1" thickBot="1">
      <c r="A62" s="638" t="s">
        <v>473</v>
      </c>
      <c r="B62" s="618" t="s">
        <v>309</v>
      </c>
      <c r="C62" s="632">
        <f>+C5+C12+C19+C26+C34+C46+C52+C57</f>
        <v>41849623</v>
      </c>
    </row>
    <row r="63" spans="1:3" s="616" customFormat="1" ht="16.5" customHeight="1" thickBot="1">
      <c r="A63" s="639" t="s">
        <v>310</v>
      </c>
      <c r="B63" s="629" t="s">
        <v>311</v>
      </c>
      <c r="C63" s="619">
        <f>SUM(C64:C66)</f>
        <v>0</v>
      </c>
    </row>
    <row r="64" spans="1:3" s="616" customFormat="1" ht="16.5" customHeight="1">
      <c r="A64" s="620" t="s">
        <v>341</v>
      </c>
      <c r="B64" s="621" t="s">
        <v>312</v>
      </c>
      <c r="C64" s="634"/>
    </row>
    <row r="65" spans="1:3" s="616" customFormat="1" ht="16.5" customHeight="1">
      <c r="A65" s="623" t="s">
        <v>350</v>
      </c>
      <c r="B65" s="624" t="s">
        <v>313</v>
      </c>
      <c r="C65" s="634"/>
    </row>
    <row r="66" spans="1:3" s="616" customFormat="1" ht="16.5" customHeight="1" thickBot="1">
      <c r="A66" s="627" t="s">
        <v>351</v>
      </c>
      <c r="B66" s="640" t="s">
        <v>458</v>
      </c>
      <c r="C66" s="634"/>
    </row>
    <row r="67" spans="1:3" s="616" customFormat="1" ht="16.5" customHeight="1" thickBot="1">
      <c r="A67" s="639" t="s">
        <v>314</v>
      </c>
      <c r="B67" s="629" t="s">
        <v>315</v>
      </c>
      <c r="C67" s="619">
        <f>SUM(C68:C71)</f>
        <v>0</v>
      </c>
    </row>
    <row r="68" spans="1:3" s="616" customFormat="1" ht="16.5" customHeight="1">
      <c r="A68" s="620" t="s">
        <v>148</v>
      </c>
      <c r="B68" s="621" t="s">
        <v>316</v>
      </c>
      <c r="C68" s="634"/>
    </row>
    <row r="69" spans="1:3" s="616" customFormat="1" ht="16.5" customHeight="1">
      <c r="A69" s="623" t="s">
        <v>149</v>
      </c>
      <c r="B69" s="624" t="s">
        <v>317</v>
      </c>
      <c r="C69" s="634"/>
    </row>
    <row r="70" spans="1:3" s="616" customFormat="1" ht="16.5" customHeight="1">
      <c r="A70" s="623" t="s">
        <v>342</v>
      </c>
      <c r="B70" s="624" t="s">
        <v>318</v>
      </c>
      <c r="C70" s="634"/>
    </row>
    <row r="71" spans="1:3" s="616" customFormat="1" ht="16.5" customHeight="1" thickBot="1">
      <c r="A71" s="627" t="s">
        <v>343</v>
      </c>
      <c r="B71" s="628" t="s">
        <v>319</v>
      </c>
      <c r="C71" s="634"/>
    </row>
    <row r="72" spans="1:3" s="616" customFormat="1" ht="16.5" customHeight="1" thickBot="1">
      <c r="A72" s="639" t="s">
        <v>320</v>
      </c>
      <c r="B72" s="629" t="s">
        <v>321</v>
      </c>
      <c r="C72" s="619">
        <f>SUM(C73:C74)</f>
        <v>15319957</v>
      </c>
    </row>
    <row r="73" spans="1:3" s="616" customFormat="1" ht="16.5" customHeight="1">
      <c r="A73" s="620" t="s">
        <v>344</v>
      </c>
      <c r="B73" s="621" t="s">
        <v>322</v>
      </c>
      <c r="C73" s="634">
        <v>15319957</v>
      </c>
    </row>
    <row r="74" spans="1:3" s="616" customFormat="1" ht="16.5" customHeight="1" thickBot="1">
      <c r="A74" s="627" t="s">
        <v>345</v>
      </c>
      <c r="B74" s="628" t="s">
        <v>323</v>
      </c>
      <c r="C74" s="634"/>
    </row>
    <row r="75" spans="1:3" s="616" customFormat="1" ht="16.5" customHeight="1" thickBot="1">
      <c r="A75" s="639" t="s">
        <v>324</v>
      </c>
      <c r="B75" s="629" t="s">
        <v>325</v>
      </c>
      <c r="C75" s="619">
        <f>SUM(C76:C78)</f>
        <v>0</v>
      </c>
    </row>
    <row r="76" spans="1:3" s="616" customFormat="1" ht="16.5" customHeight="1">
      <c r="A76" s="620" t="s">
        <v>346</v>
      </c>
      <c r="B76" s="621" t="s">
        <v>326</v>
      </c>
      <c r="C76" s="634"/>
    </row>
    <row r="77" spans="1:3" s="616" customFormat="1" ht="16.5" customHeight="1">
      <c r="A77" s="623" t="s">
        <v>347</v>
      </c>
      <c r="B77" s="624" t="s">
        <v>327</v>
      </c>
      <c r="C77" s="634"/>
    </row>
    <row r="78" spans="1:3" s="616" customFormat="1" ht="16.5" customHeight="1" thickBot="1">
      <c r="A78" s="627" t="s">
        <v>348</v>
      </c>
      <c r="B78" s="628" t="s">
        <v>328</v>
      </c>
      <c r="C78" s="634"/>
    </row>
    <row r="79" spans="1:3" s="616" customFormat="1" ht="16.5" customHeight="1" thickBot="1">
      <c r="A79" s="639" t="s">
        <v>329</v>
      </c>
      <c r="B79" s="629" t="s">
        <v>349</v>
      </c>
      <c r="C79" s="619">
        <f>SUM(C80:C83)</f>
        <v>0</v>
      </c>
    </row>
    <row r="80" spans="1:3" s="616" customFormat="1" ht="16.5" customHeight="1">
      <c r="A80" s="641" t="s">
        <v>330</v>
      </c>
      <c r="B80" s="621" t="s">
        <v>331</v>
      </c>
      <c r="C80" s="634"/>
    </row>
    <row r="81" spans="1:3" s="616" customFormat="1" ht="16.5" customHeight="1">
      <c r="A81" s="642" t="s">
        <v>332</v>
      </c>
      <c r="B81" s="624" t="s">
        <v>333</v>
      </c>
      <c r="C81" s="634"/>
    </row>
    <row r="82" spans="1:3" s="616" customFormat="1" ht="16.5" customHeight="1">
      <c r="A82" s="642" t="s">
        <v>334</v>
      </c>
      <c r="B82" s="624" t="s">
        <v>335</v>
      </c>
      <c r="C82" s="634"/>
    </row>
    <row r="83" spans="1:3" s="616" customFormat="1" ht="16.5" customHeight="1" thickBot="1">
      <c r="A83" s="643" t="s">
        <v>336</v>
      </c>
      <c r="B83" s="628" t="s">
        <v>337</v>
      </c>
      <c r="C83" s="634"/>
    </row>
    <row r="84" spans="1:3" s="616" customFormat="1" ht="16.5" customHeight="1" thickBot="1">
      <c r="A84" s="639" t="s">
        <v>338</v>
      </c>
      <c r="B84" s="629" t="s">
        <v>472</v>
      </c>
      <c r="C84" s="644"/>
    </row>
    <row r="85" spans="1:3" s="616" customFormat="1" ht="16.5" customHeight="1" thickBot="1">
      <c r="A85" s="639" t="s">
        <v>340</v>
      </c>
      <c r="B85" s="629" t="s">
        <v>339</v>
      </c>
      <c r="C85" s="644"/>
    </row>
    <row r="86" spans="1:3" s="616" customFormat="1" ht="16.5" customHeight="1" thickBot="1">
      <c r="A86" s="639" t="s">
        <v>352</v>
      </c>
      <c r="B86" s="645" t="s">
        <v>475</v>
      </c>
      <c r="C86" s="632">
        <f>+C63+C67+C72+C75+C79+C85+C84</f>
        <v>15319957</v>
      </c>
    </row>
    <row r="87" spans="1:3" s="616" customFormat="1" ht="16.5" customHeight="1" thickBot="1">
      <c r="A87" s="646" t="s">
        <v>474</v>
      </c>
      <c r="B87" s="647" t="s">
        <v>476</v>
      </c>
      <c r="C87" s="632">
        <f>+C62+C86</f>
        <v>57169580</v>
      </c>
    </row>
    <row r="88" spans="1:3" s="616" customFormat="1" ht="16.5" customHeight="1">
      <c r="A88" s="4"/>
      <c r="B88" s="5"/>
      <c r="C88" s="257"/>
    </row>
    <row r="89" spans="1:3" ht="16.5" customHeight="1">
      <c r="A89" s="797" t="s">
        <v>48</v>
      </c>
      <c r="B89" s="797"/>
      <c r="C89" s="797"/>
    </row>
    <row r="90" spans="1:3" s="649" customFormat="1" ht="16.5" customHeight="1" thickBot="1">
      <c r="A90" s="799" t="s">
        <v>152</v>
      </c>
      <c r="B90" s="799"/>
      <c r="C90" s="648" t="s">
        <v>677</v>
      </c>
    </row>
    <row r="91" spans="1:3" ht="41.25" customHeight="1" thickBot="1">
      <c r="A91" s="610" t="s">
        <v>67</v>
      </c>
      <c r="B91" s="611" t="s">
        <v>49</v>
      </c>
      <c r="C91" s="612" t="s">
        <v>674</v>
      </c>
    </row>
    <row r="92" spans="1:3" s="616" customFormat="1" ht="16.5" customHeight="1" thickBot="1">
      <c r="A92" s="610" t="s">
        <v>490</v>
      </c>
      <c r="B92" s="611" t="s">
        <v>491</v>
      </c>
      <c r="C92" s="612" t="s">
        <v>492</v>
      </c>
    </row>
    <row r="93" spans="1:3" ht="16.5" customHeight="1" thickBot="1">
      <c r="A93" s="650" t="s">
        <v>19</v>
      </c>
      <c r="B93" s="651" t="s">
        <v>675</v>
      </c>
      <c r="C93" s="652">
        <f>C94+C95+C96+C97+C98+C111</f>
        <v>57169580</v>
      </c>
    </row>
    <row r="94" spans="1:3" ht="16.5" customHeight="1">
      <c r="A94" s="653" t="s">
        <v>96</v>
      </c>
      <c r="B94" s="654" t="s">
        <v>50</v>
      </c>
      <c r="C94" s="655">
        <v>14296280</v>
      </c>
    </row>
    <row r="95" spans="1:3" ht="16.5" customHeight="1">
      <c r="A95" s="623" t="s">
        <v>97</v>
      </c>
      <c r="B95" s="656" t="s">
        <v>181</v>
      </c>
      <c r="C95" s="625">
        <v>2806210</v>
      </c>
    </row>
    <row r="96" spans="1:3" ht="16.5" customHeight="1">
      <c r="A96" s="623" t="s">
        <v>98</v>
      </c>
      <c r="B96" s="656" t="s">
        <v>139</v>
      </c>
      <c r="C96" s="630">
        <v>14198274</v>
      </c>
    </row>
    <row r="97" spans="1:3" ht="16.5" customHeight="1">
      <c r="A97" s="623" t="s">
        <v>99</v>
      </c>
      <c r="B97" s="657" t="s">
        <v>182</v>
      </c>
      <c r="C97" s="630">
        <v>5705490</v>
      </c>
    </row>
    <row r="98" spans="1:3" ht="16.5" customHeight="1">
      <c r="A98" s="623" t="s">
        <v>110</v>
      </c>
      <c r="B98" s="658" t="s">
        <v>183</v>
      </c>
      <c r="C98" s="630">
        <v>13913899</v>
      </c>
    </row>
    <row r="99" spans="1:3" ht="16.5" customHeight="1">
      <c r="A99" s="623" t="s">
        <v>100</v>
      </c>
      <c r="B99" s="656" t="s">
        <v>439</v>
      </c>
      <c r="C99" s="630">
        <v>70586</v>
      </c>
    </row>
    <row r="100" spans="1:3" ht="16.5" customHeight="1">
      <c r="A100" s="623" t="s">
        <v>101</v>
      </c>
      <c r="B100" s="659" t="s">
        <v>438</v>
      </c>
      <c r="C100" s="630"/>
    </row>
    <row r="101" spans="1:3" ht="16.5" customHeight="1">
      <c r="A101" s="623" t="s">
        <v>111</v>
      </c>
      <c r="B101" s="659" t="s">
        <v>437</v>
      </c>
      <c r="C101" s="630"/>
    </row>
    <row r="102" spans="1:3" ht="16.5" customHeight="1">
      <c r="A102" s="623" t="s">
        <v>112</v>
      </c>
      <c r="B102" s="660" t="s">
        <v>355</v>
      </c>
      <c r="C102" s="630"/>
    </row>
    <row r="103" spans="1:3" ht="16.5" customHeight="1">
      <c r="A103" s="623" t="s">
        <v>113</v>
      </c>
      <c r="B103" s="661" t="s">
        <v>356</v>
      </c>
      <c r="C103" s="630"/>
    </row>
    <row r="104" spans="1:3" ht="16.5" customHeight="1">
      <c r="A104" s="623" t="s">
        <v>114</v>
      </c>
      <c r="B104" s="661" t="s">
        <v>673</v>
      </c>
      <c r="C104" s="630">
        <v>2165099</v>
      </c>
    </row>
    <row r="105" spans="1:3" ht="16.5" customHeight="1">
      <c r="A105" s="623" t="s">
        <v>116</v>
      </c>
      <c r="B105" s="660" t="s">
        <v>358</v>
      </c>
      <c r="C105" s="630">
        <v>11268294</v>
      </c>
    </row>
    <row r="106" spans="1:3" ht="16.5" customHeight="1">
      <c r="A106" s="623" t="s">
        <v>184</v>
      </c>
      <c r="B106" s="660" t="s">
        <v>359</v>
      </c>
      <c r="C106" s="630"/>
    </row>
    <row r="107" spans="1:3" ht="16.5" customHeight="1">
      <c r="A107" s="623" t="s">
        <v>353</v>
      </c>
      <c r="B107" s="661" t="s">
        <v>360</v>
      </c>
      <c r="C107" s="630"/>
    </row>
    <row r="108" spans="1:3" ht="16.5" customHeight="1">
      <c r="A108" s="662" t="s">
        <v>354</v>
      </c>
      <c r="B108" s="659" t="s">
        <v>361</v>
      </c>
      <c r="C108" s="630"/>
    </row>
    <row r="109" spans="1:3" ht="16.5" customHeight="1">
      <c r="A109" s="623" t="s">
        <v>435</v>
      </c>
      <c r="B109" s="659" t="s">
        <v>362</v>
      </c>
      <c r="C109" s="630"/>
    </row>
    <row r="110" spans="1:3" ht="16.5" customHeight="1">
      <c r="A110" s="627" t="s">
        <v>436</v>
      </c>
      <c r="B110" s="659" t="s">
        <v>363</v>
      </c>
      <c r="C110" s="630">
        <v>409920</v>
      </c>
    </row>
    <row r="111" spans="1:3" ht="16.5" customHeight="1">
      <c r="A111" s="623" t="s">
        <v>440</v>
      </c>
      <c r="B111" s="657" t="s">
        <v>51</v>
      </c>
      <c r="C111" s="625">
        <v>6249427</v>
      </c>
    </row>
    <row r="112" spans="1:3" ht="16.5" customHeight="1">
      <c r="A112" s="623" t="s">
        <v>441</v>
      </c>
      <c r="B112" s="656" t="s">
        <v>443</v>
      </c>
      <c r="C112" s="625">
        <v>955427</v>
      </c>
    </row>
    <row r="113" spans="1:3" ht="16.5" customHeight="1" thickBot="1">
      <c r="A113" s="663" t="s">
        <v>442</v>
      </c>
      <c r="B113" s="664" t="s">
        <v>444</v>
      </c>
      <c r="C113" s="665">
        <v>5294000</v>
      </c>
    </row>
    <row r="114" spans="1:3" ht="16.5" customHeight="1" thickBot="1">
      <c r="A114" s="666" t="s">
        <v>20</v>
      </c>
      <c r="B114" s="667" t="s">
        <v>676</v>
      </c>
      <c r="C114" s="668">
        <f>+C115+C117+C119</f>
        <v>0</v>
      </c>
    </row>
    <row r="115" spans="1:3" ht="16.5" customHeight="1">
      <c r="A115" s="620" t="s">
        <v>102</v>
      </c>
      <c r="B115" s="656" t="s">
        <v>224</v>
      </c>
      <c r="C115" s="622"/>
    </row>
    <row r="116" spans="1:3" ht="16.5" customHeight="1">
      <c r="A116" s="620" t="s">
        <v>103</v>
      </c>
      <c r="B116" s="669" t="s">
        <v>368</v>
      </c>
      <c r="C116" s="622"/>
    </row>
    <row r="117" spans="1:3" ht="16.5" customHeight="1">
      <c r="A117" s="620" t="s">
        <v>104</v>
      </c>
      <c r="B117" s="669" t="s">
        <v>185</v>
      </c>
      <c r="C117" s="625"/>
    </row>
    <row r="118" spans="1:3" ht="16.5" customHeight="1">
      <c r="A118" s="620" t="s">
        <v>105</v>
      </c>
      <c r="B118" s="669" t="s">
        <v>369</v>
      </c>
      <c r="C118" s="670"/>
    </row>
    <row r="119" spans="1:3" ht="16.5" customHeight="1">
      <c r="A119" s="620" t="s">
        <v>106</v>
      </c>
      <c r="B119" s="628" t="s">
        <v>227</v>
      </c>
      <c r="C119" s="670"/>
    </row>
    <row r="120" spans="1:3" ht="16.5" customHeight="1">
      <c r="A120" s="620" t="s">
        <v>115</v>
      </c>
      <c r="B120" s="626" t="s">
        <v>424</v>
      </c>
      <c r="C120" s="670"/>
    </row>
    <row r="121" spans="1:3" ht="16.5" customHeight="1">
      <c r="A121" s="620" t="s">
        <v>117</v>
      </c>
      <c r="B121" s="671" t="s">
        <v>374</v>
      </c>
      <c r="C121" s="670"/>
    </row>
    <row r="122" spans="1:3" ht="16.5" customHeight="1">
      <c r="A122" s="620" t="s">
        <v>186</v>
      </c>
      <c r="B122" s="661" t="s">
        <v>357</v>
      </c>
      <c r="C122" s="670"/>
    </row>
    <row r="123" spans="1:3" ht="16.5" customHeight="1">
      <c r="A123" s="620" t="s">
        <v>187</v>
      </c>
      <c r="B123" s="661" t="s">
        <v>373</v>
      </c>
      <c r="C123" s="670"/>
    </row>
    <row r="124" spans="1:3" ht="16.5" customHeight="1">
      <c r="A124" s="620" t="s">
        <v>188</v>
      </c>
      <c r="B124" s="661" t="s">
        <v>372</v>
      </c>
      <c r="C124" s="670"/>
    </row>
    <row r="125" spans="1:3" ht="16.5" customHeight="1">
      <c r="A125" s="620" t="s">
        <v>365</v>
      </c>
      <c r="B125" s="661" t="s">
        <v>360</v>
      </c>
      <c r="C125" s="670"/>
    </row>
    <row r="126" spans="1:3" ht="16.5" customHeight="1">
      <c r="A126" s="620" t="s">
        <v>366</v>
      </c>
      <c r="B126" s="661" t="s">
        <v>371</v>
      </c>
      <c r="C126" s="670"/>
    </row>
    <row r="127" spans="1:3" ht="16.5" customHeight="1" thickBot="1">
      <c r="A127" s="662" t="s">
        <v>367</v>
      </c>
      <c r="B127" s="661" t="s">
        <v>370</v>
      </c>
      <c r="C127" s="672"/>
    </row>
    <row r="128" spans="1:3" ht="16.5" customHeight="1" thickBot="1">
      <c r="A128" s="617" t="s">
        <v>21</v>
      </c>
      <c r="B128" s="673" t="s">
        <v>445</v>
      </c>
      <c r="C128" s="619">
        <f>+C93+C114</f>
        <v>57169580</v>
      </c>
    </row>
    <row r="129" spans="1:3" ht="16.5" customHeight="1" thickBot="1">
      <c r="A129" s="617" t="s">
        <v>22</v>
      </c>
      <c r="B129" s="673" t="s">
        <v>446</v>
      </c>
      <c r="C129" s="619">
        <f>+C130+C131+C132</f>
        <v>0</v>
      </c>
    </row>
    <row r="130" spans="1:3" ht="16.5" customHeight="1">
      <c r="A130" s="620" t="s">
        <v>266</v>
      </c>
      <c r="B130" s="669" t="s">
        <v>453</v>
      </c>
      <c r="C130" s="670"/>
    </row>
    <row r="131" spans="1:3" ht="16.5" customHeight="1">
      <c r="A131" s="620" t="s">
        <v>269</v>
      </c>
      <c r="B131" s="669" t="s">
        <v>454</v>
      </c>
      <c r="C131" s="670"/>
    </row>
    <row r="132" spans="1:3" ht="16.5" customHeight="1" thickBot="1">
      <c r="A132" s="662" t="s">
        <v>270</v>
      </c>
      <c r="B132" s="669" t="s">
        <v>455</v>
      </c>
      <c r="C132" s="670"/>
    </row>
    <row r="133" spans="1:3" ht="16.5" customHeight="1" thickBot="1">
      <c r="A133" s="617" t="s">
        <v>23</v>
      </c>
      <c r="B133" s="673" t="s">
        <v>447</v>
      </c>
      <c r="C133" s="619">
        <f>SUM(C134:C139)</f>
        <v>0</v>
      </c>
    </row>
    <row r="134" spans="1:3" ht="16.5" customHeight="1">
      <c r="A134" s="620" t="s">
        <v>89</v>
      </c>
      <c r="B134" s="674" t="s">
        <v>456</v>
      </c>
      <c r="C134" s="670"/>
    </row>
    <row r="135" spans="1:3" ht="16.5" customHeight="1">
      <c r="A135" s="620" t="s">
        <v>90</v>
      </c>
      <c r="B135" s="674" t="s">
        <v>448</v>
      </c>
      <c r="C135" s="670"/>
    </row>
    <row r="136" spans="1:3" ht="16.5" customHeight="1">
      <c r="A136" s="620" t="s">
        <v>91</v>
      </c>
      <c r="B136" s="674" t="s">
        <v>449</v>
      </c>
      <c r="C136" s="670"/>
    </row>
    <row r="137" spans="1:3" ht="16.5" customHeight="1">
      <c r="A137" s="620" t="s">
        <v>173</v>
      </c>
      <c r="B137" s="674" t="s">
        <v>450</v>
      </c>
      <c r="C137" s="670"/>
    </row>
    <row r="138" spans="1:3" ht="16.5" customHeight="1">
      <c r="A138" s="620" t="s">
        <v>174</v>
      </c>
      <c r="B138" s="674" t="s">
        <v>451</v>
      </c>
      <c r="C138" s="670"/>
    </row>
    <row r="139" spans="1:3" ht="16.5" customHeight="1" thickBot="1">
      <c r="A139" s="662" t="s">
        <v>175</v>
      </c>
      <c r="B139" s="674" t="s">
        <v>452</v>
      </c>
      <c r="C139" s="670"/>
    </row>
    <row r="140" spans="1:3" ht="16.5" customHeight="1" thickBot="1">
      <c r="A140" s="617" t="s">
        <v>24</v>
      </c>
      <c r="B140" s="673" t="s">
        <v>460</v>
      </c>
      <c r="C140" s="632">
        <f>+C141+C142+C143+C144</f>
        <v>0</v>
      </c>
    </row>
    <row r="141" spans="1:3" ht="16.5" customHeight="1">
      <c r="A141" s="620" t="s">
        <v>92</v>
      </c>
      <c r="B141" s="674" t="s">
        <v>375</v>
      </c>
      <c r="C141" s="670"/>
    </row>
    <row r="142" spans="1:3" ht="16.5" customHeight="1">
      <c r="A142" s="620" t="s">
        <v>93</v>
      </c>
      <c r="B142" s="674" t="s">
        <v>376</v>
      </c>
      <c r="C142" s="670"/>
    </row>
    <row r="143" spans="1:3" ht="16.5" customHeight="1">
      <c r="A143" s="620" t="s">
        <v>290</v>
      </c>
      <c r="B143" s="674" t="s">
        <v>461</v>
      </c>
      <c r="C143" s="670"/>
    </row>
    <row r="144" spans="1:3" ht="16.5" customHeight="1" thickBot="1">
      <c r="A144" s="662" t="s">
        <v>291</v>
      </c>
      <c r="B144" s="675" t="s">
        <v>395</v>
      </c>
      <c r="C144" s="670"/>
    </row>
    <row r="145" spans="1:3" ht="16.5" customHeight="1" thickBot="1">
      <c r="A145" s="617" t="s">
        <v>25</v>
      </c>
      <c r="B145" s="673" t="s">
        <v>462</v>
      </c>
      <c r="C145" s="676">
        <f>SUM(C146:C150)</f>
        <v>0</v>
      </c>
    </row>
    <row r="146" spans="1:3" ht="16.5" customHeight="1">
      <c r="A146" s="620" t="s">
        <v>94</v>
      </c>
      <c r="B146" s="674" t="s">
        <v>457</v>
      </c>
      <c r="C146" s="670"/>
    </row>
    <row r="147" spans="1:3" ht="16.5" customHeight="1">
      <c r="A147" s="620" t="s">
        <v>95</v>
      </c>
      <c r="B147" s="674" t="s">
        <v>464</v>
      </c>
      <c r="C147" s="670"/>
    </row>
    <row r="148" spans="1:3" ht="16.5" customHeight="1">
      <c r="A148" s="620" t="s">
        <v>302</v>
      </c>
      <c r="B148" s="674" t="s">
        <v>459</v>
      </c>
      <c r="C148" s="670"/>
    </row>
    <row r="149" spans="1:3" ht="16.5" customHeight="1">
      <c r="A149" s="620" t="s">
        <v>303</v>
      </c>
      <c r="B149" s="674" t="s">
        <v>465</v>
      </c>
      <c r="C149" s="670"/>
    </row>
    <row r="150" spans="1:3" ht="16.5" customHeight="1" thickBot="1">
      <c r="A150" s="620" t="s">
        <v>463</v>
      </c>
      <c r="B150" s="674" t="s">
        <v>466</v>
      </c>
      <c r="C150" s="670"/>
    </row>
    <row r="151" spans="1:3" ht="16.5" customHeight="1" thickBot="1">
      <c r="A151" s="617" t="s">
        <v>26</v>
      </c>
      <c r="B151" s="673" t="s">
        <v>467</v>
      </c>
      <c r="C151" s="677"/>
    </row>
    <row r="152" spans="1:3" ht="16.5" customHeight="1" thickBot="1">
      <c r="A152" s="617" t="s">
        <v>27</v>
      </c>
      <c r="B152" s="673" t="s">
        <v>468</v>
      </c>
      <c r="C152" s="677"/>
    </row>
    <row r="153" spans="1:9" ht="16.5" customHeight="1" thickBot="1">
      <c r="A153" s="617" t="s">
        <v>28</v>
      </c>
      <c r="B153" s="673" t="s">
        <v>470</v>
      </c>
      <c r="C153" s="678">
        <f>+C129+C133+C140+C145+C151+C152</f>
        <v>0</v>
      </c>
      <c r="F153" s="309"/>
      <c r="G153" s="310"/>
      <c r="H153" s="310"/>
      <c r="I153" s="310"/>
    </row>
    <row r="154" spans="1:3" s="616" customFormat="1" ht="16.5" customHeight="1" thickBot="1">
      <c r="A154" s="679" t="s">
        <v>29</v>
      </c>
      <c r="B154" s="680" t="s">
        <v>469</v>
      </c>
      <c r="C154" s="678">
        <f>+C128+C153</f>
        <v>57169580</v>
      </c>
    </row>
    <row r="156" spans="1:3" ht="16.5" customHeight="1">
      <c r="A156" s="800" t="s">
        <v>377</v>
      </c>
      <c r="B156" s="800"/>
      <c r="C156" s="800"/>
    </row>
    <row r="157" spans="1:3" ht="16.5" customHeight="1" thickBot="1">
      <c r="A157" s="798" t="s">
        <v>153</v>
      </c>
      <c r="B157" s="798"/>
      <c r="C157" s="609" t="s">
        <v>677</v>
      </c>
    </row>
    <row r="158" spans="1:4" ht="16.5" customHeight="1" thickBot="1">
      <c r="A158" s="617">
        <v>1</v>
      </c>
      <c r="B158" s="681" t="s">
        <v>471</v>
      </c>
      <c r="C158" s="619">
        <f>+C62-C128</f>
        <v>-15319957</v>
      </c>
      <c r="D158" s="682"/>
    </row>
    <row r="159" spans="1:3" ht="16.5" customHeight="1" thickBot="1">
      <c r="A159" s="617" t="s">
        <v>20</v>
      </c>
      <c r="B159" s="681" t="s">
        <v>477</v>
      </c>
      <c r="C159" s="619">
        <f>+C86-C153</f>
        <v>15319957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KÖZSÉGI ÖNKORMÁNYZAT VÁRALJA
2017. ÉVI KÖLTSÉGVETÉS
KÖTELEZŐ FELADATAINAK MÉRLEGE
&amp;R&amp;"Times New Roman CE,Félkövér dőlt"&amp;11 1.3. melléklet a ........./2017. (.......)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view="pageLayout" zoomScaleNormal="115" zoomScaleSheetLayoutView="100" workbookViewId="0" topLeftCell="A4">
      <selection activeCell="E14" sqref="E14:E15"/>
    </sheetView>
  </sheetViews>
  <sheetFormatPr defaultColWidth="9.00390625" defaultRowHeight="18" customHeight="1"/>
  <cols>
    <col min="1" max="1" width="6.875" style="686" customWidth="1"/>
    <col min="2" max="2" width="55.125" style="685" customWidth="1"/>
    <col min="3" max="3" width="16.375" style="686" customWidth="1"/>
    <col min="4" max="4" width="55.125" style="686" customWidth="1"/>
    <col min="5" max="5" width="16.375" style="686" customWidth="1"/>
    <col min="6" max="6" width="4.875" style="686" customWidth="1"/>
    <col min="7" max="16384" width="9.375" style="686" customWidth="1"/>
  </cols>
  <sheetData>
    <row r="1" spans="2:6" ht="18" customHeight="1">
      <c r="B1" s="712" t="s">
        <v>156</v>
      </c>
      <c r="C1" s="713"/>
      <c r="D1" s="713"/>
      <c r="E1" s="713"/>
      <c r="F1" s="803" t="e">
        <f>+CONCATENATE("2.1. melléklet a ………../",LEFT(#REF!,4),". (……….) önkormányzati rendelethez")</f>
        <v>#REF!</v>
      </c>
    </row>
    <row r="2" spans="5:6" ht="18" customHeight="1" thickBot="1">
      <c r="E2" s="714" t="s">
        <v>642</v>
      </c>
      <c r="F2" s="803"/>
    </row>
    <row r="3" spans="1:6" ht="18" customHeight="1" thickBot="1">
      <c r="A3" s="801" t="s">
        <v>67</v>
      </c>
      <c r="B3" s="715" t="s">
        <v>57</v>
      </c>
      <c r="C3" s="716"/>
      <c r="D3" s="715" t="s">
        <v>58</v>
      </c>
      <c r="E3" s="717"/>
      <c r="F3" s="803"/>
    </row>
    <row r="4" spans="1:6" s="711" customFormat="1" ht="39.75" customHeight="1" thickBot="1">
      <c r="A4" s="802"/>
      <c r="B4" s="688" t="s">
        <v>59</v>
      </c>
      <c r="C4" s="689" t="str">
        <f>+'1.1.sz.mell.'!C3</f>
        <v>2017. évi előirányzat</v>
      </c>
      <c r="D4" s="688" t="s">
        <v>59</v>
      </c>
      <c r="E4" s="690" t="str">
        <f>+C4</f>
        <v>2017. évi előirányzat</v>
      </c>
      <c r="F4" s="803"/>
    </row>
    <row r="5" spans="1:6" s="711" customFormat="1" ht="18" customHeight="1" thickBot="1">
      <c r="A5" s="718" t="s">
        <v>490</v>
      </c>
      <c r="B5" s="688" t="s">
        <v>491</v>
      </c>
      <c r="C5" s="689" t="s">
        <v>492</v>
      </c>
      <c r="D5" s="688" t="s">
        <v>494</v>
      </c>
      <c r="E5" s="690" t="s">
        <v>493</v>
      </c>
      <c r="F5" s="803"/>
    </row>
    <row r="6" spans="1:6" ht="18" customHeight="1">
      <c r="A6" s="719" t="s">
        <v>19</v>
      </c>
      <c r="B6" s="720" t="s">
        <v>378</v>
      </c>
      <c r="C6" s="721">
        <v>54163023</v>
      </c>
      <c r="D6" s="720" t="s">
        <v>60</v>
      </c>
      <c r="E6" s="722">
        <v>14296280</v>
      </c>
      <c r="F6" s="803"/>
    </row>
    <row r="7" spans="1:6" ht="18" customHeight="1">
      <c r="A7" s="723" t="s">
        <v>20</v>
      </c>
      <c r="B7" s="724" t="s">
        <v>379</v>
      </c>
      <c r="C7" s="725">
        <v>2932000</v>
      </c>
      <c r="D7" s="724" t="s">
        <v>181</v>
      </c>
      <c r="E7" s="726">
        <v>2806210</v>
      </c>
      <c r="F7" s="803"/>
    </row>
    <row r="8" spans="1:6" ht="18" customHeight="1">
      <c r="A8" s="723" t="s">
        <v>21</v>
      </c>
      <c r="B8" s="724" t="s">
        <v>399</v>
      </c>
      <c r="C8" s="725"/>
      <c r="D8" s="724" t="s">
        <v>230</v>
      </c>
      <c r="E8" s="726">
        <v>14198274</v>
      </c>
      <c r="F8" s="803"/>
    </row>
    <row r="9" spans="1:6" ht="18" customHeight="1">
      <c r="A9" s="723" t="s">
        <v>22</v>
      </c>
      <c r="B9" s="724" t="s">
        <v>172</v>
      </c>
      <c r="C9" s="725">
        <v>5000000</v>
      </c>
      <c r="D9" s="724" t="s">
        <v>182</v>
      </c>
      <c r="E9" s="726">
        <v>5705490</v>
      </c>
      <c r="F9" s="803"/>
    </row>
    <row r="10" spans="1:6" ht="18" customHeight="1">
      <c r="A10" s="723" t="s">
        <v>23</v>
      </c>
      <c r="B10" s="727" t="s">
        <v>417</v>
      </c>
      <c r="C10" s="725">
        <v>4015000</v>
      </c>
      <c r="D10" s="724" t="s">
        <v>183</v>
      </c>
      <c r="E10" s="726">
        <v>40624299</v>
      </c>
      <c r="F10" s="803"/>
    </row>
    <row r="11" spans="1:6" ht="18" customHeight="1">
      <c r="A11" s="723" t="s">
        <v>24</v>
      </c>
      <c r="B11" s="724" t="s">
        <v>380</v>
      </c>
      <c r="C11" s="728">
        <v>250000</v>
      </c>
      <c r="D11" s="724" t="s">
        <v>51</v>
      </c>
      <c r="E11" s="726">
        <v>955427</v>
      </c>
      <c r="F11" s="803"/>
    </row>
    <row r="12" spans="1:6" ht="18" customHeight="1">
      <c r="A12" s="723" t="s">
        <v>25</v>
      </c>
      <c r="B12" s="724" t="s">
        <v>478</v>
      </c>
      <c r="C12" s="725"/>
      <c r="D12" s="699"/>
      <c r="E12" s="726"/>
      <c r="F12" s="803"/>
    </row>
    <row r="13" spans="1:6" ht="18" customHeight="1" thickBot="1">
      <c r="A13" s="723" t="s">
        <v>26</v>
      </c>
      <c r="B13" s="699"/>
      <c r="C13" s="725"/>
      <c r="D13" s="699"/>
      <c r="E13" s="726"/>
      <c r="F13" s="803"/>
    </row>
    <row r="14" spans="1:6" ht="18" customHeight="1" thickBot="1">
      <c r="A14" s="729" t="s">
        <v>31</v>
      </c>
      <c r="B14" s="730" t="s">
        <v>479</v>
      </c>
      <c r="C14" s="731">
        <f>SUM(C6:C13)</f>
        <v>66360023</v>
      </c>
      <c r="D14" s="730" t="s">
        <v>386</v>
      </c>
      <c r="E14" s="732">
        <f>SUM(E6:E13)</f>
        <v>78585980</v>
      </c>
      <c r="F14" s="803"/>
    </row>
    <row r="15" spans="1:6" ht="18" customHeight="1">
      <c r="A15" s="733" t="s">
        <v>32</v>
      </c>
      <c r="B15" s="734" t="s">
        <v>383</v>
      </c>
      <c r="C15" s="735">
        <v>12225957</v>
      </c>
      <c r="D15" s="724" t="s">
        <v>189</v>
      </c>
      <c r="E15" s="736"/>
      <c r="F15" s="803"/>
    </row>
    <row r="16" spans="1:6" ht="18" customHeight="1">
      <c r="A16" s="723" t="s">
        <v>33</v>
      </c>
      <c r="B16" s="724" t="s">
        <v>222</v>
      </c>
      <c r="C16" s="725">
        <v>12225957</v>
      </c>
      <c r="D16" s="724" t="s">
        <v>385</v>
      </c>
      <c r="E16" s="726"/>
      <c r="F16" s="803"/>
    </row>
    <row r="17" spans="1:6" ht="18" customHeight="1">
      <c r="A17" s="723" t="s">
        <v>34</v>
      </c>
      <c r="B17" s="724" t="s">
        <v>223</v>
      </c>
      <c r="C17" s="725"/>
      <c r="D17" s="724" t="s">
        <v>154</v>
      </c>
      <c r="E17" s="726"/>
      <c r="F17" s="803"/>
    </row>
    <row r="18" spans="1:6" ht="18" customHeight="1">
      <c r="A18" s="723" t="s">
        <v>35</v>
      </c>
      <c r="B18" s="724" t="s">
        <v>228</v>
      </c>
      <c r="C18" s="725"/>
      <c r="D18" s="724" t="s">
        <v>155</v>
      </c>
      <c r="E18" s="726"/>
      <c r="F18" s="803"/>
    </row>
    <row r="19" spans="1:6" ht="18" customHeight="1">
      <c r="A19" s="723" t="s">
        <v>36</v>
      </c>
      <c r="B19" s="724" t="s">
        <v>229</v>
      </c>
      <c r="C19" s="725"/>
      <c r="D19" s="734" t="s">
        <v>231</v>
      </c>
      <c r="E19" s="726"/>
      <c r="F19" s="803"/>
    </row>
    <row r="20" spans="1:6" ht="18" customHeight="1">
      <c r="A20" s="723" t="s">
        <v>37</v>
      </c>
      <c r="B20" s="724" t="s">
        <v>384</v>
      </c>
      <c r="C20" s="737"/>
      <c r="D20" s="724" t="s">
        <v>190</v>
      </c>
      <c r="E20" s="726"/>
      <c r="F20" s="803"/>
    </row>
    <row r="21" spans="1:6" ht="18" customHeight="1">
      <c r="A21" s="733" t="s">
        <v>38</v>
      </c>
      <c r="B21" s="734" t="s">
        <v>381</v>
      </c>
      <c r="C21" s="738"/>
      <c r="D21" s="720" t="s">
        <v>461</v>
      </c>
      <c r="E21" s="736"/>
      <c r="F21" s="803"/>
    </row>
    <row r="22" spans="1:6" ht="18" customHeight="1">
      <c r="A22" s="723" t="s">
        <v>39</v>
      </c>
      <c r="B22" s="724" t="s">
        <v>382</v>
      </c>
      <c r="C22" s="725"/>
      <c r="D22" s="724" t="s">
        <v>467</v>
      </c>
      <c r="E22" s="726"/>
      <c r="F22" s="803"/>
    </row>
    <row r="23" spans="1:6" ht="18" customHeight="1">
      <c r="A23" s="723" t="s">
        <v>40</v>
      </c>
      <c r="B23" s="724" t="s">
        <v>472</v>
      </c>
      <c r="C23" s="725"/>
      <c r="D23" s="724" t="s">
        <v>468</v>
      </c>
      <c r="E23" s="726"/>
      <c r="F23" s="803"/>
    </row>
    <row r="24" spans="1:6" ht="18" customHeight="1" thickBot="1">
      <c r="A24" s="733" t="s">
        <v>41</v>
      </c>
      <c r="B24" s="734" t="s">
        <v>339</v>
      </c>
      <c r="C24" s="738"/>
      <c r="D24" s="739"/>
      <c r="E24" s="736"/>
      <c r="F24" s="803"/>
    </row>
    <row r="25" spans="1:6" ht="18" customHeight="1" thickBot="1">
      <c r="A25" s="729" t="s">
        <v>42</v>
      </c>
      <c r="B25" s="730" t="s">
        <v>480</v>
      </c>
      <c r="C25" s="731">
        <f>+C15+C20+C23+C24</f>
        <v>12225957</v>
      </c>
      <c r="D25" s="730" t="s">
        <v>482</v>
      </c>
      <c r="E25" s="732">
        <f>SUM(E15:E24)</f>
        <v>0</v>
      </c>
      <c r="F25" s="803"/>
    </row>
    <row r="26" spans="1:6" ht="18" customHeight="1" thickBot="1">
      <c r="A26" s="729" t="s">
        <v>43</v>
      </c>
      <c r="B26" s="730" t="s">
        <v>481</v>
      </c>
      <c r="C26" s="740">
        <f>+C14+C25</f>
        <v>78585980</v>
      </c>
      <c r="D26" s="730" t="s">
        <v>483</v>
      </c>
      <c r="E26" s="740">
        <f>+E14+E25</f>
        <v>78585980</v>
      </c>
      <c r="F26" s="803"/>
    </row>
    <row r="27" spans="1:6" ht="18" customHeight="1" thickBot="1">
      <c r="A27" s="729" t="s">
        <v>44</v>
      </c>
      <c r="B27" s="730" t="s">
        <v>167</v>
      </c>
      <c r="C27" s="740">
        <f>IF(C14-E14&lt;0,E14-C14,"-")</f>
        <v>12225957</v>
      </c>
      <c r="D27" s="730" t="s">
        <v>168</v>
      </c>
      <c r="E27" s="740" t="str">
        <f>IF(C14-E14&gt;0,C14-E14,"-")</f>
        <v>-</v>
      </c>
      <c r="F27" s="803"/>
    </row>
    <row r="28" spans="1:6" ht="18" customHeight="1" thickBot="1">
      <c r="A28" s="729" t="s">
        <v>45</v>
      </c>
      <c r="B28" s="730" t="s">
        <v>232</v>
      </c>
      <c r="C28" s="740" t="str">
        <f>IF(C14+C25-E26&lt;0,E26-(C14+C25),"-")</f>
        <v>-</v>
      </c>
      <c r="D28" s="730" t="s">
        <v>233</v>
      </c>
      <c r="E28" s="740" t="str">
        <f>IF(C14+C25-E26&gt;0,C14+C25-E26,"-")</f>
        <v>-</v>
      </c>
      <c r="F28" s="803"/>
    </row>
    <row r="29" spans="2:6" ht="18" customHeight="1">
      <c r="B29" s="804"/>
      <c r="C29" s="804"/>
      <c r="D29" s="804"/>
      <c r="F29" s="803"/>
    </row>
    <row r="30" ht="18" customHeight="1">
      <c r="F30" s="803"/>
    </row>
    <row r="31" ht="18" customHeight="1">
      <c r="F31" s="803"/>
    </row>
    <row r="32" ht="18" customHeight="1">
      <c r="F32" s="803"/>
    </row>
  </sheetData>
  <sheetProtection/>
  <mergeCells count="3">
    <mergeCell ref="A3:A4"/>
    <mergeCell ref="F1:F32"/>
    <mergeCell ref="B29:D29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>&amp;R&amp;"Times New Roman CE,Félkövér dőlt"&amp;11 2.1.melléklet a ..../2017.(...)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C23" sqref="C23"/>
    </sheetView>
  </sheetViews>
  <sheetFormatPr defaultColWidth="9.00390625" defaultRowHeight="16.5" customHeight="1"/>
  <cols>
    <col min="1" max="1" width="6.875" style="686" customWidth="1"/>
    <col min="2" max="2" width="55.125" style="685" customWidth="1"/>
    <col min="3" max="3" width="16.375" style="686" customWidth="1"/>
    <col min="4" max="4" width="55.125" style="686" customWidth="1"/>
    <col min="5" max="5" width="16.375" style="686" customWidth="1"/>
    <col min="6" max="6" width="4.875" style="686" customWidth="1"/>
    <col min="7" max="16384" width="9.375" style="686" customWidth="1"/>
  </cols>
  <sheetData>
    <row r="1" spans="2:6" ht="16.5" customHeight="1">
      <c r="B1" s="712" t="s">
        <v>157</v>
      </c>
      <c r="C1" s="713"/>
      <c r="D1" s="713"/>
      <c r="E1" s="713"/>
      <c r="F1" s="803" t="e">
        <f>+CONCATENATE("2.2. melléklet a ………../",LEFT(#REF!,4),". (……….) önkormányzati rendelethez")</f>
        <v>#REF!</v>
      </c>
    </row>
    <row r="2" spans="5:6" ht="16.5" customHeight="1" thickBot="1">
      <c r="E2" s="714" t="s">
        <v>645</v>
      </c>
      <c r="F2" s="803"/>
    </row>
    <row r="3" spans="1:6" ht="16.5" customHeight="1" thickBot="1">
      <c r="A3" s="805" t="s">
        <v>67</v>
      </c>
      <c r="B3" s="715" t="s">
        <v>57</v>
      </c>
      <c r="C3" s="716"/>
      <c r="D3" s="715" t="s">
        <v>58</v>
      </c>
      <c r="E3" s="717"/>
      <c r="F3" s="803"/>
    </row>
    <row r="4" spans="1:6" s="711" customFormat="1" ht="39" customHeight="1" thickBot="1">
      <c r="A4" s="806"/>
      <c r="B4" s="688" t="s">
        <v>59</v>
      </c>
      <c r="C4" s="689" t="str">
        <f>+'2.1.sz.mell  '!C4</f>
        <v>2017. évi előirányzat</v>
      </c>
      <c r="D4" s="688" t="s">
        <v>59</v>
      </c>
      <c r="E4" s="689" t="str">
        <f>+'2.1.sz.mell  '!C4</f>
        <v>2017. évi előirányzat</v>
      </c>
      <c r="F4" s="803"/>
    </row>
    <row r="5" spans="1:6" s="711" customFormat="1" ht="16.5" customHeight="1" thickBot="1">
      <c r="A5" s="718" t="s">
        <v>490</v>
      </c>
      <c r="B5" s="688" t="s">
        <v>491</v>
      </c>
      <c r="C5" s="689" t="s">
        <v>492</v>
      </c>
      <c r="D5" s="688" t="s">
        <v>494</v>
      </c>
      <c r="E5" s="690" t="s">
        <v>493</v>
      </c>
      <c r="F5" s="803"/>
    </row>
    <row r="6" spans="1:6" ht="16.5" customHeight="1">
      <c r="A6" s="719" t="s">
        <v>19</v>
      </c>
      <c r="B6" s="720" t="s">
        <v>387</v>
      </c>
      <c r="C6" s="721">
        <v>2000000</v>
      </c>
      <c r="D6" s="720" t="s">
        <v>224</v>
      </c>
      <c r="E6" s="722"/>
      <c r="F6" s="803"/>
    </row>
    <row r="7" spans="1:6" ht="16.5" customHeight="1">
      <c r="A7" s="723" t="s">
        <v>20</v>
      </c>
      <c r="B7" s="724" t="s">
        <v>388</v>
      </c>
      <c r="C7" s="725"/>
      <c r="D7" s="724" t="s">
        <v>393</v>
      </c>
      <c r="E7" s="726"/>
      <c r="F7" s="803"/>
    </row>
    <row r="8" spans="1:6" ht="16.5" customHeight="1">
      <c r="A8" s="723" t="s">
        <v>21</v>
      </c>
      <c r="B8" s="724" t="s">
        <v>10</v>
      </c>
      <c r="C8" s="725"/>
      <c r="D8" s="724" t="s">
        <v>185</v>
      </c>
      <c r="E8" s="726">
        <v>12254000</v>
      </c>
      <c r="F8" s="803"/>
    </row>
    <row r="9" spans="1:6" ht="16.5" customHeight="1">
      <c r="A9" s="723" t="s">
        <v>22</v>
      </c>
      <c r="B9" s="724" t="s">
        <v>389</v>
      </c>
      <c r="C9" s="725"/>
      <c r="D9" s="724" t="s">
        <v>394</v>
      </c>
      <c r="E9" s="726"/>
      <c r="F9" s="803"/>
    </row>
    <row r="10" spans="1:6" ht="16.5" customHeight="1">
      <c r="A10" s="723" t="s">
        <v>23</v>
      </c>
      <c r="B10" s="724" t="s">
        <v>390</v>
      </c>
      <c r="C10" s="725"/>
      <c r="D10" s="724" t="s">
        <v>227</v>
      </c>
      <c r="E10" s="726"/>
      <c r="F10" s="803"/>
    </row>
    <row r="11" spans="1:6" ht="16.5" customHeight="1">
      <c r="A11" s="723" t="s">
        <v>24</v>
      </c>
      <c r="B11" s="724" t="s">
        <v>391</v>
      </c>
      <c r="C11" s="728">
        <v>200000</v>
      </c>
      <c r="D11" s="741"/>
      <c r="E11" s="726"/>
      <c r="F11" s="803"/>
    </row>
    <row r="12" spans="1:6" ht="16.5" customHeight="1">
      <c r="A12" s="723" t="s">
        <v>25</v>
      </c>
      <c r="B12" s="699"/>
      <c r="C12" s="725"/>
      <c r="D12" s="741"/>
      <c r="E12" s="726"/>
      <c r="F12" s="803"/>
    </row>
    <row r="13" spans="1:6" ht="16.5" customHeight="1">
      <c r="A13" s="723" t="s">
        <v>26</v>
      </c>
      <c r="B13" s="699"/>
      <c r="C13" s="725"/>
      <c r="D13" s="741"/>
      <c r="E13" s="726"/>
      <c r="F13" s="803"/>
    </row>
    <row r="14" spans="1:6" ht="16.5" customHeight="1">
      <c r="A14" s="723" t="s">
        <v>27</v>
      </c>
      <c r="B14" s="742"/>
      <c r="C14" s="728"/>
      <c r="D14" s="741"/>
      <c r="E14" s="726"/>
      <c r="F14" s="803"/>
    </row>
    <row r="15" spans="1:6" ht="16.5" customHeight="1">
      <c r="A15" s="723" t="s">
        <v>28</v>
      </c>
      <c r="B15" s="699"/>
      <c r="C15" s="728"/>
      <c r="D15" s="741"/>
      <c r="E15" s="726"/>
      <c r="F15" s="803"/>
    </row>
    <row r="16" spans="1:6" ht="16.5" customHeight="1" thickBot="1">
      <c r="A16" s="733" t="s">
        <v>29</v>
      </c>
      <c r="B16" s="739"/>
      <c r="C16" s="743"/>
      <c r="D16" s="734" t="s">
        <v>51</v>
      </c>
      <c r="E16" s="736">
        <v>5294000</v>
      </c>
      <c r="F16" s="803"/>
    </row>
    <row r="17" spans="1:6" ht="16.5" customHeight="1" thickBot="1">
      <c r="A17" s="729" t="s">
        <v>30</v>
      </c>
      <c r="B17" s="730" t="s">
        <v>400</v>
      </c>
      <c r="C17" s="731">
        <f>+C6+C8+C9+C11+C12+C13+C14+C15+C16</f>
        <v>2200000</v>
      </c>
      <c r="D17" s="730" t="s">
        <v>401</v>
      </c>
      <c r="E17" s="732">
        <f>+E6+E8+E10+E11+E12+E13+E14+E15+E16</f>
        <v>17548000</v>
      </c>
      <c r="F17" s="803"/>
    </row>
    <row r="18" spans="1:6" ht="16.5" customHeight="1">
      <c r="A18" s="719" t="s">
        <v>31</v>
      </c>
      <c r="B18" s="744" t="s">
        <v>245</v>
      </c>
      <c r="C18" s="745">
        <f>+C19+C20+C21+C22+C23</f>
        <v>15348000</v>
      </c>
      <c r="D18" s="724" t="s">
        <v>189</v>
      </c>
      <c r="E18" s="722"/>
      <c r="F18" s="803"/>
    </row>
    <row r="19" spans="1:6" ht="16.5" customHeight="1">
      <c r="A19" s="723" t="s">
        <v>32</v>
      </c>
      <c r="B19" s="746" t="s">
        <v>234</v>
      </c>
      <c r="C19" s="725">
        <v>15348000</v>
      </c>
      <c r="D19" s="724" t="s">
        <v>192</v>
      </c>
      <c r="E19" s="726"/>
      <c r="F19" s="803"/>
    </row>
    <row r="20" spans="1:6" ht="16.5" customHeight="1">
      <c r="A20" s="719" t="s">
        <v>33</v>
      </c>
      <c r="B20" s="746" t="s">
        <v>235</v>
      </c>
      <c r="C20" s="725"/>
      <c r="D20" s="724" t="s">
        <v>154</v>
      </c>
      <c r="E20" s="726"/>
      <c r="F20" s="803"/>
    </row>
    <row r="21" spans="1:6" ht="16.5" customHeight="1">
      <c r="A21" s="723" t="s">
        <v>34</v>
      </c>
      <c r="B21" s="746" t="s">
        <v>236</v>
      </c>
      <c r="C21" s="725"/>
      <c r="D21" s="724" t="s">
        <v>155</v>
      </c>
      <c r="E21" s="726"/>
      <c r="F21" s="803"/>
    </row>
    <row r="22" spans="1:6" ht="16.5" customHeight="1">
      <c r="A22" s="719" t="s">
        <v>35</v>
      </c>
      <c r="B22" s="746" t="s">
        <v>237</v>
      </c>
      <c r="C22" s="725"/>
      <c r="D22" s="734" t="s">
        <v>231</v>
      </c>
      <c r="E22" s="726"/>
      <c r="F22" s="803"/>
    </row>
    <row r="23" spans="1:6" ht="16.5" customHeight="1">
      <c r="A23" s="723" t="s">
        <v>36</v>
      </c>
      <c r="B23" s="747" t="s">
        <v>238</v>
      </c>
      <c r="C23" s="725"/>
      <c r="D23" s="724" t="s">
        <v>193</v>
      </c>
      <c r="E23" s="726"/>
      <c r="F23" s="803"/>
    </row>
    <row r="24" spans="1:6" ht="16.5" customHeight="1">
      <c r="A24" s="719" t="s">
        <v>37</v>
      </c>
      <c r="B24" s="748" t="s">
        <v>239</v>
      </c>
      <c r="C24" s="737">
        <f>+C25+C26+C27+C28+C29</f>
        <v>0</v>
      </c>
      <c r="D24" s="720" t="s">
        <v>191</v>
      </c>
      <c r="E24" s="726"/>
      <c r="F24" s="803"/>
    </row>
    <row r="25" spans="1:6" ht="16.5" customHeight="1">
      <c r="A25" s="723" t="s">
        <v>38</v>
      </c>
      <c r="B25" s="747" t="s">
        <v>240</v>
      </c>
      <c r="C25" s="725"/>
      <c r="D25" s="720" t="s">
        <v>395</v>
      </c>
      <c r="E25" s="726"/>
      <c r="F25" s="803"/>
    </row>
    <row r="26" spans="1:6" ht="16.5" customHeight="1">
      <c r="A26" s="719" t="s">
        <v>39</v>
      </c>
      <c r="B26" s="747" t="s">
        <v>241</v>
      </c>
      <c r="C26" s="725"/>
      <c r="D26" s="749"/>
      <c r="E26" s="726"/>
      <c r="F26" s="803"/>
    </row>
    <row r="27" spans="1:6" ht="16.5" customHeight="1">
      <c r="A27" s="723" t="s">
        <v>40</v>
      </c>
      <c r="B27" s="746" t="s">
        <v>242</v>
      </c>
      <c r="C27" s="725"/>
      <c r="D27" s="749"/>
      <c r="E27" s="726"/>
      <c r="F27" s="803"/>
    </row>
    <row r="28" spans="1:6" ht="16.5" customHeight="1">
      <c r="A28" s="719" t="s">
        <v>41</v>
      </c>
      <c r="B28" s="750" t="s">
        <v>243</v>
      </c>
      <c r="C28" s="725"/>
      <c r="D28" s="699"/>
      <c r="E28" s="726"/>
      <c r="F28" s="803"/>
    </row>
    <row r="29" spans="1:6" ht="16.5" customHeight="1" thickBot="1">
      <c r="A29" s="723" t="s">
        <v>42</v>
      </c>
      <c r="B29" s="751" t="s">
        <v>244</v>
      </c>
      <c r="C29" s="725"/>
      <c r="D29" s="749"/>
      <c r="E29" s="726"/>
      <c r="F29" s="803"/>
    </row>
    <row r="30" spans="1:6" ht="16.5" customHeight="1" thickBot="1">
      <c r="A30" s="729" t="s">
        <v>43</v>
      </c>
      <c r="B30" s="730" t="s">
        <v>392</v>
      </c>
      <c r="C30" s="731">
        <f>+C18+C24</f>
        <v>15348000</v>
      </c>
      <c r="D30" s="730" t="s">
        <v>396</v>
      </c>
      <c r="E30" s="732">
        <f>SUM(E18:E29)</f>
        <v>0</v>
      </c>
      <c r="F30" s="803"/>
    </row>
    <row r="31" spans="1:6" ht="16.5" customHeight="1" thickBot="1">
      <c r="A31" s="729" t="s">
        <v>44</v>
      </c>
      <c r="B31" s="730" t="s">
        <v>397</v>
      </c>
      <c r="C31" s="740">
        <f>+C17+C30</f>
        <v>17548000</v>
      </c>
      <c r="D31" s="730" t="s">
        <v>398</v>
      </c>
      <c r="E31" s="740">
        <f>+E17+E30</f>
        <v>17548000</v>
      </c>
      <c r="F31" s="803"/>
    </row>
    <row r="32" spans="1:6" ht="16.5" customHeight="1" thickBot="1">
      <c r="A32" s="729" t="s">
        <v>45</v>
      </c>
      <c r="B32" s="730" t="s">
        <v>167</v>
      </c>
      <c r="C32" s="740">
        <f>IF(C17-E17&lt;0,E17-C17,"-")</f>
        <v>15348000</v>
      </c>
      <c r="D32" s="730" t="s">
        <v>168</v>
      </c>
      <c r="E32" s="740" t="str">
        <f>IF(C17-E17&gt;0,C17-E17,"-")</f>
        <v>-</v>
      </c>
      <c r="F32" s="803"/>
    </row>
    <row r="33" spans="1:6" ht="16.5" customHeight="1" thickBot="1">
      <c r="A33" s="729" t="s">
        <v>46</v>
      </c>
      <c r="B33" s="730" t="s">
        <v>232</v>
      </c>
      <c r="C33" s="740" t="str">
        <f>IF(C17+C30-E26&lt;0,E26-(C17+C30),"-")</f>
        <v>-</v>
      </c>
      <c r="D33" s="730" t="s">
        <v>233</v>
      </c>
      <c r="E33" s="740"/>
      <c r="F33" s="803"/>
    </row>
  </sheetData>
  <sheetProtection/>
  <mergeCells count="2">
    <mergeCell ref="A3:A4"/>
    <mergeCell ref="F1:F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  <headerFooter alignWithMargins="0">
    <oddHeader>&amp;R2.2. melléklet a ..../2017.(...)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E19" sqref="E19"/>
    </sheetView>
  </sheetViews>
  <sheetFormatPr defaultColWidth="9.00390625" defaultRowHeight="12.75"/>
  <cols>
    <col min="1" max="1" width="5.625" style="123" customWidth="1"/>
    <col min="2" max="2" width="35.625" style="123" customWidth="1"/>
    <col min="3" max="6" width="14.00390625" style="123" customWidth="1"/>
    <col min="7" max="16384" width="9.375" style="123" customWidth="1"/>
  </cols>
  <sheetData>
    <row r="1" spans="1:6" ht="33" customHeight="1">
      <c r="A1" s="807" t="s">
        <v>565</v>
      </c>
      <c r="B1" s="807"/>
      <c r="C1" s="807"/>
      <c r="D1" s="807"/>
      <c r="E1" s="807"/>
      <c r="F1" s="807"/>
    </row>
    <row r="2" spans="1:7" ht="15.75" customHeight="1" thickBot="1">
      <c r="A2" s="124"/>
      <c r="B2" s="124"/>
      <c r="C2" s="808"/>
      <c r="D2" s="808"/>
      <c r="E2" s="815" t="s">
        <v>642</v>
      </c>
      <c r="F2" s="815"/>
      <c r="G2" s="130"/>
    </row>
    <row r="3" spans="1:6" ht="63" customHeight="1">
      <c r="A3" s="811" t="s">
        <v>17</v>
      </c>
      <c r="B3" s="813" t="s">
        <v>195</v>
      </c>
      <c r="C3" s="813" t="s">
        <v>249</v>
      </c>
      <c r="D3" s="813"/>
      <c r="E3" s="813"/>
      <c r="F3" s="809" t="s">
        <v>500</v>
      </c>
    </row>
    <row r="4" spans="1:6" ht="15.75" thickBot="1">
      <c r="A4" s="812"/>
      <c r="B4" s="814"/>
      <c r="C4" s="334" t="s">
        <v>695</v>
      </c>
      <c r="D4" s="334" t="s">
        <v>696</v>
      </c>
      <c r="E4" s="334" t="s">
        <v>697</v>
      </c>
      <c r="F4" s="810"/>
    </row>
    <row r="5" spans="1:6" ht="15.75" thickBot="1">
      <c r="A5" s="127" t="s">
        <v>490</v>
      </c>
      <c r="B5" s="128" t="s">
        <v>491</v>
      </c>
      <c r="C5" s="128" t="s">
        <v>492</v>
      </c>
      <c r="D5" s="128" t="s">
        <v>494</v>
      </c>
      <c r="E5" s="128" t="s">
        <v>493</v>
      </c>
      <c r="F5" s="129" t="s">
        <v>495</v>
      </c>
    </row>
    <row r="6" spans="1:6" ht="15">
      <c r="A6" s="126" t="s">
        <v>19</v>
      </c>
      <c r="B6" s="148"/>
      <c r="C6" s="149"/>
      <c r="D6" s="149"/>
      <c r="E6" s="149"/>
      <c r="F6" s="133">
        <f>SUM(C6:E6)</f>
        <v>0</v>
      </c>
    </row>
    <row r="7" spans="1:6" ht="15">
      <c r="A7" s="125" t="s">
        <v>20</v>
      </c>
      <c r="B7" s="150"/>
      <c r="C7" s="151"/>
      <c r="D7" s="151"/>
      <c r="E7" s="151"/>
      <c r="F7" s="134">
        <f>SUM(C7:E7)</f>
        <v>0</v>
      </c>
    </row>
    <row r="8" spans="1:6" ht="15">
      <c r="A8" s="125" t="s">
        <v>21</v>
      </c>
      <c r="B8" s="150"/>
      <c r="C8" s="151"/>
      <c r="D8" s="151"/>
      <c r="E8" s="151"/>
      <c r="F8" s="134">
        <f>SUM(C8:E8)</f>
        <v>0</v>
      </c>
    </row>
    <row r="9" spans="1:6" ht="15">
      <c r="A9" s="125" t="s">
        <v>22</v>
      </c>
      <c r="B9" s="150"/>
      <c r="C9" s="151"/>
      <c r="D9" s="151"/>
      <c r="E9" s="151"/>
      <c r="F9" s="134">
        <f>SUM(C9:E9)</f>
        <v>0</v>
      </c>
    </row>
    <row r="10" spans="1:6" ht="15.75" thickBot="1">
      <c r="A10" s="131" t="s">
        <v>23</v>
      </c>
      <c r="B10" s="152"/>
      <c r="C10" s="153"/>
      <c r="D10" s="153"/>
      <c r="E10" s="153"/>
      <c r="F10" s="134">
        <f>SUM(C10:E10)</f>
        <v>0</v>
      </c>
    </row>
    <row r="11" spans="1:6" s="324" customFormat="1" ht="15" thickBot="1">
      <c r="A11" s="321" t="s">
        <v>24</v>
      </c>
      <c r="B11" s="132" t="s">
        <v>196</v>
      </c>
      <c r="C11" s="322">
        <f>SUM(C6:C10)</f>
        <v>0</v>
      </c>
      <c r="D11" s="322">
        <f>SUM(D6:D10)</f>
        <v>0</v>
      </c>
      <c r="E11" s="322">
        <f>SUM(E6:E10)</f>
        <v>0</v>
      </c>
      <c r="F11" s="323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...../2017. (....)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5" sqref="C5"/>
    </sheetView>
  </sheetViews>
  <sheetFormatPr defaultColWidth="9.00390625" defaultRowHeight="12.75"/>
  <cols>
    <col min="1" max="1" width="5.625" style="123" customWidth="1"/>
    <col min="2" max="2" width="68.625" style="123" customWidth="1"/>
    <col min="3" max="3" width="19.50390625" style="123" customWidth="1"/>
    <col min="4" max="16384" width="9.375" style="123" customWidth="1"/>
  </cols>
  <sheetData>
    <row r="1" spans="1:3" ht="33" customHeight="1">
      <c r="A1" s="807" t="s">
        <v>566</v>
      </c>
      <c r="B1" s="807"/>
      <c r="C1" s="807"/>
    </row>
    <row r="2" spans="1:4" ht="15.75" customHeight="1" thickBot="1">
      <c r="A2" s="124"/>
      <c r="B2" s="124"/>
      <c r="C2" s="135" t="s">
        <v>642</v>
      </c>
      <c r="D2" s="130"/>
    </row>
    <row r="3" spans="1:3" ht="26.25" customHeight="1" thickBot="1">
      <c r="A3" s="154" t="s">
        <v>17</v>
      </c>
      <c r="B3" s="155" t="s">
        <v>194</v>
      </c>
      <c r="C3" s="156" t="str">
        <f>+'1.1.sz.mell.'!C3</f>
        <v>2017. évi előirányzat</v>
      </c>
    </row>
    <row r="4" spans="1:3" ht="15.75" thickBot="1">
      <c r="A4" s="157" t="s">
        <v>490</v>
      </c>
      <c r="B4" s="158" t="s">
        <v>491</v>
      </c>
      <c r="C4" s="159" t="s">
        <v>492</v>
      </c>
    </row>
    <row r="5" spans="1:3" ht="15">
      <c r="A5" s="160" t="s">
        <v>19</v>
      </c>
      <c r="B5" s="262" t="s">
        <v>501</v>
      </c>
      <c r="C5" s="259">
        <v>4975000</v>
      </c>
    </row>
    <row r="6" spans="1:3" ht="24.75">
      <c r="A6" s="161" t="s">
        <v>20</v>
      </c>
      <c r="B6" s="281" t="s">
        <v>246</v>
      </c>
      <c r="C6" s="260"/>
    </row>
    <row r="7" spans="1:3" ht="15">
      <c r="A7" s="161" t="s">
        <v>21</v>
      </c>
      <c r="B7" s="282" t="s">
        <v>502</v>
      </c>
      <c r="C7" s="260"/>
    </row>
    <row r="8" spans="1:3" ht="24.75">
      <c r="A8" s="161" t="s">
        <v>22</v>
      </c>
      <c r="B8" s="282" t="s">
        <v>248</v>
      </c>
      <c r="C8" s="260"/>
    </row>
    <row r="9" spans="1:3" ht="15">
      <c r="A9" s="162" t="s">
        <v>23</v>
      </c>
      <c r="B9" s="282" t="s">
        <v>247</v>
      </c>
      <c r="C9" s="261">
        <v>25000</v>
      </c>
    </row>
    <row r="10" spans="1:3" ht="15.75" thickBot="1">
      <c r="A10" s="161" t="s">
        <v>24</v>
      </c>
      <c r="B10" s="283" t="s">
        <v>503</v>
      </c>
      <c r="C10" s="260"/>
    </row>
    <row r="11" spans="1:3" ht="15.75" thickBot="1">
      <c r="A11" s="816" t="s">
        <v>197</v>
      </c>
      <c r="B11" s="817"/>
      <c r="C11" s="163">
        <f>SUM(C5:C10)</f>
        <v>5000000</v>
      </c>
    </row>
    <row r="12" spans="1:3" ht="23.25" customHeight="1">
      <c r="A12" s="818" t="s">
        <v>221</v>
      </c>
      <c r="B12" s="818"/>
      <c r="C12" s="818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...../2017. (....)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B12" sqref="B12"/>
    </sheetView>
  </sheetViews>
  <sheetFormatPr defaultColWidth="9.00390625" defaultRowHeight="12.75"/>
  <cols>
    <col min="1" max="1" width="5.625" style="123" customWidth="1"/>
    <col min="2" max="2" width="66.875" style="123" customWidth="1"/>
    <col min="3" max="3" width="27.00390625" style="123" customWidth="1"/>
    <col min="4" max="16384" width="9.375" style="123" customWidth="1"/>
  </cols>
  <sheetData>
    <row r="1" spans="1:3" ht="33" customHeight="1">
      <c r="A1" s="807" t="s">
        <v>678</v>
      </c>
      <c r="B1" s="807"/>
      <c r="C1" s="807"/>
    </row>
    <row r="2" spans="1:4" ht="15.75" customHeight="1" thickBot="1">
      <c r="A2" s="124"/>
      <c r="B2" s="124"/>
      <c r="C2" s="135" t="s">
        <v>642</v>
      </c>
      <c r="D2" s="130"/>
    </row>
    <row r="3" spans="1:3" ht="26.25" customHeight="1" thickBot="1">
      <c r="A3" s="154" t="s">
        <v>17</v>
      </c>
      <c r="B3" s="155" t="s">
        <v>198</v>
      </c>
      <c r="C3" s="156" t="s">
        <v>220</v>
      </c>
    </row>
    <row r="4" spans="1:3" ht="15.75" thickBot="1">
      <c r="A4" s="157" t="s">
        <v>490</v>
      </c>
      <c r="B4" s="158" t="s">
        <v>491</v>
      </c>
      <c r="C4" s="159" t="s">
        <v>492</v>
      </c>
    </row>
    <row r="5" spans="1:3" ht="15">
      <c r="A5" s="160" t="s">
        <v>19</v>
      </c>
      <c r="B5" s="167"/>
      <c r="C5" s="164"/>
    </row>
    <row r="6" spans="1:3" ht="15">
      <c r="A6" s="161" t="s">
        <v>20</v>
      </c>
      <c r="B6" s="168"/>
      <c r="C6" s="165"/>
    </row>
    <row r="7" spans="1:3" ht="15.75" thickBot="1">
      <c r="A7" s="162" t="s">
        <v>21</v>
      </c>
      <c r="B7" s="169"/>
      <c r="C7" s="166"/>
    </row>
    <row r="8" spans="1:3" s="324" customFormat="1" ht="17.25" customHeight="1" thickBot="1">
      <c r="A8" s="325" t="s">
        <v>22</v>
      </c>
      <c r="B8" s="110" t="s">
        <v>199</v>
      </c>
      <c r="C8" s="163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...../2017. (....)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1">
      <selection activeCell="F3" sqref="F3"/>
    </sheetView>
  </sheetViews>
  <sheetFormatPr defaultColWidth="9.00390625" defaultRowHeight="12.75"/>
  <cols>
    <col min="1" max="1" width="47.125" style="708" customWidth="1"/>
    <col min="2" max="2" width="15.625" style="684" customWidth="1"/>
    <col min="3" max="3" width="16.375" style="684" customWidth="1"/>
    <col min="4" max="4" width="18.00390625" style="684" customWidth="1"/>
    <col min="5" max="5" width="16.625" style="684" customWidth="1"/>
    <col min="6" max="6" width="18.875" style="686" customWidth="1"/>
    <col min="7" max="8" width="12.875" style="684" customWidth="1"/>
    <col min="9" max="9" width="13.875" style="684" customWidth="1"/>
    <col min="10" max="16384" width="9.375" style="684" customWidth="1"/>
  </cols>
  <sheetData>
    <row r="1" spans="1:6" ht="25.5" customHeight="1">
      <c r="A1" s="819" t="s">
        <v>0</v>
      </c>
      <c r="B1" s="819"/>
      <c r="C1" s="819"/>
      <c r="D1" s="819"/>
      <c r="E1" s="819"/>
      <c r="F1" s="819"/>
    </row>
    <row r="2" spans="1:6" ht="22.5" customHeight="1" thickBot="1">
      <c r="A2" s="685"/>
      <c r="B2" s="686"/>
      <c r="C2" s="686"/>
      <c r="D2" s="686"/>
      <c r="E2" s="686"/>
      <c r="F2" s="687" t="s">
        <v>645</v>
      </c>
    </row>
    <row r="3" spans="1:6" s="608" customFormat="1" ht="44.25" customHeight="1" thickBot="1">
      <c r="A3" s="688" t="s">
        <v>62</v>
      </c>
      <c r="B3" s="689" t="s">
        <v>63</v>
      </c>
      <c r="C3" s="689" t="s">
        <v>64</v>
      </c>
      <c r="D3" s="689" t="s">
        <v>644</v>
      </c>
      <c r="E3" s="689" t="str">
        <f>+'1.1.sz.mell.'!C3</f>
        <v>2017. évi előirányzat</v>
      </c>
      <c r="F3" s="690" t="s">
        <v>694</v>
      </c>
    </row>
    <row r="4" spans="1:6" s="686" customFormat="1" ht="15.75" customHeight="1" thickBot="1">
      <c r="A4" s="691" t="s">
        <v>490</v>
      </c>
      <c r="B4" s="692" t="s">
        <v>491</v>
      </c>
      <c r="C4" s="692" t="s">
        <v>492</v>
      </c>
      <c r="D4" s="692" t="s">
        <v>494</v>
      </c>
      <c r="E4" s="692" t="s">
        <v>493</v>
      </c>
      <c r="F4" s="693" t="s">
        <v>496</v>
      </c>
    </row>
    <row r="5" spans="1:6" ht="15.75" customHeight="1">
      <c r="A5" s="694"/>
      <c r="B5" s="695"/>
      <c r="C5" s="696"/>
      <c r="D5" s="695"/>
      <c r="E5" s="695"/>
      <c r="F5" s="697"/>
    </row>
    <row r="6" spans="1:6" ht="15.75" customHeight="1">
      <c r="A6" s="694"/>
      <c r="B6" s="695"/>
      <c r="C6" s="696"/>
      <c r="D6" s="695"/>
      <c r="E6" s="695"/>
      <c r="F6" s="697"/>
    </row>
    <row r="7" spans="1:6" ht="15.75" customHeight="1">
      <c r="A7" s="694"/>
      <c r="B7" s="695"/>
      <c r="C7" s="696"/>
      <c r="D7" s="695"/>
      <c r="E7" s="695"/>
      <c r="F7" s="697"/>
    </row>
    <row r="8" spans="1:6" ht="15.75" customHeight="1">
      <c r="A8" s="698"/>
      <c r="B8" s="695"/>
      <c r="C8" s="696"/>
      <c r="D8" s="695"/>
      <c r="E8" s="695"/>
      <c r="F8" s="697"/>
    </row>
    <row r="9" spans="1:6" ht="15.75" customHeight="1">
      <c r="A9" s="694"/>
      <c r="B9" s="695"/>
      <c r="C9" s="696"/>
      <c r="D9" s="695"/>
      <c r="E9" s="695"/>
      <c r="F9" s="697">
        <f aca="true" t="shared" si="0" ref="F9:F22">B9-D9-E9</f>
        <v>0</v>
      </c>
    </row>
    <row r="10" spans="1:6" ht="15.75" customHeight="1">
      <c r="A10" s="698"/>
      <c r="B10" s="695"/>
      <c r="C10" s="696"/>
      <c r="D10" s="695"/>
      <c r="E10" s="695"/>
      <c r="F10" s="697">
        <f t="shared" si="0"/>
        <v>0</v>
      </c>
    </row>
    <row r="11" spans="1:6" ht="15.75" customHeight="1">
      <c r="A11" s="694"/>
      <c r="B11" s="695"/>
      <c r="C11" s="696"/>
      <c r="D11" s="695"/>
      <c r="E11" s="695"/>
      <c r="F11" s="697">
        <f t="shared" si="0"/>
        <v>0</v>
      </c>
    </row>
    <row r="12" spans="1:6" ht="15.75" customHeight="1">
      <c r="A12" s="694"/>
      <c r="B12" s="695"/>
      <c r="C12" s="696"/>
      <c r="D12" s="695"/>
      <c r="E12" s="695"/>
      <c r="F12" s="697">
        <f t="shared" si="0"/>
        <v>0</v>
      </c>
    </row>
    <row r="13" spans="1:6" ht="15.75" customHeight="1">
      <c r="A13" s="694"/>
      <c r="B13" s="695"/>
      <c r="C13" s="696"/>
      <c r="D13" s="695"/>
      <c r="E13" s="695"/>
      <c r="F13" s="697">
        <f t="shared" si="0"/>
        <v>0</v>
      </c>
    </row>
    <row r="14" spans="1:6" ht="15.75" customHeight="1">
      <c r="A14" s="694"/>
      <c r="B14" s="695"/>
      <c r="C14" s="696"/>
      <c r="D14" s="695"/>
      <c r="E14" s="695"/>
      <c r="F14" s="697">
        <f t="shared" si="0"/>
        <v>0</v>
      </c>
    </row>
    <row r="15" spans="1:6" ht="15.75" customHeight="1">
      <c r="A15" s="694"/>
      <c r="B15" s="695"/>
      <c r="C15" s="696"/>
      <c r="D15" s="695"/>
      <c r="E15" s="695"/>
      <c r="F15" s="697">
        <f t="shared" si="0"/>
        <v>0</v>
      </c>
    </row>
    <row r="16" spans="1:6" ht="15.75" customHeight="1">
      <c r="A16" s="694"/>
      <c r="B16" s="695"/>
      <c r="C16" s="696"/>
      <c r="D16" s="695"/>
      <c r="E16" s="695"/>
      <c r="F16" s="697">
        <f t="shared" si="0"/>
        <v>0</v>
      </c>
    </row>
    <row r="17" spans="1:6" ht="15.75" customHeight="1">
      <c r="A17" s="694"/>
      <c r="B17" s="695"/>
      <c r="C17" s="696"/>
      <c r="D17" s="695"/>
      <c r="E17" s="695"/>
      <c r="F17" s="697">
        <f t="shared" si="0"/>
        <v>0</v>
      </c>
    </row>
    <row r="18" spans="1:6" ht="15.75" customHeight="1">
      <c r="A18" s="694"/>
      <c r="B18" s="695"/>
      <c r="C18" s="696"/>
      <c r="D18" s="695"/>
      <c r="E18" s="695"/>
      <c r="F18" s="697">
        <f t="shared" si="0"/>
        <v>0</v>
      </c>
    </row>
    <row r="19" spans="1:6" ht="15.75" customHeight="1">
      <c r="A19" s="694"/>
      <c r="B19" s="695"/>
      <c r="C19" s="696"/>
      <c r="D19" s="695"/>
      <c r="E19" s="695"/>
      <c r="F19" s="697">
        <f t="shared" si="0"/>
        <v>0</v>
      </c>
    </row>
    <row r="20" spans="1:6" ht="15.75" customHeight="1">
      <c r="A20" s="694"/>
      <c r="B20" s="695"/>
      <c r="C20" s="696"/>
      <c r="D20" s="695"/>
      <c r="E20" s="695"/>
      <c r="F20" s="697">
        <f t="shared" si="0"/>
        <v>0</v>
      </c>
    </row>
    <row r="21" spans="1:6" ht="15.75" customHeight="1">
      <c r="A21" s="694"/>
      <c r="B21" s="695"/>
      <c r="C21" s="696"/>
      <c r="D21" s="695"/>
      <c r="E21" s="695"/>
      <c r="F21" s="697">
        <f t="shared" si="0"/>
        <v>0</v>
      </c>
    </row>
    <row r="22" spans="1:6" ht="15.75" customHeight="1" thickBot="1">
      <c r="A22" s="700"/>
      <c r="B22" s="701"/>
      <c r="C22" s="702"/>
      <c r="D22" s="701"/>
      <c r="E22" s="701"/>
      <c r="F22" s="703">
        <f t="shared" si="0"/>
        <v>0</v>
      </c>
    </row>
    <row r="23" spans="1:6" s="709" customFormat="1" ht="18" customHeight="1" thickBot="1">
      <c r="A23" s="704" t="s">
        <v>61</v>
      </c>
      <c r="B23" s="705">
        <f>SUM(B5:B22)</f>
        <v>0</v>
      </c>
      <c r="C23" s="706"/>
      <c r="D23" s="705">
        <f>SUM(D5:D22)</f>
        <v>0</v>
      </c>
      <c r="E23" s="705">
        <f>SUM(E5:E22)</f>
        <v>0</v>
      </c>
      <c r="F23" s="707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……/2017. (….)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csilla</cp:lastModifiedBy>
  <cp:lastPrinted>2017-02-28T08:14:48Z</cp:lastPrinted>
  <dcterms:created xsi:type="dcterms:W3CDTF">1999-10-30T10:30:45Z</dcterms:created>
  <dcterms:modified xsi:type="dcterms:W3CDTF">2017-02-28T08:14:56Z</dcterms:modified>
  <cp:category/>
  <cp:version/>
  <cp:contentType/>
  <cp:contentStatus/>
</cp:coreProperties>
</file>