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2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drawings/drawing3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Mérleg" sheetId="1" r:id="rId1"/>
    <sheet name="Mérleg2" sheetId="2" r:id="rId2"/>
    <sheet name="Önk össz.bevétel" sheetId="3" r:id="rId3"/>
    <sheet name="normatíva" sheetId="4" r:id="rId4"/>
    <sheet name="Önk.össz kiadás" sheetId="5" r:id="rId5"/>
    <sheet name="Jogalkotás" sheetId="6" r:id="rId6"/>
    <sheet name="Szociális ellátások" sheetId="7" r:id="rId7"/>
    <sheet name="Városüzemeltetés" sheetId="8" r:id="rId8"/>
    <sheet name="VF saját forrásból" sheetId="9" r:id="rId9"/>
    <sheet name="VF Eu forrásból" sheetId="10" r:id="rId10"/>
    <sheet name="Védőnő, EÜ" sheetId="11" r:id="rId11"/>
    <sheet name="Egyéb tevékenység" sheetId="12" r:id="rId12"/>
    <sheet name="Int.összesen" sheetId="13" r:id="rId13"/>
    <sheet name="PH" sheetId="14" r:id="rId14"/>
    <sheet name="Óvoda" sheetId="15" r:id="rId15"/>
    <sheet name="BBKP" sheetId="16" r:id="rId16"/>
    <sheet name="Beruházás" sheetId="17" r:id="rId17"/>
    <sheet name="Felújítás" sheetId="18" r:id="rId18"/>
    <sheet name="Létszámok" sheetId="19" r:id="rId19"/>
    <sheet name="Több éves kihat" sheetId="20" r:id="rId20"/>
    <sheet name="Ei felhaszn." sheetId="21" r:id="rId21"/>
    <sheet name="Átadott pe" sheetId="22" r:id="rId22"/>
    <sheet name="500M" sheetId="23" r:id="rId23"/>
    <sheet name="Tételes módosítás ÖNK" sheetId="24" r:id="rId24"/>
    <sheet name="Tételes módosítás PH" sheetId="25" r:id="rId25"/>
    <sheet name="Tételes módosítás Óvoda " sheetId="26" r:id="rId26"/>
    <sheet name="Tételes módosítás BBKP" sheetId="27" r:id="rId27"/>
    <sheet name="Konszolidált módosítás" sheetId="28" r:id="rId28"/>
  </sheets>
  <externalReferences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xlnm._FilterDatabase" localSheetId="23" hidden="1">'Tételes módosítás ÖNK'!$B$3:$B$85</definedName>
    <definedName name="kst" localSheetId="27">#REF!</definedName>
    <definedName name="kst" localSheetId="26">#REF!</definedName>
    <definedName name="kst" localSheetId="25">#REF!</definedName>
    <definedName name="kst" localSheetId="23">#REF!</definedName>
    <definedName name="kst" localSheetId="24">#REF!</definedName>
    <definedName name="kst">#REF!</definedName>
    <definedName name="nev">'[1]kod'!$CD$8:$CD$3150</definedName>
    <definedName name="_xlnm.Print_Titles" localSheetId="15">'BBKP'!$1:$6</definedName>
    <definedName name="_xlnm.Print_Titles" localSheetId="11">'Egyéb tevékenység'!$A:$C</definedName>
    <definedName name="_xlnm.Print_Titles" localSheetId="5">'Jogalkotás'!$4:$6</definedName>
    <definedName name="_xlnm.Print_Titles" localSheetId="14">'Óvoda'!$1:$6</definedName>
    <definedName name="_xlnm.Print_Titles" localSheetId="4">'Önk.össz kiadás'!$A:$C</definedName>
    <definedName name="_xlnm.Print_Titles" localSheetId="13">'PH'!$1:$6</definedName>
    <definedName name="_xlnm.Print_Titles" localSheetId="6">'Szociális ellátások'!$A:$C</definedName>
    <definedName name="_xlnm.Print_Titles" localSheetId="23">'Tételes módosítás ÖNK'!$5:$7</definedName>
    <definedName name="_xlnm.Print_Titles" localSheetId="7">'Városüzemeltetés'!$A:$C,'Városüzemeltetés'!$1:$1</definedName>
    <definedName name="_xlnm.Print_Titles" localSheetId="10">'Védőnő, EÜ'!$1:$6</definedName>
    <definedName name="_xlnm.Print_Titles" localSheetId="9">'VF Eu forrásból'!$1:$6</definedName>
    <definedName name="_xlnm.Print_Titles" localSheetId="8">'VF saját forrásból'!$1:$6</definedName>
    <definedName name="onev">'[2]kod'!$BT$34:$BT$3184</definedName>
  </definedNames>
  <calcPr fullCalcOnLoad="1"/>
</workbook>
</file>

<file path=xl/comments10.xml><?xml version="1.0" encoding="utf-8"?>
<comments xmlns="http://schemas.openxmlformats.org/spreadsheetml/2006/main">
  <authors>
    <author>user</author>
    <author>Anyuka</author>
  </authors>
  <commentList>
    <comment ref="G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Leader- BBK+ÓM
KDOP</t>
        </r>
      </text>
    </comment>
    <comment ref="P4" authorId="1">
      <text>
        <r>
          <rPr>
            <b/>
            <sz val="9"/>
            <rFont val="Tahoma"/>
            <family val="2"/>
          </rPr>
          <t>Anyuka:</t>
        </r>
        <r>
          <rPr>
            <sz val="9"/>
            <rFont val="Tahoma"/>
            <family val="2"/>
          </rPr>
          <t xml:space="preserve">
TÁMOP 6.1.2</t>
        </r>
      </text>
    </comment>
    <comment ref="P3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Tárgyjutalom</t>
        </r>
      </text>
    </comment>
    <comment ref="P3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Dokumentálás ktge</t>
        </r>
      </text>
    </comment>
    <comment ref="P5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Rendezvény
Telefon, Posta
Bankktg</t>
        </r>
      </text>
    </comment>
    <comment ref="G10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KDOP építkezés: 177 956
Leader építkezés: 23 841</t>
        </r>
      </text>
    </comment>
    <comment ref="G10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KDOP terv</t>
        </r>
      </text>
    </comment>
    <comment ref="G10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KDOP irodai gép, berendezés</t>
        </r>
      </text>
    </comment>
    <comment ref="G110" authorId="0">
      <text>
        <r>
          <rPr>
            <sz val="8"/>
            <rFont val="Tahoma"/>
            <family val="2"/>
          </rPr>
          <t>KDOP áfa: 52426
Leader áfa: 7658</t>
        </r>
      </text>
    </comment>
    <comment ref="J10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Új Leader</t>
        </r>
      </text>
    </comment>
    <comment ref="M10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KEOP terv</t>
        </r>
      </text>
    </comment>
    <comment ref="M110" authorId="0">
      <text>
        <r>
          <rPr>
            <b/>
            <sz val="8"/>
            <rFont val="Tahoma"/>
            <family val="2"/>
          </rPr>
          <t xml:space="preserve">user:
</t>
        </r>
        <r>
          <rPr>
            <sz val="8"/>
            <rFont val="Tahoma"/>
            <family val="2"/>
          </rPr>
          <t>KEOP terv áfája</t>
        </r>
      </text>
    </comment>
    <comment ref="M12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KEOP önk.visszafizetés</t>
        </r>
      </text>
    </comment>
  </commentList>
</comments>
</file>

<file path=xl/comments12.xml><?xml version="1.0" encoding="utf-8"?>
<comments xmlns="http://schemas.openxmlformats.org/spreadsheetml/2006/main">
  <authors>
    <author>user</author>
    <author>Anyuka</author>
  </authors>
  <commentList>
    <comment ref="J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Beethoven isk. MG Kft ktgei</t>
        </r>
      </text>
    </comment>
    <comment ref="M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Beethoven Iskola egyéb ktgei</t>
        </r>
      </text>
    </comment>
    <comment ref="Y98" authorId="1">
      <text>
        <r>
          <rPr>
            <sz val="9"/>
            <rFont val="Tahoma"/>
            <family val="2"/>
          </rPr>
          <t>Csatornabevétel tartaléka: 9728
Egyéb. 20 000</t>
        </r>
      </text>
    </comment>
    <comment ref="Y8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Tkt pe átadás. 8498
Normatíva: 202 783
Tám.szolg norm: 8 550</t>
        </r>
      </text>
    </comment>
  </commentList>
</comments>
</file>

<file path=xl/comments13.xml><?xml version="1.0" encoding="utf-8"?>
<comments xmlns="http://schemas.openxmlformats.org/spreadsheetml/2006/main">
  <authors>
    <author>user</author>
  </authors>
  <commentList>
    <comment ref="M3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Könyvtár:112
ÓM: 1469
Rendezvények. 600
</t>
        </r>
      </text>
    </comment>
  </commentList>
</comments>
</file>

<file path=xl/comments14.xml><?xml version="1.0" encoding="utf-8"?>
<comments xmlns="http://schemas.openxmlformats.org/spreadsheetml/2006/main">
  <authors>
    <author>user</author>
  </authors>
  <commentList>
    <comment ref="D3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Könyv, folyóirat</t>
        </r>
      </text>
    </comment>
    <comment ref="D3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Üzemanyag: 170
Munkaruha: 165
Egyéb készlet: 250
Irodaszer. 1500</t>
        </r>
      </text>
    </comment>
    <comment ref="D3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Szoftver nyomköv.díj
Internet</t>
        </r>
      </text>
    </comment>
    <comment ref="D4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Telefon</t>
        </r>
      </text>
    </comment>
    <comment ref="D4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ügyvéd, közjegyző: 400
Okt.továbbképzés: 2 234</t>
        </r>
      </text>
    </comment>
    <comment ref="D50" authorId="0">
      <text>
        <r>
          <rPr>
            <sz val="8"/>
            <rFont val="Tahoma"/>
            <family val="2"/>
          </rPr>
          <t>Bankktg: 550
Posta: 2500
Könyvvizsg: 530
Hirdetés: 100
Saldo. 180
Egyéb: 500
Gyepmester: 750
Utalvány ktg: 50</t>
        </r>
      </text>
    </comment>
    <comment ref="D5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Vagyonbiztosítás, díjak</t>
        </r>
      </text>
    </comment>
    <comment ref="D6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Eper progi</t>
        </r>
      </text>
    </comment>
    <comment ref="D7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egyéb info</t>
        </r>
      </text>
    </comment>
    <comment ref="D7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Eper áfa</t>
        </r>
      </text>
    </comment>
  </commentList>
</comments>
</file>

<file path=xl/comments15.xml><?xml version="1.0" encoding="utf-8"?>
<comments xmlns="http://schemas.openxmlformats.org/spreadsheetml/2006/main">
  <authors>
    <author/>
  </authors>
  <commentList>
    <comment ref="G35" authorId="0">
      <text>
        <r>
          <rPr>
            <sz val="8"/>
            <color indexed="8"/>
            <rFont val="Arial"/>
            <family val="2"/>
          </rPr>
          <t>Gyógyszer:20
Könyv, folyóirat: 115
Szakmai anyag: 570</t>
        </r>
        <r>
          <rPr>
            <sz val="10"/>
            <color indexed="8"/>
            <rFont val="Arial"/>
            <family val="2"/>
          </rPr>
          <t xml:space="preserve">
</t>
        </r>
      </text>
    </comment>
    <comment ref="G36" authorId="0">
      <text>
        <r>
          <rPr>
            <sz val="8"/>
            <color indexed="8"/>
            <rFont val="Arial"/>
            <family val="2"/>
          </rPr>
          <t>Irodaszer: 200
Munkaruha: 525
Egyéb, 
tisztítószer: 500</t>
        </r>
      </text>
    </comment>
    <comment ref="G50" authorId="0">
      <text>
        <r>
          <rPr>
            <sz val="10"/>
            <color indexed="8"/>
            <rFont val="Arial"/>
            <family val="2"/>
          </rPr>
          <t>user:
Bankktg. 200
Egyéb üz: 35</t>
        </r>
      </text>
    </comment>
  </commentList>
</comments>
</file>

<file path=xl/comments16.xml><?xml version="1.0" encoding="utf-8"?>
<comments xmlns="http://schemas.openxmlformats.org/spreadsheetml/2006/main">
  <authors>
    <author/>
  </authors>
  <commentList>
    <comment ref="G36" authorId="0">
      <text>
        <r>
          <rPr>
            <sz val="8"/>
            <color indexed="8"/>
            <rFont val="Arial"/>
            <family val="2"/>
          </rPr>
          <t>Gyógyszer: 5
Könyv:30
Egyéb info.hord: 60
Szakmai anyagok: 40
Repi: 520</t>
        </r>
      </text>
    </comment>
    <comment ref="J36" authorId="0">
      <text>
        <r>
          <rPr>
            <sz val="10"/>
            <color indexed="8"/>
            <rFont val="Arial"/>
            <family val="2"/>
          </rPr>
          <t>Kiállítás karbantart.szükséges anyagok</t>
        </r>
      </text>
    </comment>
    <comment ref="P36" authorId="0">
      <text>
        <r>
          <rPr>
            <sz val="8"/>
            <color indexed="8"/>
            <rFont val="Arial"/>
            <family val="2"/>
          </rPr>
          <t>Gyógyszer:5
Könyv: 900
Folyóirat: 200
egyéb info.hordozó: 100
Repi:25</t>
        </r>
      </text>
    </comment>
    <comment ref="G37" authorId="0">
      <text>
        <r>
          <rPr>
            <sz val="8"/>
            <color indexed="8"/>
            <rFont val="Arial"/>
            <family val="2"/>
          </rPr>
          <t>user:
Irodaszer: 100
egyéb anyag:120</t>
        </r>
      </text>
    </comment>
    <comment ref="J37" authorId="0">
      <text>
        <r>
          <rPr>
            <sz val="10"/>
            <color indexed="8"/>
            <rFont val="Arial"/>
            <family val="2"/>
          </rPr>
          <t>Irodaszer
egyéb anyagok</t>
        </r>
      </text>
    </comment>
    <comment ref="P37" authorId="0">
      <text>
        <r>
          <rPr>
            <sz val="10"/>
            <color indexed="8"/>
            <rFont val="Arial"/>
            <family val="2"/>
          </rPr>
          <t>user:
Irodaszer
egyéb anyag</t>
        </r>
      </text>
    </comment>
    <comment ref="G50" authorId="0">
      <text>
        <r>
          <rPr>
            <sz val="10"/>
            <color indexed="8"/>
            <rFont val="Arial"/>
            <family val="2"/>
          </rPr>
          <t>user:
Pfiff.Zs.tandíj</t>
        </r>
      </text>
    </comment>
    <comment ref="G51" authorId="0">
      <text>
        <r>
          <rPr>
            <sz val="10"/>
            <color indexed="8"/>
            <rFont val="Arial"/>
            <family val="2"/>
          </rPr>
          <t>user:
Rendezvényekre szolg., fellépők</t>
        </r>
      </text>
    </comment>
    <comment ref="P51" authorId="0">
      <text>
        <r>
          <rPr>
            <sz val="8"/>
            <color indexed="8"/>
            <rFont val="Arial"/>
            <family val="2"/>
          </rPr>
          <t>Posta
Riasztó
Rendezvények
Fénymásoló karbantartása
Vonalkód címkék</t>
        </r>
        <r>
          <rPr>
            <sz val="10"/>
            <color indexed="8"/>
            <rFont val="Arial"/>
            <family val="2"/>
          </rPr>
          <t xml:space="preserve">
</t>
        </r>
      </text>
    </comment>
    <comment ref="V51" authorId="0">
      <text>
        <r>
          <rPr>
            <sz val="10"/>
            <color indexed="8"/>
            <rFont val="Arial"/>
            <family val="2"/>
          </rPr>
          <t>user:
Főszerk: 105*12= 1 260
Tördelés: 30*12=360
Nyomda: 1 800</t>
        </r>
      </text>
    </comment>
  </commentList>
</comments>
</file>

<file path=xl/comments23.xml><?xml version="1.0" encoding="utf-8"?>
<comments xmlns="http://schemas.openxmlformats.org/spreadsheetml/2006/main">
  <authors>
    <author>user</author>
    <author>lbiro</author>
  </authors>
  <commentList>
    <comment ref="I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Duoviri járási Hiv.külső közbeszerzés</t>
        </r>
      </text>
    </comment>
    <comment ref="G9" authorId="1">
      <text>
        <r>
          <rPr>
            <b/>
            <sz val="9"/>
            <rFont val="Tahoma"/>
            <family val="2"/>
          </rPr>
          <t>lbiro:</t>
        </r>
        <r>
          <rPr>
            <sz val="9"/>
            <rFont val="Tahoma"/>
            <family val="2"/>
          </rPr>
          <t xml:space="preserve">
járási hiv. ""ell-se"</t>
        </r>
      </text>
    </comment>
    <comment ref="I4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Gáz elosztó 276 889
Áram elosztó 717 804
Csatorna rákötés:971 790</t>
        </r>
      </text>
    </comment>
    <comment ref="I4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2013.évben telj.szla ford.áfája: 1166934
Arttech:1 780 856+480831
Artech: 15 710 583 + 4 241 857
Arttech: 3 687 449 + 995 611
Arttech: 6 891 788 + 1 860 783</t>
        </r>
      </text>
    </comment>
    <comment ref="I6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2013.évi telj. Ford.áfája:10 286 374
3.részsz.: 10 464 165
áfája. 2 825 325</t>
        </r>
      </text>
    </comment>
  </commentList>
</comments>
</file>

<file path=xl/comments3.xml><?xml version="1.0" encoding="utf-8"?>
<comments xmlns="http://schemas.openxmlformats.org/spreadsheetml/2006/main">
  <authors>
    <author>Anyuka</author>
    <author>user</author>
  </authors>
  <commentList>
    <comment ref="C58" authorId="0">
      <text>
        <r>
          <rPr>
            <sz val="8"/>
            <rFont val="Tahoma"/>
            <family val="2"/>
          </rPr>
          <t>Csatorna bev: 15888
Víz bev: 253</t>
        </r>
      </text>
    </comment>
    <comment ref="C47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Iparűzési adó</t>
        </r>
      </text>
    </comment>
    <comment ref="C51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Talajterhelési díj</t>
        </r>
      </text>
    </comment>
    <comment ref="C53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Pótlékok, bírságok
</t>
        </r>
      </text>
    </comment>
    <comment ref="C16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Mezőőri tám: 600
Iskolatej tám: 250
Jöv.pótló tám: 7770
Munkaügyi kp tám: 6900
TKT-nak támogató szolg. bevéte: 8550</t>
        </r>
      </text>
    </comment>
    <comment ref="C15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leader: 1430
Támop 6.1.2:  111</t>
        </r>
      </text>
    </comment>
    <comment ref="C29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Leader: 31 499
KDOP 246 085
Keop: 12 205
Támop 6.1.2: 640
Új Leader: 18 417</t>
        </r>
      </text>
    </comment>
    <comment ref="C56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Mezőőri bevétel: 630
Hazai Hús:2090
</t>
        </r>
      </text>
    </comment>
    <comment ref="C60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Mezőőri bev: 170
Csatorna bev: 4290
víz bev: 68
hazai hús: 522</t>
        </r>
      </text>
    </comment>
    <comment ref="C61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KEOP áfája</t>
        </r>
      </text>
    </comment>
    <comment ref="C73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Pályázat: 12334
500 M: 3511
Új leader: 264
Műk: 56662
Egyéb. 20000</t>
        </r>
      </text>
    </comment>
    <comment ref="C74" authorId="1">
      <text>
        <r>
          <rPr>
            <sz val="8"/>
            <rFont val="Tahoma"/>
            <family val="2"/>
          </rPr>
          <t>Pályázat: 510
500 M: 175 695
Új leader: 4973</t>
        </r>
      </text>
    </comment>
    <comment ref="C67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Temető fennt:42
MÁV: 3 500</t>
        </r>
      </text>
    </comment>
    <comment ref="C17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Védőnő+iskola eü</t>
        </r>
      </text>
    </comment>
    <comment ref="C20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TKT</t>
        </r>
      </text>
    </comment>
    <comment ref="C24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Viziközmű hitel tám</t>
        </r>
      </text>
    </comment>
    <comment ref="C25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Gyúró Önk támogatás</t>
        </r>
      </text>
    </comment>
  </commentList>
</comments>
</file>

<file path=xl/comments6.xml><?xml version="1.0" encoding="utf-8"?>
<comments xmlns="http://schemas.openxmlformats.org/spreadsheetml/2006/main">
  <authors>
    <author>user</author>
  </authors>
  <commentList>
    <comment ref="D5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Bankktg. 4 000
Möosz, Töosz, tagdíj: 500</t>
        </r>
      </text>
    </comment>
    <comment ref="D3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Rendszerkarbantart: 180/hó= 2160
Internet: 90</t>
        </r>
      </text>
    </comment>
    <comment ref="D11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Gyúró Önk kölcsön</t>
        </r>
      </text>
    </comment>
  </commentList>
</comments>
</file>

<file path=xl/comments7.xml><?xml version="1.0" encoding="utf-8"?>
<comments xmlns="http://schemas.openxmlformats.org/spreadsheetml/2006/main">
  <authors>
    <author>user</author>
  </authors>
  <commentList>
    <comment ref="G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Ápolási díj
Közgyógy</t>
        </r>
      </text>
    </comment>
    <comment ref="J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Óvodáztatási támogatás</t>
        </r>
      </text>
    </comment>
    <comment ref="M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Rendszeres szoc.segély
Foglalkoztatást hely.tám</t>
        </r>
      </text>
    </comment>
    <comment ref="P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Lakásfenntart.tám</t>
        </r>
      </text>
    </comment>
    <comment ref="V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Köztemetés
Önkormányzati segély
Közép-és főisk.tám
Óvodatej</t>
        </r>
      </text>
    </comment>
  </commentList>
</comments>
</file>

<file path=xl/comments8.xml><?xml version="1.0" encoding="utf-8"?>
<comments xmlns="http://schemas.openxmlformats.org/spreadsheetml/2006/main">
  <authors>
    <author>user</author>
  </authors>
  <commentList>
    <comment ref="AE4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Földhiv kiad+telekmegosztás: 1 250
Tűz és munkavédelem: 759</t>
        </r>
      </text>
    </comment>
  </commentList>
</comments>
</file>

<file path=xl/comments9.xml><?xml version="1.0" encoding="utf-8"?>
<comments xmlns="http://schemas.openxmlformats.org/spreadsheetml/2006/main">
  <authors>
    <author>user</author>
  </authors>
  <commentList>
    <comment ref="J5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Új leader áfa</t>
        </r>
      </text>
    </comment>
    <comment ref="J11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Új leader áfa: 4973
Főtér műsz.ell áfa: 179
Eml.tere+Kodály park áfa: 21 905
Gyalolgátkelő áfa: 106</t>
        </r>
      </text>
    </comment>
    <comment ref="M4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500 M: Zöldterület kialakítása</t>
        </r>
      </text>
    </comment>
    <comment ref="M5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500 M: Zöldterület kialakítása áfája</t>
        </r>
      </text>
    </comment>
    <comment ref="G10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500M: Tervek</t>
        </r>
      </text>
    </comment>
    <comment ref="G10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500M: BBKP+ÓM építkezés</t>
        </r>
      </text>
    </comment>
    <comment ref="G11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500 M: Tervek áfája: 1801
500M: Leaderhez áfa: 850</t>
        </r>
      </text>
    </comment>
    <comment ref="G114" authorId="0">
      <text>
        <r>
          <rPr>
            <sz val="8"/>
            <rFont val="Tahoma"/>
            <family val="2"/>
          </rPr>
          <t>500M:
Budai u. 1 homlokzat felújítása</t>
        </r>
      </text>
    </comment>
    <comment ref="G12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500M: MG kft átadott pe</t>
        </r>
      </text>
    </comment>
    <comment ref="J105" authorId="0">
      <text>
        <r>
          <rPr>
            <sz val="8"/>
            <rFont val="Tahoma"/>
            <family val="2"/>
          </rPr>
          <t>500M: Emlékezés tere+Kodály park. Építése:43032
Gyalogátkelő ép: 394
Főtér műszaki ell: 662</t>
        </r>
      </text>
    </comment>
    <comment ref="J11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500M: Járdaépítés</t>
        </r>
      </text>
    </comment>
    <comment ref="J11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500M: Járdaépítés áfája</t>
        </r>
      </text>
    </comment>
    <comment ref="P10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500M: Óvodabővítés berendezés</t>
        </r>
      </text>
    </comment>
    <comment ref="S10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500M: KEOP</t>
        </r>
      </text>
    </comment>
    <comment ref="S11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500M :KEOP áfa</t>
        </r>
      </text>
    </comment>
    <comment ref="V10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500 M tartalék</t>
        </r>
      </text>
    </comment>
  </commentList>
</comments>
</file>

<file path=xl/sharedStrings.xml><?xml version="1.0" encoding="utf-8"?>
<sst xmlns="http://schemas.openxmlformats.org/spreadsheetml/2006/main" count="3645" uniqueCount="907">
  <si>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</si>
  <si>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</si>
  <si>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</si>
  <si>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</si>
  <si>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</si>
  <si>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</si>
  <si>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</si>
  <si>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</si>
  <si>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</si>
  <si>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</si>
  <si>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</si>
  <si>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</si>
  <si>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</si>
  <si>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</si>
  <si>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</si>
  <si>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</si>
  <si>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</si>
  <si>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</si>
  <si>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</si>
  <si>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</si>
  <si>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</si>
  <si>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</si>
  <si>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</si>
  <si>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</si>
  <si>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</si>
  <si>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</si>
  <si>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</si>
  <si>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ebből:biztosítási díjak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</si>
  <si>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</si>
  <si>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</si>
  <si>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</si>
  <si>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</si>
  <si>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</si>
  <si>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</si>
  <si>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</si>
  <si>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</si>
  <si>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</si>
  <si>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</si>
  <si>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ebből: szociális hozzájárulási adó</t>
  </si>
  <si>
    <t>ebből: rehabilitációs hozzájárulás</t>
  </si>
  <si>
    <t>ebből: egészségügyi hozzájárulás</t>
  </si>
  <si>
    <t>ebből: munkaadót a foglalkoztatottak részére történő kifizetésekkel kapcsolatban terhelő más járulék jellegű kötelezettségek</t>
  </si>
  <si>
    <t>ebből: munkáltatót terhelő személyi jövedelemadó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</si>
  <si>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</si>
  <si>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</si>
  <si>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</si>
  <si>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</si>
  <si>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</si>
  <si>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</si>
  <si>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</si>
  <si>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</si>
  <si>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</si>
  <si>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</si>
  <si>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</si>
  <si>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</si>
  <si>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</si>
  <si>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</si>
  <si>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</si>
  <si>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</si>
  <si>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</si>
  <si>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</si>
  <si>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</si>
  <si>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</si>
  <si>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>ebből: államháztartáson belül</t>
  </si>
  <si>
    <t xml:space="preserve">Szakmai tevékenységet segítő szolgáltatások </t>
  </si>
  <si>
    <t>K336</t>
  </si>
  <si>
    <t xml:space="preserve">Egyéb szolgáltatások 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</si>
  <si>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</si>
  <si>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</si>
  <si>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</si>
  <si>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</si>
  <si>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</si>
  <si>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</si>
  <si>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</si>
  <si>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</si>
  <si>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</si>
  <si>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</si>
  <si>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</si>
  <si>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</si>
  <si>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</si>
  <si>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</si>
  <si>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</si>
  <si>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</si>
  <si>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</si>
  <si>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</si>
  <si>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</si>
  <si>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</si>
  <si>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Pénzbeli kárpótlások, kártérítések</t>
  </si>
  <si>
    <t>K43</t>
  </si>
  <si>
    <t>K44</t>
  </si>
  <si>
    <t>ebből: ápolási díj</t>
  </si>
  <si>
    <t>K45</t>
  </si>
  <si>
    <t>K46</t>
  </si>
  <si>
    <t>K47</t>
  </si>
  <si>
    <t>ebből: oktatásban résztvevők pénzbeli juttatásai</t>
  </si>
  <si>
    <t>K48</t>
  </si>
  <si>
    <t>K4</t>
  </si>
  <si>
    <t>Elvonások és befizetések</t>
  </si>
  <si>
    <t>K502</t>
  </si>
  <si>
    <t>Működési célú visszatérítendő támogatások, kölcsönök nyújtása államháztartáson belülre (=135+…+144)</t>
  </si>
  <si>
    <t>K504</t>
  </si>
  <si>
    <t>ebből: helyi önkormányzatok és költségvetési szerveik</t>
  </si>
  <si>
    <t>ebből: társulások és költségvetési szerveik</t>
  </si>
  <si>
    <t>K506</t>
  </si>
  <si>
    <t>Működési célú visszatérítendő támogatások, kölcsönök nyújtása államháztartáson kívülre (=170+…+180)</t>
  </si>
  <si>
    <t>K508</t>
  </si>
  <si>
    <t>ebből: egyéb civil szervezetek</t>
  </si>
  <si>
    <t>ebből:önkormányzati többségi tulajdonú nem pénzügyi vállalkozások</t>
  </si>
  <si>
    <t>ebből: egyéb vállalkozások</t>
  </si>
  <si>
    <t>ebből: egyéb külföldiek</t>
  </si>
  <si>
    <t>K511</t>
  </si>
  <si>
    <t>Tartalékok</t>
  </si>
  <si>
    <t>K512</t>
  </si>
  <si>
    <t>K5</t>
  </si>
  <si>
    <t>Immateriális javak beszerzése, létesítése</t>
  </si>
  <si>
    <t>K61</t>
  </si>
  <si>
    <t>K62</t>
  </si>
  <si>
    <t>ebből: termőföld-vásárlás kiadásai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</si>
  <si>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</si>
  <si>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</si>
  <si>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</si>
  <si>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</si>
  <si>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</si>
  <si>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</si>
  <si>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</si>
  <si>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</si>
  <si>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</si>
  <si>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</si>
  <si>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</si>
  <si>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</si>
  <si>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</si>
  <si>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</si>
  <si>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</si>
  <si>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</si>
  <si>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</si>
  <si>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</si>
  <si>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</si>
  <si>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</si>
  <si>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K88</t>
  </si>
  <si>
    <t>K8</t>
  </si>
  <si>
    <t>K1-K8</t>
  </si>
  <si>
    <t>Családi támogatások</t>
  </si>
  <si>
    <t>ebből: önkormányzati segély (átmeneti segély, rendkívüli gyermekvédelmi tám., temetési segély)</t>
  </si>
  <si>
    <t xml:space="preserve">ebből: óvodáztatási támogatás </t>
  </si>
  <si>
    <t xml:space="preserve">Betegséggel kapcsolatos (nem társadalombiztosítási) ellátások </t>
  </si>
  <si>
    <t xml:space="preserve">ebből: helyi megállapítású közgyógyellátás </t>
  </si>
  <si>
    <t xml:space="preserve">Foglalkoztatással, munkanélküliséggel kapcsolatos ellátások </t>
  </si>
  <si>
    <t xml:space="preserve">ebből: foglalkoztatást helyettesítő támogatás </t>
  </si>
  <si>
    <t xml:space="preserve">Lakhatással kapcsolatos ellátások </t>
  </si>
  <si>
    <t xml:space="preserve">ebből: lakásfenntartási támogatás </t>
  </si>
  <si>
    <t xml:space="preserve">Intézményi ellátottak pénzbeli juttatásai </t>
  </si>
  <si>
    <t xml:space="preserve">Egyéb nem intézményi ellátások </t>
  </si>
  <si>
    <t>ebből: rendszeres szociális segély</t>
  </si>
  <si>
    <t>ebből: köztemetés</t>
  </si>
  <si>
    <t xml:space="preserve">ebből: rászorultságtól függõ normatív kedvezmények </t>
  </si>
  <si>
    <t xml:space="preserve">Ellátottak pénzbeli juttatásai </t>
  </si>
  <si>
    <t xml:space="preserve">Dologi kiadások </t>
  </si>
  <si>
    <t>Különféle befizetések és egyéb dologi kiadások</t>
  </si>
  <si>
    <t xml:space="preserve">Egyéb pénzügyi műveletek kiadásai </t>
  </si>
  <si>
    <t xml:space="preserve">Kamatkiadások   </t>
  </si>
  <si>
    <t>Kiküldetések, reklám- és propagandakiadások</t>
  </si>
  <si>
    <t xml:space="preserve">Szolgáltatási kiadások </t>
  </si>
  <si>
    <t xml:space="preserve">Költségvetési kiadások </t>
  </si>
  <si>
    <t>Egyéb felhalmozási célú kiadások</t>
  </si>
  <si>
    <t xml:space="preserve">Egyéb felhalmozási célú támogatások államháztartáson kívülre </t>
  </si>
  <si>
    <t xml:space="preserve">Felújítások </t>
  </si>
  <si>
    <t>Beruházások</t>
  </si>
  <si>
    <t xml:space="preserve">Ingatlanok beszerzése, létesítése </t>
  </si>
  <si>
    <t>Egyéb működési célú kiadások</t>
  </si>
  <si>
    <t>Egyéb működési célú támogatások államháztartáson kívülre</t>
  </si>
  <si>
    <t xml:space="preserve">Egyéb működési célú támogatások államháztartáson belülre </t>
  </si>
  <si>
    <t>Közvetített szolgáltatások</t>
  </si>
  <si>
    <t xml:space="preserve">Bérleti és lízing díjak </t>
  </si>
  <si>
    <t>ebből: államháztartáson kívül</t>
  </si>
  <si>
    <t xml:space="preserve">Kommunikációs szolgáltatások </t>
  </si>
  <si>
    <t xml:space="preserve">Készletbeszerzés </t>
  </si>
  <si>
    <t xml:space="preserve">Munkaadókat terhelő járulékok és szociális hozzájárulási adó                                                                   </t>
  </si>
  <si>
    <t xml:space="preserve">Személyi juttatások összesen </t>
  </si>
  <si>
    <t xml:space="preserve">Külső személyi juttatások </t>
  </si>
  <si>
    <t xml:space="preserve">Foglalkoztatottak személyi juttatásai </t>
  </si>
  <si>
    <t>Foglalkoztatottak egyéb személyi juttatásai</t>
  </si>
  <si>
    <t>011130- Önkormányzati jogalkotás</t>
  </si>
  <si>
    <t>101150- Betegséggel kapcs. pénzbeli ellátások</t>
  </si>
  <si>
    <t>104051- Gyermekvédelmi pénzbeli és természetbeni ellátások</t>
  </si>
  <si>
    <t>105010- Munkanélküli aktív korúak ellátásai</t>
  </si>
  <si>
    <t>106020-Lakásfenntartással, lakhatással összefüggő ellátások</t>
  </si>
  <si>
    <t>107051- Szociális étkeztetés</t>
  </si>
  <si>
    <t>107060-Egyéb szociális pénzbeni és természetbeni ellátások, támogatások</t>
  </si>
  <si>
    <t>Eredeti ei.</t>
  </si>
  <si>
    <t>Mód. Ei.</t>
  </si>
  <si>
    <t>Telj. Ei.</t>
  </si>
  <si>
    <t>Összesen</t>
  </si>
  <si>
    <t>011130 Orvosi rendelő, védőnői helységek</t>
  </si>
  <si>
    <t>013320 Köztemető fenntartása</t>
  </si>
  <si>
    <t>045150 Egyéb szárazföldi személyszállítás</t>
  </si>
  <si>
    <t>045120 Út, autópálya építése</t>
  </si>
  <si>
    <t>051030 Nem veszélyes hulladék vegyes begyűjtése, szállítása, átrakása</t>
  </si>
  <si>
    <t>064010 Közvilágítás</t>
  </si>
  <si>
    <t>066010 Zöldterület-kezelés</t>
  </si>
  <si>
    <t>066020 Város- és községgazdálkodási egyéb szolgáltatások</t>
  </si>
  <si>
    <t>081030 Sportlétesítmények, edzőtáborok működtetése és fejlesztése</t>
  </si>
  <si>
    <t>Megnevezése</t>
  </si>
  <si>
    <t xml:space="preserve">Működési célú visszatérítendő támogatások, kölcsönök nyújtása államháztartáson kívülre </t>
  </si>
  <si>
    <t>Működési célú visszatérítendő támogatások, kölcsönök nyújtása államháztartáson belülre</t>
  </si>
  <si>
    <t>061020-Lakóépület építése</t>
  </si>
  <si>
    <t>045120- Út, autópálya építése</t>
  </si>
  <si>
    <t>091110- Óvodai nevelés, ellátás szakmai feladatai</t>
  </si>
  <si>
    <t>900070 Fejezeti és általános tartalékok elszámolása</t>
  </si>
  <si>
    <t>052020 Szennyvíz gyűjtése, tisztítása, elhelyezése</t>
  </si>
  <si>
    <t>074031- Család és nővédelmi eü gondozás</t>
  </si>
  <si>
    <t>074032- Ifjúság-eüi gondozás</t>
  </si>
  <si>
    <t>072420- Eü laboratóriumi szolg.</t>
  </si>
  <si>
    <t>Kötelező feladat</t>
  </si>
  <si>
    <t>Önként vállalt feladat</t>
  </si>
  <si>
    <t>072210 - Járóbetegek gyógyító szakellátása</t>
  </si>
  <si>
    <t>074011- Foglalkozás eü-i alapellátás</t>
  </si>
  <si>
    <t>041231- Rövid időtartamú közfoglalkoztatás</t>
  </si>
  <si>
    <t>096020-Iskolai intézményi étkeztetés</t>
  </si>
  <si>
    <t>091211-Köznev.int tanuló szakmai feladatai</t>
  </si>
  <si>
    <t>084032-Civil szervezetek programtámogatása</t>
  </si>
  <si>
    <t>081041- Sportszervezetek támogatása</t>
  </si>
  <si>
    <t>091250- Alapfokú művokt. Összefüggő működési feladatok</t>
  </si>
  <si>
    <t>092111-Köznev.int tanuló szakmai feladatai</t>
  </si>
  <si>
    <t>045120-Út, autópálya építés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</si>
  <si>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</si>
  <si>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</si>
  <si>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</si>
  <si>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</si>
  <si>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gyermekjóléti és gyermekétkeztetési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</si>
  <si>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</si>
  <si>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</si>
  <si>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</si>
  <si>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</si>
  <si>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</si>
  <si>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</si>
  <si>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</si>
  <si>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</si>
  <si>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Egyéb működési célú támogatások bevételei államháztartáson belülről</t>
  </si>
  <si>
    <t>B16</t>
  </si>
  <si>
    <t>B1</t>
  </si>
  <si>
    <t>Egyéb felhalmozási célú támogatások bevételei államháztartáson belülről</t>
  </si>
  <si>
    <t>B25</t>
  </si>
  <si>
    <t>B2</t>
  </si>
  <si>
    <t>Magánszemélyek jövedelemadói</t>
  </si>
  <si>
    <t>B311</t>
  </si>
  <si>
    <t xml:space="preserve">Társaságok jövedelemadói </t>
  </si>
  <si>
    <t>B312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</si>
  <si>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</si>
  <si>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</si>
  <si>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</si>
  <si>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</si>
  <si>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</si>
  <si>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</si>
  <si>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</si>
  <si>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</si>
  <si>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</si>
  <si>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</si>
  <si>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</si>
  <si>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</si>
  <si>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</si>
  <si>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</si>
  <si>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</si>
  <si>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</si>
  <si>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</si>
  <si>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B35</t>
  </si>
  <si>
    <t xml:space="preserve">Egyéb közhatalmi bevételek </t>
  </si>
  <si>
    <t>B36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</si>
  <si>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</si>
  <si>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</si>
  <si>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</si>
  <si>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</si>
  <si>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</si>
  <si>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</si>
  <si>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</si>
  <si>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</si>
  <si>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</si>
  <si>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</si>
  <si>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</si>
  <si>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</si>
  <si>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</si>
  <si>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</si>
  <si>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</si>
  <si>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</si>
  <si>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</si>
  <si>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</si>
  <si>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</si>
  <si>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</si>
  <si>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</si>
  <si>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>B4</t>
  </si>
  <si>
    <t>B5</t>
  </si>
  <si>
    <t>Egyéb működési célú átvett pénzeszközök</t>
  </si>
  <si>
    <t>B63</t>
  </si>
  <si>
    <t>B6</t>
  </si>
  <si>
    <t>Egyéb felhalmozási célú átvett pénzeszközök</t>
  </si>
  <si>
    <t>B73</t>
  </si>
  <si>
    <t>B7</t>
  </si>
  <si>
    <t>B1-B7</t>
  </si>
  <si>
    <t>Üdülőhelyi feladatok támogatása</t>
  </si>
  <si>
    <t>Házi segítségnyújtás</t>
  </si>
  <si>
    <t>Tanyagondnoki szolgálat</t>
  </si>
  <si>
    <t>Idősek nappali ellátása</t>
  </si>
  <si>
    <t>Jogalkotás</t>
  </si>
  <si>
    <t>Szociális ellátások</t>
  </si>
  <si>
    <t>Városüzemeltetés</t>
  </si>
  <si>
    <t>Városfejlesztés saját forrásból</t>
  </si>
  <si>
    <t>Városfejlesztés Eu forrásból</t>
  </si>
  <si>
    <t>Védőnő, Eü szolgáltatás</t>
  </si>
  <si>
    <t>Egyéb tevékenységek</t>
  </si>
  <si>
    <t xml:space="preserve">Hosszú lejáratú hitelek, kölcsönök törlesztése </t>
  </si>
  <si>
    <t>K9111</t>
  </si>
  <si>
    <t>Hitel-, kölcsöntörlesztés államháztartáson kívülre (=01+02+03)</t>
  </si>
  <si>
    <t>K911</t>
  </si>
  <si>
    <t>K9</t>
  </si>
  <si>
    <t>Előző év költségvetési maradványának igénybevétele</t>
  </si>
  <si>
    <t>B8131</t>
  </si>
  <si>
    <t>B813</t>
  </si>
  <si>
    <t>B8</t>
  </si>
  <si>
    <t xml:space="preserve">Költségvetési bevételek </t>
  </si>
  <si>
    <t>Finanszírozási kiadások</t>
  </si>
  <si>
    <t xml:space="preserve">Működési célú átvett pénzeszközök </t>
  </si>
  <si>
    <t xml:space="preserve">Felhalmozási bevételek </t>
  </si>
  <si>
    <t xml:space="preserve">Működési bevételek </t>
  </si>
  <si>
    <t>Normatíva jogcíme</t>
  </si>
  <si>
    <t>ÖNKORMÁNYZAT</t>
  </si>
  <si>
    <t>TÖBBCÉLÚ KIST. TÁRSULÁS</t>
  </si>
  <si>
    <t>Mindösszesen</t>
  </si>
  <si>
    <t>Eredeti előirányzat</t>
  </si>
  <si>
    <t xml:space="preserve">Önkormányzati hivatal műk. </t>
  </si>
  <si>
    <t>Település-üzemeltetés tám.</t>
  </si>
  <si>
    <t>Beszámítás összege (elvárt bevétel, visszavonás)</t>
  </si>
  <si>
    <t>Egyéb köt. Önk. Feladatok</t>
  </si>
  <si>
    <t>Pénzbeli szociális ellátás támogatása</t>
  </si>
  <si>
    <t>Helyi önk műk ált támogatás összesen</t>
  </si>
  <si>
    <t>2013/2014 8 hó</t>
  </si>
  <si>
    <t>2014/2015 4 hó</t>
  </si>
  <si>
    <t>Óvodaped bértámogatása</t>
  </si>
  <si>
    <t>Óvodaped pótlólagos támogatás</t>
  </si>
  <si>
    <t>Óvodapedagógusok  nev. munkáját közvetlenül segítők bértámogatása</t>
  </si>
  <si>
    <t>Óvodaműködtetési támogatás</t>
  </si>
  <si>
    <t>Gyermekétkeztetés támogatás</t>
  </si>
  <si>
    <t>Köznevelési támogatások összesen</t>
  </si>
  <si>
    <t>Szociális és gyermekjóléti feladat</t>
  </si>
  <si>
    <t>Családi napközi</t>
  </si>
  <si>
    <t>Szociális feladatok összesen</t>
  </si>
  <si>
    <t>Könyvtári, közművelődési feladat támogatása</t>
  </si>
  <si>
    <t>Köznevelési feladatok egyéb tám</t>
  </si>
  <si>
    <t>Lakott külterülettel kapcsol. Tám</t>
  </si>
  <si>
    <t>Bérkompenzáció</t>
  </si>
  <si>
    <t>TÁMOGATÁSOK ÖSSZESEN</t>
  </si>
  <si>
    <t>Megnevezés</t>
  </si>
  <si>
    <t xml:space="preserve">Felhalmozási célú átvett pénzeszközök </t>
  </si>
  <si>
    <t>B816</t>
  </si>
  <si>
    <t>Központi, irányítószervi támogatás</t>
  </si>
  <si>
    <t>Finanszírozási bevételek</t>
  </si>
  <si>
    <t>Összes bevétel</t>
  </si>
  <si>
    <t>Kiadások összesen</t>
  </si>
  <si>
    <t>091140- Óvodai nevelés, ellátás működési feladatai</t>
  </si>
  <si>
    <t>091120- SNI gyermekek óvodai nevelés, ellátás szakmai feladatai</t>
  </si>
  <si>
    <t>096010- Óvodai intézményi étkeztetés</t>
  </si>
  <si>
    <t>Polgármesteri Hivatal</t>
  </si>
  <si>
    <t>Brunszvik Teréz Óvoda</t>
  </si>
  <si>
    <t>Brunszvik-Beethoven Rendezvényszervező Központ</t>
  </si>
  <si>
    <t>Pályázat</t>
  </si>
  <si>
    <t>011130-Önkormányzati hivatalok jogalkotó és általános igazgatási tevékenysége</t>
  </si>
  <si>
    <t>082091-Közművelődés- közösségi és társadalmi részvétel fejlesztése</t>
  </si>
  <si>
    <t>082061-Múzeumi gyűjteményi tevékenység</t>
  </si>
  <si>
    <t>082030-Művészeti tevékenység</t>
  </si>
  <si>
    <t>082044- Könyvtári szolgáltatások</t>
  </si>
  <si>
    <t>Intézmények összesen</t>
  </si>
  <si>
    <t>083030- Egyéb kiadói tevékenység</t>
  </si>
  <si>
    <t>B E V É T E L E K</t>
  </si>
  <si>
    <t>1. sz. táblázat</t>
  </si>
  <si>
    <t>Módosított előirányzat</t>
  </si>
  <si>
    <t>A</t>
  </si>
  <si>
    <t>C</t>
  </si>
  <si>
    <t>D</t>
  </si>
  <si>
    <t>E</t>
  </si>
  <si>
    <t>F</t>
  </si>
  <si>
    <t>1.</t>
  </si>
  <si>
    <t>K I A D Á S O K</t>
  </si>
  <si>
    <t>2. sz. táblázat</t>
  </si>
  <si>
    <t>B</t>
  </si>
  <si>
    <t>1.1.</t>
  </si>
  <si>
    <t>1.2.</t>
  </si>
  <si>
    <t>Felújítások</t>
  </si>
  <si>
    <t>KÖLTSÉGVETÉSI BEVÉTELEK ÉS KIADÁSOK EGYENLEGE</t>
  </si>
  <si>
    <t>3. sz. táblázat</t>
  </si>
  <si>
    <t>FINANSZÍROZÁSI CÉLÚ BEVÉTELEK ÉS KIADÁSOK EGYENLEGE</t>
  </si>
  <si>
    <t>4. sz. táblázat</t>
  </si>
  <si>
    <r>
      <t xml:space="preserve">Finanszírozási célú műveletek egyenlege </t>
    </r>
    <r>
      <rPr>
        <sz val="8"/>
        <rFont val="Times New Roman CE"/>
        <family val="0"/>
      </rPr>
      <t>(1.1 - 1.2) +/-</t>
    </r>
  </si>
  <si>
    <t>5 sz. táblázat</t>
  </si>
  <si>
    <t>Költségvetési egyenleg (1/20. sor-2/11. sor)</t>
  </si>
  <si>
    <t>2014. ÉVI KÖLTSÉGVETÉSÉNEK PÉNZÜGYI MÉRLEGE</t>
  </si>
  <si>
    <t>ebből:Központi ktgvetési szervek</t>
  </si>
  <si>
    <t>ebből: központi kezelésű előirányzatok</t>
  </si>
  <si>
    <t>ebből: fejezeti kezelésű előirányzatok, EU-s programok és azok hazai társfinanszírozása</t>
  </si>
  <si>
    <t>ebből: egyéb fejezeti kezelésű előirányzatok</t>
  </si>
  <si>
    <t>ebből: TB pénzügy alapjai</t>
  </si>
  <si>
    <t>ebből: elkülönített állami pénzalapok</t>
  </si>
  <si>
    <t>ebből: nezmetiségi önkormányzatok és költségvetési szerveik</t>
  </si>
  <si>
    <t>ebből: térségi fejlesztési tanácsok és költségvetési szerveik</t>
  </si>
  <si>
    <t>Működési célú támogatások államháztartáson belülről</t>
  </si>
  <si>
    <t xml:space="preserve">Felhalmozási célú támogatások államháztartáson belülről </t>
  </si>
  <si>
    <t xml:space="preserve">Önkormányzatok működési támogatásai </t>
  </si>
  <si>
    <t>ebből:központi ktgvetési szervek</t>
  </si>
  <si>
    <t xml:space="preserve">Jövedelemadók </t>
  </si>
  <si>
    <t>Termékek és szolgáltatások adói</t>
  </si>
  <si>
    <t xml:space="preserve">Közhatalmi bevételek </t>
  </si>
  <si>
    <t xml:space="preserve">Maradvány igénybevétele </t>
  </si>
  <si>
    <t xml:space="preserve">Finanszírozási bevételek </t>
  </si>
  <si>
    <t>Bevételek</t>
  </si>
  <si>
    <t>Kiadások</t>
  </si>
  <si>
    <t>Működési bevételek</t>
  </si>
  <si>
    <t>Személyi juttatások</t>
  </si>
  <si>
    <t>Munkaadókat terhelő járulékok</t>
  </si>
  <si>
    <t>Dologi kiadások</t>
  </si>
  <si>
    <t>Ellátottak juttatási</t>
  </si>
  <si>
    <t>ÁFA kölcsön törlesztés</t>
  </si>
  <si>
    <t>I. Működtetés összesen</t>
  </si>
  <si>
    <t>Felhalmozásra átvett pénzeszközök</t>
  </si>
  <si>
    <t>II.Fejlesztés összesen</t>
  </si>
  <si>
    <t>Martonvásár Város Önkormányzat beruházási (felhalmozási) célú kiadásai
előirányzata feladatonként</t>
  </si>
  <si>
    <t>Sorsz.</t>
  </si>
  <si>
    <t>Beruházás  megnevezése</t>
  </si>
  <si>
    <t>Saját erő</t>
  </si>
  <si>
    <t>Pályázati támogatás</t>
  </si>
  <si>
    <t>G</t>
  </si>
  <si>
    <t>Áthúzódó EU-s pályázatok összesen</t>
  </si>
  <si>
    <t>Egyéb beruházások</t>
  </si>
  <si>
    <t>Egyéb beruházások összesen</t>
  </si>
  <si>
    <t>Hazai támogatású fejlesztési programok</t>
  </si>
  <si>
    <t xml:space="preserve">Áthúzódó hazai tám. fejlesztési programok </t>
  </si>
  <si>
    <t>Hazai támogatású fejlesztési programok összesen</t>
  </si>
  <si>
    <t>Intézményi beruházások</t>
  </si>
  <si>
    <t>Intézményi beruházások összesen</t>
  </si>
  <si>
    <t>Informatikai fejlesztés</t>
  </si>
  <si>
    <t>Informatikai fejlesztés összesen</t>
  </si>
  <si>
    <t>Tervek</t>
  </si>
  <si>
    <t>Tervek összesen</t>
  </si>
  <si>
    <t>BERUHÁZÁSOK ÖSSZESEN:</t>
  </si>
  <si>
    <t>Áthúzódó 2013. évi EU-s beruházások</t>
  </si>
  <si>
    <t>Martonvásár Város Önkormányzat felújítási (felhalmozási) célú kiadásai
előirányzata feladatonként</t>
  </si>
  <si>
    <t>Ssz.</t>
  </si>
  <si>
    <t>Felújítás  megnevezése</t>
  </si>
  <si>
    <t xml:space="preserve">Eredeti előirányzat </t>
  </si>
  <si>
    <t>Európai uniós támogatással megvalósuló felújítás</t>
  </si>
  <si>
    <t>Európai uniós támogatással megvalósuló felújítások összesen</t>
  </si>
  <si>
    <t>Egyéb felújítások</t>
  </si>
  <si>
    <t xml:space="preserve">Áthúzódó egyéb felújítások </t>
  </si>
  <si>
    <t>Egyéb felújítások összesen</t>
  </si>
  <si>
    <t>Intézményi felújítások</t>
  </si>
  <si>
    <t>Intézményi felújítások összesen</t>
  </si>
  <si>
    <t>FELÚJÍTÁSOK  ÖSSZESEN:</t>
  </si>
  <si>
    <t>Sorszám</t>
  </si>
  <si>
    <t>Intézmények</t>
  </si>
  <si>
    <t>BB Központ</t>
  </si>
  <si>
    <t>INTÉZMÉNYEK ÖSSZESEN:</t>
  </si>
  <si>
    <t>Területi Védőnői Szolgálat</t>
  </si>
  <si>
    <t xml:space="preserve">Mezei Őrszolgálat </t>
  </si>
  <si>
    <t>Közfoglalkoztatottak</t>
  </si>
  <si>
    <t>Martonvásár Város Önkormányzata és Intézményei  2014. évi létszámkerete</t>
  </si>
  <si>
    <t>2014. évi tervezett  létszám (fő)</t>
  </si>
  <si>
    <t>MINDÖSSZESEN:</t>
  </si>
  <si>
    <t>ebből: Építményadó</t>
  </si>
  <si>
    <t>ebből: Telekadó</t>
  </si>
  <si>
    <t>ebből: Kommunális adó</t>
  </si>
  <si>
    <t>K9112</t>
  </si>
  <si>
    <t>K9113</t>
  </si>
  <si>
    <t>Rövid lejáratú hitelek, kölcsönök törlesztése</t>
  </si>
  <si>
    <t>Likviditási célú hitelek, kölcsönök törlesztése</t>
  </si>
  <si>
    <t>K915</t>
  </si>
  <si>
    <t>Központi, irányító szervi támogatás folyósítása</t>
  </si>
  <si>
    <t>Működési célú tám.ért.kiadások</t>
  </si>
  <si>
    <t>K82</t>
  </si>
  <si>
    <t>Felhalmozási célú visszatérítendő támogatások, kölcsönök nyújtása ÁH belülre</t>
  </si>
  <si>
    <t>B23</t>
  </si>
  <si>
    <t>Felh.célú visszatérítendő támogatások, kölcsönök visszatérülése ÁH belülről</t>
  </si>
  <si>
    <r>
      <t xml:space="preserve">Közhatalmi bevételek </t>
    </r>
    <r>
      <rPr>
        <sz val="10"/>
        <rFont val="Times New Roman"/>
        <family val="1"/>
      </rPr>
      <t>(igazgatási szolg.díj)</t>
    </r>
  </si>
  <si>
    <t>Leader 8546287945- Kulturális gyalogsétány</t>
  </si>
  <si>
    <t>KEOP 7.1.0</t>
  </si>
  <si>
    <t>Leader 1016268- BBKP+ÓM</t>
  </si>
  <si>
    <t>KDOP 2.1.1</t>
  </si>
  <si>
    <t>Iskola épület</t>
  </si>
  <si>
    <t>Orvosi rendelő</t>
  </si>
  <si>
    <t>Rendezési terv</t>
  </si>
  <si>
    <t>Építés- Emlékezés tere</t>
  </si>
  <si>
    <t>Építés- Kodály parkoló</t>
  </si>
  <si>
    <t>Óvodabővítés- berendezés</t>
  </si>
  <si>
    <t>BBKP és Óvoda Múzeum beruházás</t>
  </si>
  <si>
    <t>Járda felújítás</t>
  </si>
  <si>
    <t>Gyalogátkelő kialakítása</t>
  </si>
  <si>
    <t>TÁMOP-3.2.4.A-11/1-2012-0047 (BBKP)</t>
  </si>
  <si>
    <t>BBKP kis értékű tárgyi eszközök</t>
  </si>
  <si>
    <t>Eper program</t>
  </si>
  <si>
    <t>Informatikai eszköz beszerzés</t>
  </si>
  <si>
    <t>Brunszvik T. Óvoda kis értékű tárgyi eszközök</t>
  </si>
  <si>
    <t>Védőnők kis értékű tárgyi eszközök</t>
  </si>
  <si>
    <t>Jogalkotás kis értékű tárgyi eszközök</t>
  </si>
  <si>
    <t>Hitel, kölcsön felvétel államháztartáson kívülről</t>
  </si>
  <si>
    <t>Működési célú maradvány</t>
  </si>
  <si>
    <t>Felhalmozási célú maradvány</t>
  </si>
  <si>
    <t>KÖLTSÉGVETÉSI BEVÉTELEK ÖSSZESEN</t>
  </si>
  <si>
    <t>BEVÉTELEK ÖSSZESEN</t>
  </si>
  <si>
    <t>Pályázati maradványból megvalósuló</t>
  </si>
  <si>
    <t>Tárgyévi teljesítés 
összesen</t>
  </si>
  <si>
    <t xml:space="preserve">Polgármesteri Hivatal </t>
  </si>
  <si>
    <t>500 M</t>
  </si>
  <si>
    <t>Megnevezézs</t>
  </si>
  <si>
    <t>Adatok E forintban</t>
  </si>
  <si>
    <t>B21</t>
  </si>
  <si>
    <t>Felhalmozási célú önkormnyzati támogatások</t>
  </si>
  <si>
    <t>1.melléklet</t>
  </si>
  <si>
    <t xml:space="preserve">                                                     Martonvásár Város Önkormányzata                           </t>
  </si>
  <si>
    <t>2.melléklet</t>
  </si>
  <si>
    <t>Martonvásár Város Önkormányzatának bevételei 2014.</t>
  </si>
  <si>
    <t>Adatok Ft-ban</t>
  </si>
  <si>
    <t>Adatok E Ft-ban</t>
  </si>
  <si>
    <t>Martonvásár Város Önkormányzatának kiadásai 2014.</t>
  </si>
  <si>
    <t xml:space="preserve">Martonvásár Város Önkormányzatának kiadásai 2014. </t>
  </si>
  <si>
    <t>Önkormányzati jogalkotás kormányzati funkció</t>
  </si>
  <si>
    <t>Városfejlesztési feladatok saját forrásból</t>
  </si>
  <si>
    <t>Városfejlesztési feladatok EU forrásból</t>
  </si>
  <si>
    <t>Védőnői, iskola egészségügyi feladatok ellátása</t>
  </si>
  <si>
    <t>Intézmények mindösszesen</t>
  </si>
  <si>
    <t>Martonávásr Város Önkormányzatának kiadásai 2014.</t>
  </si>
  <si>
    <t>Bruszvik-Beethoven Rendezvényszervező Központ és Könyvtár</t>
  </si>
  <si>
    <t>K84</t>
  </si>
  <si>
    <t>Egyéb felhalmozási célú támogatások áh belülre</t>
  </si>
  <si>
    <t xml:space="preserve">Egyéb felhalmozási célú támogatások áh kívülre </t>
  </si>
  <si>
    <t>ebből működési maradvány</t>
  </si>
  <si>
    <t>ebből felhalmozási maradvány</t>
  </si>
  <si>
    <t>a</t>
  </si>
  <si>
    <t>b</t>
  </si>
  <si>
    <t xml:space="preserve"> Működési célú bevételek</t>
  </si>
  <si>
    <t>I.</t>
  </si>
  <si>
    <t>2.</t>
  </si>
  <si>
    <t>a.</t>
  </si>
  <si>
    <t>b.</t>
  </si>
  <si>
    <t>c.</t>
  </si>
  <si>
    <t>d.</t>
  </si>
  <si>
    <t>II.</t>
  </si>
  <si>
    <t>III.</t>
  </si>
  <si>
    <t>Működési célú támogatások ÁH belülről</t>
  </si>
  <si>
    <t>KÖLTSÉGVETÉSI KIADÁSOK ÖSSZESEN</t>
  </si>
  <si>
    <t>KIADÁSOK ÖSSZESEN</t>
  </si>
  <si>
    <t xml:space="preserve"> Működési célú kiadások</t>
  </si>
  <si>
    <t>II</t>
  </si>
  <si>
    <t>Felhalmozási kiadások</t>
  </si>
  <si>
    <t>III</t>
  </si>
  <si>
    <t>Költségvetési hiány, többlet ( költségvetési bevételek  - költségvetési kiadások) (+/-)</t>
  </si>
  <si>
    <t>Finanszírozási célú műv. bevételei (1. sz. mell.1. sz. táblázat III.)</t>
  </si>
  <si>
    <t>Finanszírozási célú műv. kiadásai (1. sz. mell .2. sz. táblázat III:)</t>
  </si>
  <si>
    <t>Gyermekétkeztetés üzemeltetési támogatás</t>
  </si>
  <si>
    <t>Működési célú tám. Áh belülről</t>
  </si>
  <si>
    <t>Műk. célú átvett pénzeszközök</t>
  </si>
  <si>
    <t>Felhalmozási célú tám. Áh belülről</t>
  </si>
  <si>
    <t>Egyéb felhalmozási kiadások</t>
  </si>
  <si>
    <t>Viziközmű hitel</t>
  </si>
  <si>
    <t>Tartalék</t>
  </si>
  <si>
    <t>ebből:önk.többségi tulajdonú nem pénzügyi vállalkozások</t>
  </si>
  <si>
    <t>Európai uniós támogatással megvalósuló beruházások összesen</t>
  </si>
  <si>
    <t xml:space="preserve">Európai uniós támogatással megvalósuló beruházások </t>
  </si>
  <si>
    <t>Áthúzódó 2013 évi EU-s felújítások</t>
  </si>
  <si>
    <t>TÁMOP3.4.2.A/11-2-2012-0019 (Óvoda)</t>
  </si>
  <si>
    <t>Tartalék 500 M</t>
  </si>
  <si>
    <t>TÁMOP 6-1.2-11/1/A és B</t>
  </si>
  <si>
    <t>Foglalkoztatottak személyi juttatásai</t>
  </si>
  <si>
    <t>Külső személyi juttatások</t>
  </si>
  <si>
    <t>Személyi juttatások összesen</t>
  </si>
  <si>
    <t>Munkaadókat terhelő járulékok és szociális hozzájárulási adó</t>
  </si>
  <si>
    <t>ebből: fogl.kapcs.egyéb járulék</t>
  </si>
  <si>
    <t>Készletbeszerzés</t>
  </si>
  <si>
    <t>Kommunikációs szolgáltatások</t>
  </si>
  <si>
    <t>Bérleti és lízing díjak</t>
  </si>
  <si>
    <t>Szakmai tevékenységet segítő szolgáltatások</t>
  </si>
  <si>
    <t>Egyéb szolgáltatások</t>
  </si>
  <si>
    <t>Szolgáltatási kiadások</t>
  </si>
  <si>
    <t>Fizetendő általános forgalmi adó</t>
  </si>
  <si>
    <t>Kamatkiadások</t>
  </si>
  <si>
    <t>Egyéb pénzügyi műveletek kiadásai</t>
  </si>
  <si>
    <t>Ingatlanok beszerzése, létesítése</t>
  </si>
  <si>
    <t>Egyéb tárgyi eszközök felújítása</t>
  </si>
  <si>
    <t>Költségvetési kiadások</t>
  </si>
  <si>
    <t>Martonvásár Város Önkormányzata</t>
  </si>
  <si>
    <t>Működési kiadások</t>
  </si>
  <si>
    <t>Közhatalmi bevételek</t>
  </si>
  <si>
    <t>Konszolidált tőketörlesztés kamata</t>
  </si>
  <si>
    <t>ebből: működési hiány finanszírozása</t>
  </si>
  <si>
    <t>ebből: áthúzódó feladatokra</t>
  </si>
  <si>
    <t>Felhalmozási bevételek</t>
  </si>
  <si>
    <t>ebből: más járulék jell.köt.</t>
  </si>
  <si>
    <t>ebből: munkáltatót terhelő szja</t>
  </si>
  <si>
    <t>7. melléklet</t>
  </si>
  <si>
    <t>8. melléklet</t>
  </si>
  <si>
    <t xml:space="preserve"> Ezer forintban !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</si>
  <si>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</si>
  <si>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</si>
  <si>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</si>
  <si>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</si>
  <si>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</si>
  <si>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</si>
  <si>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</si>
  <si>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</si>
  <si>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</si>
  <si>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</si>
  <si>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</si>
  <si>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18.</t>
  </si>
  <si>
    <t>Összesen:</t>
  </si>
  <si>
    <t>Többéves kihatással járó döntésekből származó kötelezettségek célok szerint, évenkénti bontásban</t>
  </si>
  <si>
    <t>Sor-
szám</t>
  </si>
  <si>
    <t>Kötelezettség jogcíme</t>
  </si>
  <si>
    <t>Köt. váll.
 éve</t>
  </si>
  <si>
    <t>Tárgyév előtti tőke kifizetés összesen</t>
  </si>
  <si>
    <t>Kiadás vonzata évenként</t>
  </si>
  <si>
    <t>Tárgyév</t>
  </si>
  <si>
    <t>Tárgyévi teljesítés</t>
  </si>
  <si>
    <t>Tárgyévet követő év</t>
  </si>
  <si>
    <t>Tárgyévet követő 2. év</t>
  </si>
  <si>
    <t xml:space="preserve">Tárygévet követő  évek
</t>
  </si>
  <si>
    <t>10=(4+5+7+8+9)</t>
  </si>
  <si>
    <t>Működési célú hiteltörlesztés (tőke+kamat)</t>
  </si>
  <si>
    <t>Felhalmozási célú hiteltörlesztés (tőke+kamat)</t>
  </si>
  <si>
    <t>Viziközmű társulati hitel átvállalás tőke</t>
  </si>
  <si>
    <t>Viziközmű társulati hitel átvállalás kamat</t>
  </si>
  <si>
    <t xml:space="preserve">    Egyéb elismert kötelezettségek</t>
  </si>
  <si>
    <t xml:space="preserve">   Áfa Kölcsön törlesztés</t>
  </si>
  <si>
    <t>Összesen (1+5+10)</t>
  </si>
  <si>
    <t>Támogatott szervezet neve</t>
  </si>
  <si>
    <t>Tárgyévi eredeti előirányzat</t>
  </si>
  <si>
    <t>Sportszervezetek támogatása</t>
  </si>
  <si>
    <t>Civil szervezetek támogatása</t>
  </si>
  <si>
    <t>Martongazda Kft támogatása</t>
  </si>
  <si>
    <t>Szent László Völgye TKT támogatása</t>
  </si>
  <si>
    <t xml:space="preserve">Önkormányzat működési támogatásai </t>
  </si>
  <si>
    <t>Vízi közmű tartalék</t>
  </si>
  <si>
    <t>(intézmények nélkül)</t>
  </si>
  <si>
    <t>Módosítás</t>
  </si>
  <si>
    <t>Módosított  ei.</t>
  </si>
  <si>
    <t>Módosított  előirányzat</t>
  </si>
  <si>
    <t>Módosítás (fő)</t>
  </si>
  <si>
    <t>2014. évi módosított  létszám (fő)</t>
  </si>
  <si>
    <t>Szent László út 2. épület felújítása</t>
  </si>
  <si>
    <t>Módosított   előirányzat</t>
  </si>
  <si>
    <t xml:space="preserve">Módosítás </t>
  </si>
  <si>
    <t xml:space="preserve"> Módosítás </t>
  </si>
  <si>
    <t>Mód.ei.</t>
  </si>
  <si>
    <t>Prémium évek támogatás</t>
  </si>
  <si>
    <t>E-útdíj támogatás</t>
  </si>
  <si>
    <t>Bérkompenzáció előleg</t>
  </si>
  <si>
    <t>Bajcsy Zsilinszky út felújítás</t>
  </si>
  <si>
    <t>Malom épület vásárlás</t>
  </si>
  <si>
    <t>Bontási tevékenység</t>
  </si>
  <si>
    <t>Ingatlan vásárlás 1077/7</t>
  </si>
  <si>
    <t>Ingatlan adásvétel és csere 1070/2</t>
  </si>
  <si>
    <t xml:space="preserve">Szobor </t>
  </si>
  <si>
    <t>Ingatlan vásárlás 183.hrsz.</t>
  </si>
  <si>
    <t>Martonsport Kft törzsbetét</t>
  </si>
  <si>
    <t>Sportcsarnok és Iskola átalakítás</t>
  </si>
  <si>
    <t xml:space="preserve">1. sz. melléklet - A kormányzati támogatás felhasználása, projektek, pályázatok </t>
  </si>
  <si>
    <t>Teljesítve 2013.12.31</t>
  </si>
  <si>
    <t>2014. évi előirányzat</t>
  </si>
  <si>
    <t>I.módosítás</t>
  </si>
  <si>
    <t>I.mód új ei.</t>
  </si>
  <si>
    <t>II.módosítás</t>
  </si>
  <si>
    <t>II.mód új ei.</t>
  </si>
  <si>
    <t>Teljesítve</t>
  </si>
  <si>
    <t>Maradvány</t>
  </si>
  <si>
    <t>ÖSSZESEN</t>
  </si>
  <si>
    <t>Ált.tartalék terhére</t>
  </si>
  <si>
    <t>Ingatlanvásárlás</t>
  </si>
  <si>
    <t>Egyéb szolg.</t>
  </si>
  <si>
    <t>Közbeszerzés</t>
  </si>
  <si>
    <t>Tervezés/ Rendezési terv</t>
  </si>
  <si>
    <t>Műszaki ellenőrzés</t>
  </si>
  <si>
    <t>Kismarton/városfejl. Besz. Tart.</t>
  </si>
  <si>
    <t>KEOP-naperőmű pályázatírás</t>
  </si>
  <si>
    <t>ÖSSZ.</t>
  </si>
  <si>
    <t>Lebonyolít.</t>
  </si>
  <si>
    <t>Bér+járulék</t>
  </si>
  <si>
    <t>Műszaki előkészítés</t>
  </si>
  <si>
    <t>Óvoda</t>
  </si>
  <si>
    <t>Egyéb előkészítés</t>
  </si>
  <si>
    <t>Eng.terv</t>
  </si>
  <si>
    <t>Kiviteli terv</t>
  </si>
  <si>
    <t>Egyéb</t>
  </si>
  <si>
    <t>Közb. Elők.</t>
  </si>
  <si>
    <t xml:space="preserve">Építés </t>
  </si>
  <si>
    <t>Önrész</t>
  </si>
  <si>
    <t>Közfoglalkoztatott készlet</t>
  </si>
  <si>
    <t>Közfoglalkoztatás</t>
  </si>
  <si>
    <t>Fűtés-radiátorok</t>
  </si>
  <si>
    <t>Berendezés</t>
  </si>
  <si>
    <t>Kazán</t>
  </si>
  <si>
    <t>BBK+ÓM</t>
  </si>
  <si>
    <t>Tanulmány</t>
  </si>
  <si>
    <t>Pályázati terv</t>
  </si>
  <si>
    <t>PM külső</t>
  </si>
  <si>
    <t>PM belső</t>
  </si>
  <si>
    <t>Turisztikai tanácsadás</t>
  </si>
  <si>
    <t>Nyilvánosság</t>
  </si>
  <si>
    <t>Üzleti marketing</t>
  </si>
  <si>
    <t>Könyvvizsgálat</t>
  </si>
  <si>
    <t>Hatósági díjak</t>
  </si>
  <si>
    <t>Tervezés (mű-i szaktanácsadás)</t>
  </si>
  <si>
    <t>Külső-belső munkák</t>
  </si>
  <si>
    <t>Bontás</t>
  </si>
  <si>
    <t>Építés</t>
  </si>
  <si>
    <t>ÁFA építés - önerő LEADER</t>
  </si>
  <si>
    <t>Eszközök</t>
  </si>
  <si>
    <t>Rendezvény</t>
  </si>
  <si>
    <t>Bontási munka részfinanszírozása</t>
  </si>
  <si>
    <t>Sportöltöző</t>
  </si>
  <si>
    <t>Főtér+parkoló+sétány</t>
  </si>
  <si>
    <t>Engedélyezés</t>
  </si>
  <si>
    <t>Földkábel fektetés</t>
  </si>
  <si>
    <t>Építés - Emlékezés tere</t>
  </si>
  <si>
    <t>Építés - Kodály parkoló</t>
  </si>
  <si>
    <t>Építés - Szent László sétány</t>
  </si>
  <si>
    <t>Járási Hivatal</t>
  </si>
  <si>
    <t>Építés - tető</t>
  </si>
  <si>
    <t>Építés - átalakítás (MG Kft)</t>
  </si>
  <si>
    <t>Tanterem felújítás</t>
  </si>
  <si>
    <t>ÖSSZ</t>
  </si>
  <si>
    <t>Sport</t>
  </si>
  <si>
    <t>Sportház és művüves labdar.p.</t>
  </si>
  <si>
    <t>Sportcsarnok és Isk.átalakítás</t>
  </si>
  <si>
    <t>Bajcsy útépítés</t>
  </si>
  <si>
    <t>Útépítés</t>
  </si>
  <si>
    <t>KEOP - csatorna előkészítés</t>
  </si>
  <si>
    <t>Terv</t>
  </si>
  <si>
    <t>Önerő pályázat</t>
  </si>
  <si>
    <t>Társtelepülések befizetése</t>
  </si>
  <si>
    <t>Önerő</t>
  </si>
  <si>
    <t>Martongazda beruházásai</t>
  </si>
  <si>
    <t>Járdaépítés</t>
  </si>
  <si>
    <t>Gyalogátkelő kialakítás</t>
  </si>
  <si>
    <t>Útfelújítás</t>
  </si>
  <si>
    <t>Zöldfelület kialakítás a központban</t>
  </si>
  <si>
    <t>Játszótér a lakóparkban</t>
  </si>
  <si>
    <t>Információs táblák, virágtartók</t>
  </si>
  <si>
    <t>Iskola gépészeti rendszer átalakítás</t>
  </si>
  <si>
    <t>Iskola lapostető szigetelés</t>
  </si>
  <si>
    <t>Iskola előtti térburkolat</t>
  </si>
  <si>
    <t>Gyermekorvosi rendelő festés, pvc</t>
  </si>
  <si>
    <t>Budai 4. bontás</t>
  </si>
  <si>
    <t>Előirányzat módosítás nyilvántartás Önkormányzat 2014. év,  ezer Ft</t>
  </si>
  <si>
    <t>Módosítás jogcíme</t>
  </si>
  <si>
    <t>COFOG</t>
  </si>
  <si>
    <t>Bevétel összesen</t>
  </si>
  <si>
    <t>Szem.  juttatások</t>
  </si>
  <si>
    <t>Munka-adókat terhelő jár.</t>
  </si>
  <si>
    <t>Ellátottak pénzbeni  juttatásai</t>
  </si>
  <si>
    <t>Beruhá-zás</t>
  </si>
  <si>
    <t xml:space="preserve">Felújítás </t>
  </si>
  <si>
    <t>Ber.célú p.e.átadás</t>
  </si>
  <si>
    <t>Intézményfinanszírozás</t>
  </si>
  <si>
    <t>Hitel törlesztés</t>
  </si>
  <si>
    <t>Általános tartalék</t>
  </si>
  <si>
    <t>Pályázati céltartalék</t>
  </si>
  <si>
    <t>Egyéb  céltartalékok</t>
  </si>
  <si>
    <t>Felhalmozási tartalék</t>
  </si>
  <si>
    <t>Működési bevétel</t>
  </si>
  <si>
    <t>Önk. műk.célú költségvet. tám.</t>
  </si>
  <si>
    <t>Műk.célú tám. ÁH-n belülről</t>
  </si>
  <si>
    <t>Műk.célú pénzeszk.átvétel ÁH-n kívülről</t>
  </si>
  <si>
    <t>Önk. felhalm.c. ktgvet. tám.</t>
  </si>
  <si>
    <t>Felhalm.célú tám. ÁH-n belülről</t>
  </si>
  <si>
    <t>Felhalm.célú pénzeszk.átvétel ÁH-n kívülről</t>
  </si>
  <si>
    <t>Pénzmaradvány</t>
  </si>
  <si>
    <t>ÁH-n belülre</t>
  </si>
  <si>
    <t>ÁH-n kívülre</t>
  </si>
  <si>
    <t>H</t>
  </si>
  <si>
    <t>I</t>
  </si>
  <si>
    <t>K</t>
  </si>
  <si>
    <t>L</t>
  </si>
  <si>
    <t>M</t>
  </si>
  <si>
    <t>N</t>
  </si>
  <si>
    <t>O</t>
  </si>
  <si>
    <t>P</t>
  </si>
  <si>
    <t>Q</t>
  </si>
  <si>
    <t>R</t>
  </si>
  <si>
    <t>S</t>
  </si>
  <si>
    <t>V</t>
  </si>
  <si>
    <t>W</t>
  </si>
  <si>
    <t>X</t>
  </si>
  <si>
    <t>Y</t>
  </si>
  <si>
    <t>Z</t>
  </si>
  <si>
    <t>AA</t>
  </si>
  <si>
    <t>AB</t>
  </si>
  <si>
    <t>AC</t>
  </si>
  <si>
    <t>2013.évi pénzmaradvány</t>
  </si>
  <si>
    <t>900070</t>
  </si>
  <si>
    <t>Pénzmaradvány felosztása tételesen</t>
  </si>
  <si>
    <t>Állami normatíva visszafizetése</t>
  </si>
  <si>
    <t>018010</t>
  </si>
  <si>
    <t xml:space="preserve">Élelmezési közbeszerzés eljárás díja </t>
  </si>
  <si>
    <t>096020</t>
  </si>
  <si>
    <t>Általános tartalékba</t>
  </si>
  <si>
    <t>Céltartalékba Viziközmű számla egyenlege</t>
  </si>
  <si>
    <t>Céltartalékba  KEOP pályázati számla</t>
  </si>
  <si>
    <t xml:space="preserve">Céltartalékba  közbeszerzési garancia letét </t>
  </si>
  <si>
    <t>Céltartalékba gépjárműadó számla</t>
  </si>
  <si>
    <t>Céltartalékba idegen bevételi  számla</t>
  </si>
  <si>
    <t>Pénzmaradvány felhasználása összesen</t>
  </si>
  <si>
    <t>Pénzeszköz átvétel SZLV TKT-tól  normatíva visszafizetéshez</t>
  </si>
  <si>
    <t>011130</t>
  </si>
  <si>
    <t>Lakott külterülettel kapcs. feladatok tám.HB</t>
  </si>
  <si>
    <t>Általános tartalék terhére</t>
  </si>
  <si>
    <t>Jöv.pótló támogatás bevételének átvezetése (01-05.hó)</t>
  </si>
  <si>
    <t>Szociális és gyermekvédelmi ágazati pótlék támogatás</t>
  </si>
  <si>
    <t xml:space="preserve">Pénzeszköz átadás SZLV TKT </t>
  </si>
  <si>
    <t>Prémium évek program támogatás</t>
  </si>
  <si>
    <t xml:space="preserve">E-útdíj előleg </t>
  </si>
  <si>
    <t xml:space="preserve">2014.évi bérkompenzáció előleg </t>
  </si>
  <si>
    <t>2013.évről áthúzódó bérkompenzáció bevétele</t>
  </si>
  <si>
    <t>Bérkompenzáció 2014. 01-04.hó</t>
  </si>
  <si>
    <t>Intézményfinanszírozás PH</t>
  </si>
  <si>
    <t>018030</t>
  </si>
  <si>
    <t>Intézményfinanszírozás Óvoda</t>
  </si>
  <si>
    <t>Intézményfinanszírozás BBKP</t>
  </si>
  <si>
    <t>Önkormányzati dolgozók bére, járuléka</t>
  </si>
  <si>
    <t>074031</t>
  </si>
  <si>
    <t>Könyvtári érdekeltségnövelő tám.</t>
  </si>
  <si>
    <t>Közművelődési érdekeltségnövelő tám.</t>
  </si>
  <si>
    <t>Mezőkölpényi Református Egyház tám. 85/2014.(IV.29.)hat.</t>
  </si>
  <si>
    <t>084032</t>
  </si>
  <si>
    <t>SZLV Bóbita tagóvoda pályázati önrész átvétele Gyúrótól 44/2014. (II.25.) hat.</t>
  </si>
  <si>
    <t>SZLV Bóbita tagóvoda pályázati önrész átadása 43/2014. (II.25.) hat.</t>
  </si>
  <si>
    <t>Közművelődési érdekeltségnövelő pályázat önrész bizt. ált.tartalék terhére 50/2014.(III.3.) hat.</t>
  </si>
  <si>
    <t>Ingatlan vásárlás és csere (malom) 74/2014.(IV.29.) hat.</t>
  </si>
  <si>
    <t>061020</t>
  </si>
  <si>
    <t>Bontási tevékenység elvégzése 65/2014 (IV. 01.) hat.</t>
  </si>
  <si>
    <t>Ingatlan vásárlás 1077/7 hsz. 75/2014. (IV.29.) hat.</t>
  </si>
  <si>
    <t>Gárdonyi Rendőrkapitányság támogatása 84/2014 (IV.29) hat.</t>
  </si>
  <si>
    <t>Ingatlan adásvétel és csere 1070/2 hrsz. 103/2014. (VI.03.) hat.</t>
  </si>
  <si>
    <t>Szobor finanszírozása 107/2014.(VI.3.) hat.</t>
  </si>
  <si>
    <t>082070</t>
  </si>
  <si>
    <t>Martonvásári Kulturális Egyesület visszatérítendő tám. 83/2014 (IV.29.) hat.</t>
  </si>
  <si>
    <t xml:space="preserve">MSK vissza nem térítendő támogatás 82/2014 (IV.29.) </t>
  </si>
  <si>
    <t>Ingatlan vásárlás 183.hrsz. 76/2014 (IV. 29.) hat.</t>
  </si>
  <si>
    <t>Sport és civil szerv.tám.mód. 106/2014.(VI.3.) hat.</t>
  </si>
  <si>
    <t>Martonsport Kft törzsbetét 58/2014 (III.13.) hat.</t>
  </si>
  <si>
    <t>Szent László út 2.homlokzatfelújítás 49/2014.(III.3.)hat</t>
  </si>
  <si>
    <t>Szent László sétány és pihenőpark 48/2014. (III.3.) hat.</t>
  </si>
  <si>
    <t>Vasútállomás körüli karbantartás ei. mód.</t>
  </si>
  <si>
    <t>066020</t>
  </si>
  <si>
    <t>Kormányzati támogatás felhasználásának vált.</t>
  </si>
  <si>
    <t>045120</t>
  </si>
  <si>
    <t>052020</t>
  </si>
  <si>
    <t>091110</t>
  </si>
  <si>
    <t>Előirányzat módosítás nyilvántartás Polgármesteri Hivatal 2014. év, ezer Ft</t>
  </si>
  <si>
    <t>Hat. szám v. ügyir. sz.</t>
  </si>
  <si>
    <t>Egyenleg</t>
  </si>
  <si>
    <t>Szem jell.</t>
  </si>
  <si>
    <t>Járulék</t>
  </si>
  <si>
    <t>DOLOGI</t>
  </si>
  <si>
    <t>Beruházás</t>
  </si>
  <si>
    <t>Felújítás</t>
  </si>
  <si>
    <t>Közhatalmi bevétel</t>
  </si>
  <si>
    <t>Műk.célú bevétel</t>
  </si>
  <si>
    <t>Felhalm.c.bevétel</t>
  </si>
  <si>
    <t>Készletbesz.</t>
  </si>
  <si>
    <t>Kommunikáció</t>
  </si>
  <si>
    <t>Szolgáltatási kiad.</t>
  </si>
  <si>
    <t>ÁFA</t>
  </si>
  <si>
    <t>Egyéb kiadás</t>
  </si>
  <si>
    <t>Kamat</t>
  </si>
  <si>
    <t>ÁH-n belülről</t>
  </si>
  <si>
    <t>ÁH-n kívülről</t>
  </si>
  <si>
    <t>J</t>
  </si>
  <si>
    <t>T</t>
  </si>
  <si>
    <t>U</t>
  </si>
  <si>
    <t>Intézményfinanszírozás bérkompenzáció miatt</t>
  </si>
  <si>
    <t>Dolgozók illetménye, járuléka</t>
  </si>
  <si>
    <t>Előirányzat módosítás nyilvántartás Brunszvik Teréz Óvoda 2014. év, ezer Ft</t>
  </si>
  <si>
    <t>Előirányzat módosítás nyilvántartás Brunszvik Beethoven Központ 2014. év, ezer Ft</t>
  </si>
  <si>
    <t>Intézményfinanszírozás támogatások miatt</t>
  </si>
  <si>
    <t>Közműv.érdekeltségnöv.tám.felhaszn.</t>
  </si>
  <si>
    <t>Könyvtári érd.növ.tám. felhasználása</t>
  </si>
  <si>
    <t>Konszolidált előirányzat módosítás Önkormányzat és intézményei 2014. év, ezer Ft</t>
  </si>
  <si>
    <t>Ellátottak pénzbeni juttatásai</t>
  </si>
  <si>
    <t>Támogatás</t>
  </si>
  <si>
    <t>Műk.c. p.e.átadás ÁHT-n kívülre</t>
  </si>
  <si>
    <t>Egyéb céltartalék</t>
  </si>
  <si>
    <t>Önk. műk.célú ktgv.tám.</t>
  </si>
  <si>
    <t>Önk. felhalm. ktgvet.tám.</t>
  </si>
  <si>
    <t>Felhalm.c. bevétel</t>
  </si>
  <si>
    <t xml:space="preserve">E </t>
  </si>
  <si>
    <t>AD</t>
  </si>
  <si>
    <t>Önkormányzat összesen</t>
  </si>
  <si>
    <t>Előirányzat-felhasználási ütemterv 2014. évre (tervezett adatok alapján)</t>
  </si>
  <si>
    <t>Ezer forintban !</t>
  </si>
  <si>
    <t>Sor-szám</t>
  </si>
  <si>
    <t>Tárgyévi terv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</si>
  <si>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</si>
  <si>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</si>
  <si>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</si>
  <si>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</si>
  <si>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</si>
  <si>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</si>
  <si>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</si>
  <si>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</si>
  <si>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Szeptember</t>
  </si>
  <si>
    <t>Október</t>
  </si>
  <si>
    <t>November</t>
  </si>
  <si>
    <t>December</t>
  </si>
  <si>
    <t>BBKP hangosítás (közműv.érd.növ.tám. felhaszn.)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</si>
</sst>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#,###"/>
    <numFmt numFmtId="166" formatCode="#,##0\ ;\-#,##0"/>
    <numFmt numFmtId="167" formatCode="#,##0\ &quot;Ft&quot;"/>
  </numFmts>
  <fonts count="9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2"/>
      <name val="Times New Roman CE"/>
      <family val="0"/>
    </font>
    <font>
      <b/>
      <sz val="11"/>
      <name val="Times New Roman CE"/>
      <family val="0"/>
    </font>
    <font>
      <sz val="8"/>
      <name val="Times New Roman CE"/>
      <family val="0"/>
    </font>
    <font>
      <b/>
      <sz val="12"/>
      <name val="Times New Roman CE"/>
      <family val="0"/>
    </font>
    <font>
      <b/>
      <i/>
      <sz val="9"/>
      <name val="Times New Roman CE"/>
      <family val="0"/>
    </font>
    <font>
      <b/>
      <i/>
      <sz val="10"/>
      <name val="Times New Roman CE"/>
      <family val="0"/>
    </font>
    <font>
      <b/>
      <sz val="9"/>
      <name val="Times New Roman CE"/>
      <family val="0"/>
    </font>
    <font>
      <b/>
      <sz val="8"/>
      <name val="Times New Roman CE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sz val="9"/>
      <name val="Times New Roman CE"/>
      <family val="0"/>
    </font>
    <font>
      <i/>
      <sz val="9"/>
      <name val="Times New Roman CE"/>
      <family val="0"/>
    </font>
    <font>
      <i/>
      <sz val="10"/>
      <name val="Times New Roman CE"/>
      <family val="0"/>
    </font>
    <font>
      <b/>
      <sz val="12"/>
      <name val="Times New Roman"/>
      <family val="1"/>
    </font>
    <font>
      <sz val="10"/>
      <color indexed="8"/>
      <name val="Arial"/>
      <family val="2"/>
    </font>
    <font>
      <i/>
      <sz val="11"/>
      <name val="Times New Roman CE"/>
      <family val="1"/>
    </font>
    <font>
      <i/>
      <sz val="8"/>
      <name val="Times New Roman CE"/>
      <family val="0"/>
    </font>
    <font>
      <sz val="10"/>
      <color indexed="10"/>
      <name val="Times New Roman CE"/>
      <family val="0"/>
    </font>
    <font>
      <sz val="8"/>
      <color indexed="8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 ce"/>
      <family val="0"/>
    </font>
    <font>
      <b/>
      <i/>
      <sz val="10"/>
      <color indexed="8"/>
      <name val="Times new roman ce"/>
      <family val="0"/>
    </font>
    <font>
      <sz val="8"/>
      <name val="Calibri"/>
      <family val="2"/>
    </font>
    <font>
      <b/>
      <sz val="10"/>
      <name val="Arial Narrow"/>
      <family val="2"/>
    </font>
    <font>
      <sz val="9"/>
      <name val="Arial Narrow"/>
      <family val="2"/>
    </font>
    <font>
      <sz val="11"/>
      <name val="Arial Narrow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9"/>
      <color indexed="8"/>
      <name val="Arial Narrow"/>
      <family val="2"/>
    </font>
    <font>
      <sz val="11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9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9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9"/>
      <color theme="1"/>
      <name val="Arial Narrow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lightHorizontal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</fills>
  <borders count="1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thin"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thin"/>
      <right style="thin"/>
      <top/>
      <bottom style="hair"/>
    </border>
    <border>
      <left/>
      <right style="medium"/>
      <top/>
      <bottom style="hair"/>
    </border>
    <border>
      <left style="medium"/>
      <right style="thin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/>
      <right style="medium"/>
      <top style="hair"/>
      <bottom style="hair"/>
    </border>
    <border>
      <left style="medium"/>
      <right style="thin"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thin"/>
      <right style="thin"/>
      <top style="hair"/>
      <bottom/>
    </border>
    <border>
      <left/>
      <right style="medium"/>
      <top style="hair"/>
      <bottom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/>
      <right style="medium"/>
      <top style="thin"/>
      <bottom style="thin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medium"/>
    </border>
    <border>
      <left style="medium"/>
      <right style="thin"/>
      <top/>
      <bottom/>
    </border>
    <border>
      <left/>
      <right style="hair"/>
      <top/>
      <bottom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/>
      <top style="medium"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thin"/>
      <right style="medium"/>
      <top/>
      <bottom/>
    </border>
    <border>
      <left/>
      <right style="medium"/>
      <top style="medium"/>
      <bottom style="hair"/>
    </border>
    <border>
      <left/>
      <right style="medium"/>
      <top style="hair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thin"/>
      <top style="medium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20" borderId="1" applyNumberFormat="0" applyAlignment="0" applyProtection="0"/>
    <xf numFmtId="0" fontId="71" fillId="0" borderId="0" applyNumberFormat="0" applyFill="0" applyBorder="0" applyAlignment="0" applyProtection="0"/>
    <xf numFmtId="0" fontId="72" fillId="0" borderId="2" applyNumberFormat="0" applyFill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4" fillId="0" borderId="0" applyNumberFormat="0" applyFill="0" applyBorder="0" applyAlignment="0" applyProtection="0"/>
    <xf numFmtId="0" fontId="7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0" fillId="22" borderId="7" applyNumberFormat="0" applyFont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78" fillId="29" borderId="0" applyNumberFormat="0" applyBorder="0" applyAlignment="0" applyProtection="0"/>
    <xf numFmtId="0" fontId="79" fillId="30" borderId="8" applyNumberFormat="0" applyAlignment="0" applyProtection="0"/>
    <xf numFmtId="0" fontId="8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8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31" borderId="0" applyNumberFormat="0" applyBorder="0" applyAlignment="0" applyProtection="0"/>
    <xf numFmtId="0" fontId="83" fillId="32" borderId="0" applyNumberFormat="0" applyBorder="0" applyAlignment="0" applyProtection="0"/>
    <xf numFmtId="0" fontId="84" fillId="30" borderId="1" applyNumberFormat="0" applyAlignment="0" applyProtection="0"/>
    <xf numFmtId="9" fontId="0" fillId="0" borderId="0" applyFont="0" applyFill="0" applyBorder="0" applyAlignment="0" applyProtection="0"/>
  </cellStyleXfs>
  <cellXfs count="103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34" fillId="0" borderId="0" xfId="0" applyFont="1" applyBorder="1" applyAlignment="1">
      <alignment horizontal="center" vertical="center" wrapText="1"/>
    </xf>
    <xf numFmtId="0" fontId="7" fillId="0" borderId="10" xfId="54" applyFont="1" applyBorder="1" applyAlignment="1">
      <alignment horizontal="center" vertical="center" wrapText="1"/>
      <protection/>
    </xf>
    <xf numFmtId="0" fontId="8" fillId="0" borderId="10" xfId="54" applyFont="1" applyFill="1" applyBorder="1" applyAlignment="1">
      <alignment horizontal="right" vertical="center"/>
      <protection/>
    </xf>
    <xf numFmtId="0" fontId="9" fillId="0" borderId="10" xfId="54" applyFont="1" applyBorder="1">
      <alignment/>
      <protection/>
    </xf>
    <xf numFmtId="0" fontId="6" fillId="0" borderId="10" xfId="54" applyFont="1" applyFill="1" applyBorder="1" applyAlignment="1">
      <alignment horizontal="right" vertical="center"/>
      <protection/>
    </xf>
    <xf numFmtId="0" fontId="6" fillId="0" borderId="11" xfId="54" applyFont="1" applyFill="1" applyBorder="1" applyAlignment="1">
      <alignment horizontal="right" vertical="center"/>
      <protection/>
    </xf>
    <xf numFmtId="0" fontId="6" fillId="0" borderId="12" xfId="54" applyFont="1" applyFill="1" applyBorder="1" applyAlignment="1">
      <alignment horizontal="right" vertical="center"/>
      <protection/>
    </xf>
    <xf numFmtId="0" fontId="8" fillId="0" borderId="13" xfId="54" applyFont="1" applyFill="1" applyBorder="1" applyAlignment="1">
      <alignment horizontal="left" vertical="center" wrapText="1"/>
      <protection/>
    </xf>
    <xf numFmtId="0" fontId="6" fillId="0" borderId="14" xfId="54" applyFont="1" applyFill="1" applyBorder="1" applyAlignment="1">
      <alignment horizontal="right" vertical="center"/>
      <protection/>
    </xf>
    <xf numFmtId="0" fontId="8" fillId="0" borderId="12" xfId="54" applyFont="1" applyFill="1" applyBorder="1" applyAlignment="1">
      <alignment horizontal="right" vertical="center"/>
      <protection/>
    </xf>
    <xf numFmtId="164" fontId="8" fillId="0" borderId="15" xfId="54" applyNumberFormat="1" applyFont="1" applyFill="1" applyBorder="1" applyAlignment="1">
      <alignment horizontal="left" vertical="center" wrapText="1"/>
      <protection/>
    </xf>
    <xf numFmtId="0" fontId="8" fillId="0" borderId="14" xfId="54" applyFont="1" applyFill="1" applyBorder="1" applyAlignment="1">
      <alignment horizontal="right" vertical="center"/>
      <protection/>
    </xf>
    <xf numFmtId="0" fontId="9" fillId="0" borderId="10" xfId="54" applyFont="1" applyFill="1" applyBorder="1" applyAlignment="1">
      <alignment horizontal="right" vertical="center"/>
      <protection/>
    </xf>
    <xf numFmtId="0" fontId="9" fillId="0" borderId="10" xfId="0" applyFont="1" applyFill="1" applyBorder="1" applyAlignment="1">
      <alignment vertical="center" wrapText="1"/>
    </xf>
    <xf numFmtId="0" fontId="6" fillId="0" borderId="16" xfId="54" applyFont="1" applyFill="1" applyBorder="1" applyAlignment="1">
      <alignment horizontal="right" vertical="center"/>
      <protection/>
    </xf>
    <xf numFmtId="0" fontId="6" fillId="0" borderId="13" xfId="54" applyFont="1" applyFill="1" applyBorder="1" applyAlignment="1">
      <alignment horizontal="left" vertical="center" wrapText="1"/>
      <protection/>
    </xf>
    <xf numFmtId="0" fontId="6" fillId="0" borderId="14" xfId="54" applyFont="1" applyFill="1" applyBorder="1" applyAlignment="1">
      <alignment horizontal="right"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5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3" fontId="9" fillId="0" borderId="10" xfId="54" applyNumberFormat="1" applyFont="1" applyBorder="1">
      <alignment/>
      <protection/>
    </xf>
    <xf numFmtId="3" fontId="8" fillId="0" borderId="10" xfId="0" applyNumberFormat="1" applyFont="1" applyBorder="1" applyAlignment="1">
      <alignment/>
    </xf>
    <xf numFmtId="3" fontId="8" fillId="0" borderId="13" xfId="0" applyNumberFormat="1" applyFont="1" applyBorder="1" applyAlignment="1">
      <alignment/>
    </xf>
    <xf numFmtId="3" fontId="8" fillId="0" borderId="17" xfId="0" applyNumberFormat="1" applyFont="1" applyBorder="1" applyAlignment="1">
      <alignment/>
    </xf>
    <xf numFmtId="3" fontId="8" fillId="0" borderId="14" xfId="0" applyNumberFormat="1" applyFont="1" applyBorder="1" applyAlignment="1">
      <alignment/>
    </xf>
    <xf numFmtId="49" fontId="8" fillId="0" borderId="0" xfId="0" applyNumberFormat="1" applyFont="1" applyBorder="1" applyAlignment="1">
      <alignment horizontal="center" vertical="center" wrapText="1"/>
    </xf>
    <xf numFmtId="0" fontId="10" fillId="0" borderId="12" xfId="54" applyFont="1" applyFill="1" applyBorder="1" applyAlignment="1">
      <alignment horizontal="right" vertical="center"/>
      <protection/>
    </xf>
    <xf numFmtId="164" fontId="10" fillId="0" borderId="17" xfId="54" applyNumberFormat="1" applyFont="1" applyFill="1" applyBorder="1" applyAlignment="1">
      <alignment horizontal="left" vertical="center" wrapText="1"/>
      <protection/>
    </xf>
    <xf numFmtId="0" fontId="10" fillId="0" borderId="19" xfId="54" applyFont="1" applyFill="1" applyBorder="1" applyAlignment="1">
      <alignment horizontal="right" vertical="center"/>
      <protection/>
    </xf>
    <xf numFmtId="0" fontId="11" fillId="0" borderId="17" xfId="54" applyFont="1" applyFill="1" applyBorder="1" applyAlignment="1">
      <alignment horizontal="left" vertical="center" wrapText="1"/>
      <protection/>
    </xf>
    <xf numFmtId="0" fontId="10" fillId="0" borderId="10" xfId="54" applyFont="1" applyFill="1" applyBorder="1" applyAlignment="1">
      <alignment horizontal="right" vertical="center"/>
      <protection/>
    </xf>
    <xf numFmtId="0" fontId="11" fillId="0" borderId="12" xfId="0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10" fillId="0" borderId="12" xfId="0" applyFont="1" applyBorder="1" applyAlignment="1">
      <alignment horizontal="left"/>
    </xf>
    <xf numFmtId="0" fontId="10" fillId="0" borderId="17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2" xfId="54" applyFont="1" applyFill="1" applyBorder="1" applyAlignment="1">
      <alignment horizontal="right" vertical="center" wrapText="1"/>
      <protection/>
    </xf>
    <xf numFmtId="0" fontId="10" fillId="0" borderId="17" xfId="54" applyFont="1" applyFill="1" applyBorder="1" applyAlignment="1">
      <alignment horizontal="left" vertical="center" wrapText="1"/>
      <protection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34" fillId="0" borderId="0" xfId="0" applyFont="1" applyBorder="1" applyAlignment="1">
      <alignment/>
    </xf>
    <xf numFmtId="0" fontId="6" fillId="0" borderId="19" xfId="54" applyFont="1" applyFill="1" applyBorder="1" applyAlignment="1">
      <alignment horizontal="right" vertical="center"/>
      <protection/>
    </xf>
    <xf numFmtId="0" fontId="6" fillId="0" borderId="20" xfId="54" applyFont="1" applyFill="1" applyBorder="1" applyAlignment="1">
      <alignment horizontal="left" vertical="center" wrapText="1"/>
      <protection/>
    </xf>
    <xf numFmtId="0" fontId="8" fillId="0" borderId="20" xfId="0" applyFont="1" applyBorder="1" applyAlignment="1">
      <alignment/>
    </xf>
    <xf numFmtId="0" fontId="6" fillId="0" borderId="21" xfId="54" applyFont="1" applyFill="1" applyBorder="1" applyAlignment="1">
      <alignment horizontal="right" vertical="center" wrapText="1"/>
      <protection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7" xfId="0" applyFont="1" applyBorder="1" applyAlignment="1">
      <alignment/>
    </xf>
    <xf numFmtId="3" fontId="10" fillId="0" borderId="10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11" fillId="0" borderId="10" xfId="0" applyNumberFormat="1" applyFont="1" applyFill="1" applyBorder="1" applyAlignment="1">
      <alignment vertical="center" wrapText="1"/>
    </xf>
    <xf numFmtId="3" fontId="10" fillId="0" borderId="17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10" fillId="0" borderId="18" xfId="0" applyNumberFormat="1" applyFont="1" applyBorder="1" applyAlignment="1">
      <alignment/>
    </xf>
    <xf numFmtId="3" fontId="10" fillId="0" borderId="11" xfId="0" applyNumberFormat="1" applyFont="1" applyBorder="1" applyAlignment="1">
      <alignment/>
    </xf>
    <xf numFmtId="3" fontId="8" fillId="0" borderId="10" xfId="0" applyNumberFormat="1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54" applyFont="1" applyBorder="1" applyAlignment="1">
      <alignment horizontal="center" vertical="center" wrapText="1"/>
      <protection/>
    </xf>
    <xf numFmtId="0" fontId="8" fillId="0" borderId="24" xfId="54" applyFont="1" applyFill="1" applyBorder="1" applyAlignment="1">
      <alignment horizontal="right" vertical="center"/>
      <protection/>
    </xf>
    <xf numFmtId="3" fontId="6" fillId="0" borderId="25" xfId="0" applyNumberFormat="1" applyFont="1" applyBorder="1" applyAlignment="1">
      <alignment/>
    </xf>
    <xf numFmtId="3" fontId="6" fillId="0" borderId="26" xfId="0" applyNumberFormat="1" applyFont="1" applyBorder="1" applyAlignment="1">
      <alignment/>
    </xf>
    <xf numFmtId="0" fontId="8" fillId="0" borderId="27" xfId="54" applyFont="1" applyFill="1" applyBorder="1" applyAlignment="1">
      <alignment horizontal="right" vertical="center"/>
      <protection/>
    </xf>
    <xf numFmtId="3" fontId="6" fillId="0" borderId="28" xfId="0" applyNumberFormat="1" applyFont="1" applyBorder="1" applyAlignment="1">
      <alignment/>
    </xf>
    <xf numFmtId="0" fontId="6" fillId="0" borderId="29" xfId="54" applyFont="1" applyFill="1" applyBorder="1" applyAlignment="1">
      <alignment horizontal="right" vertical="center"/>
      <protection/>
    </xf>
    <xf numFmtId="3" fontId="6" fillId="0" borderId="30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0" fontId="8" fillId="0" borderId="0" xfId="54" applyFont="1" applyFill="1" applyBorder="1" applyAlignment="1">
      <alignment horizontal="left" vertical="center" wrapText="1"/>
      <protection/>
    </xf>
    <xf numFmtId="3" fontId="8" fillId="0" borderId="0" xfId="0" applyNumberFormat="1" applyFont="1" applyBorder="1" applyAlignment="1">
      <alignment/>
    </xf>
    <xf numFmtId="0" fontId="6" fillId="0" borderId="21" xfId="54" applyFont="1" applyFill="1" applyBorder="1" applyAlignment="1">
      <alignment horizontal="right" vertical="center"/>
      <protection/>
    </xf>
    <xf numFmtId="3" fontId="6" fillId="0" borderId="22" xfId="0" applyNumberFormat="1" applyFont="1" applyBorder="1" applyAlignment="1">
      <alignment/>
    </xf>
    <xf numFmtId="3" fontId="6" fillId="0" borderId="23" xfId="0" applyNumberFormat="1" applyFont="1" applyBorder="1" applyAlignment="1">
      <alignment/>
    </xf>
    <xf numFmtId="164" fontId="8" fillId="0" borderId="0" xfId="54" applyNumberFormat="1" applyFont="1" applyFill="1" applyBorder="1" applyAlignment="1">
      <alignment horizontal="left" vertical="center" wrapText="1"/>
      <protection/>
    </xf>
    <xf numFmtId="0" fontId="7" fillId="0" borderId="32" xfId="54" applyFont="1" applyBorder="1" applyAlignment="1">
      <alignment horizontal="center" vertical="center" wrapText="1"/>
      <protection/>
    </xf>
    <xf numFmtId="0" fontId="7" fillId="0" borderId="33" xfId="54" applyFont="1" applyBorder="1" applyAlignment="1">
      <alignment horizontal="center" vertical="center" wrapText="1"/>
      <protection/>
    </xf>
    <xf numFmtId="3" fontId="6" fillId="0" borderId="24" xfId="0" applyNumberFormat="1" applyFont="1" applyBorder="1" applyAlignment="1">
      <alignment/>
    </xf>
    <xf numFmtId="3" fontId="6" fillId="0" borderId="27" xfId="0" applyNumberFormat="1" applyFont="1" applyBorder="1" applyAlignment="1">
      <alignment/>
    </xf>
    <xf numFmtId="3" fontId="6" fillId="0" borderId="29" xfId="0" applyNumberFormat="1" applyFont="1" applyBorder="1" applyAlignment="1">
      <alignment/>
    </xf>
    <xf numFmtId="3" fontId="8" fillId="0" borderId="34" xfId="0" applyNumberFormat="1" applyFont="1" applyBorder="1" applyAlignment="1">
      <alignment/>
    </xf>
    <xf numFmtId="3" fontId="8" fillId="0" borderId="35" xfId="0" applyNumberFormat="1" applyFont="1" applyBorder="1" applyAlignment="1">
      <alignment/>
    </xf>
    <xf numFmtId="3" fontId="6" fillId="0" borderId="21" xfId="0" applyNumberFormat="1" applyFont="1" applyBorder="1" applyAlignment="1">
      <alignment/>
    </xf>
    <xf numFmtId="0" fontId="7" fillId="0" borderId="12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right" vertical="center" wrapText="1"/>
    </xf>
    <xf numFmtId="0" fontId="6" fillId="0" borderId="36" xfId="0" applyFont="1" applyFill="1" applyBorder="1" applyAlignment="1">
      <alignment horizontal="right" vertical="center" wrapText="1"/>
    </xf>
    <xf numFmtId="0" fontId="8" fillId="0" borderId="34" xfId="0" applyFont="1" applyBorder="1" applyAlignment="1">
      <alignment/>
    </xf>
    <xf numFmtId="0" fontId="8" fillId="0" borderId="35" xfId="0" applyFont="1" applyBorder="1" applyAlignment="1">
      <alignment/>
    </xf>
    <xf numFmtId="0" fontId="8" fillId="0" borderId="12" xfId="0" applyFont="1" applyFill="1" applyBorder="1" applyAlignment="1">
      <alignment horizontal="right" vertical="center" wrapText="1"/>
    </xf>
    <xf numFmtId="3" fontId="10" fillId="0" borderId="14" xfId="0" applyNumberFormat="1" applyFont="1" applyBorder="1" applyAlignment="1">
      <alignment/>
    </xf>
    <xf numFmtId="3" fontId="6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9" fillId="0" borderId="37" xfId="0" applyFont="1" applyBorder="1" applyAlignment="1">
      <alignment vertical="center"/>
    </xf>
    <xf numFmtId="3" fontId="9" fillId="0" borderId="38" xfId="0" applyNumberFormat="1" applyFont="1" applyBorder="1" applyAlignment="1">
      <alignment horizontal="right" vertical="center" wrapText="1"/>
    </xf>
    <xf numFmtId="3" fontId="9" fillId="0" borderId="39" xfId="0" applyNumberFormat="1" applyFont="1" applyBorder="1" applyAlignment="1">
      <alignment horizontal="right" vertical="center" wrapText="1"/>
    </xf>
    <xf numFmtId="3" fontId="9" fillId="0" borderId="40" xfId="0" applyNumberFormat="1" applyFont="1" applyBorder="1" applyAlignment="1">
      <alignment horizontal="right" vertical="center" wrapText="1"/>
    </xf>
    <xf numFmtId="3" fontId="9" fillId="0" borderId="39" xfId="0" applyNumberFormat="1" applyFont="1" applyBorder="1" applyAlignment="1">
      <alignment horizontal="right" vertical="center"/>
    </xf>
    <xf numFmtId="3" fontId="7" fillId="0" borderId="41" xfId="0" applyNumberFormat="1" applyFont="1" applyBorder="1" applyAlignment="1">
      <alignment horizontal="right" vertical="center"/>
    </xf>
    <xf numFmtId="0" fontId="9" fillId="0" borderId="42" xfId="0" applyFont="1" applyBorder="1" applyAlignment="1">
      <alignment vertical="center"/>
    </xf>
    <xf numFmtId="3" fontId="9" fillId="0" borderId="43" xfId="0" applyNumberFormat="1" applyFont="1" applyBorder="1" applyAlignment="1">
      <alignment horizontal="right" vertical="center" wrapText="1"/>
    </xf>
    <xf numFmtId="3" fontId="9" fillId="0" borderId="44" xfId="0" applyNumberFormat="1" applyFont="1" applyBorder="1" applyAlignment="1">
      <alignment horizontal="right" vertical="center" wrapText="1"/>
    </xf>
    <xf numFmtId="3" fontId="9" fillId="0" borderId="45" xfId="0" applyNumberFormat="1" applyFont="1" applyBorder="1" applyAlignment="1">
      <alignment horizontal="right" vertical="center" wrapText="1"/>
    </xf>
    <xf numFmtId="3" fontId="9" fillId="0" borderId="44" xfId="0" applyNumberFormat="1" applyFont="1" applyBorder="1" applyAlignment="1">
      <alignment horizontal="right" vertical="center"/>
    </xf>
    <xf numFmtId="3" fontId="7" fillId="0" borderId="46" xfId="0" applyNumberFormat="1" applyFont="1" applyBorder="1" applyAlignment="1">
      <alignment horizontal="right" vertical="center"/>
    </xf>
    <xf numFmtId="0" fontId="9" fillId="0" borderId="42" xfId="0" applyFont="1" applyBorder="1" applyAlignment="1">
      <alignment vertical="center" wrapText="1"/>
    </xf>
    <xf numFmtId="0" fontId="9" fillId="0" borderId="47" xfId="0" applyFont="1" applyBorder="1" applyAlignment="1">
      <alignment vertical="center"/>
    </xf>
    <xf numFmtId="3" fontId="9" fillId="0" borderId="48" xfId="0" applyNumberFormat="1" applyFont="1" applyBorder="1" applyAlignment="1">
      <alignment horizontal="right" vertical="center" wrapText="1"/>
    </xf>
    <xf numFmtId="3" fontId="9" fillId="0" borderId="49" xfId="0" applyNumberFormat="1" applyFont="1" applyBorder="1" applyAlignment="1">
      <alignment horizontal="right" vertical="center" wrapText="1"/>
    </xf>
    <xf numFmtId="3" fontId="9" fillId="0" borderId="50" xfId="0" applyNumberFormat="1" applyFont="1" applyBorder="1" applyAlignment="1">
      <alignment horizontal="right" vertical="center" wrapText="1"/>
    </xf>
    <xf numFmtId="3" fontId="9" fillId="0" borderId="49" xfId="0" applyNumberFormat="1" applyFont="1" applyBorder="1" applyAlignment="1">
      <alignment horizontal="right" vertical="center"/>
    </xf>
    <xf numFmtId="3" fontId="7" fillId="0" borderId="51" xfId="0" applyNumberFormat="1" applyFont="1" applyBorder="1" applyAlignment="1">
      <alignment horizontal="right" vertical="center"/>
    </xf>
    <xf numFmtId="0" fontId="9" fillId="0" borderId="27" xfId="0" applyFont="1" applyBorder="1" applyAlignment="1">
      <alignment vertical="center" wrapText="1"/>
    </xf>
    <xf numFmtId="3" fontId="9" fillId="0" borderId="52" xfId="0" applyNumberFormat="1" applyFont="1" applyBorder="1" applyAlignment="1">
      <alignment horizontal="right" vertical="center" wrapText="1"/>
    </xf>
    <xf numFmtId="3" fontId="9" fillId="0" borderId="53" xfId="0" applyNumberFormat="1" applyFont="1" applyBorder="1" applyAlignment="1">
      <alignment horizontal="right" vertical="center" wrapText="1"/>
    </xf>
    <xf numFmtId="3" fontId="9" fillId="0" borderId="10" xfId="0" applyNumberFormat="1" applyFont="1" applyBorder="1" applyAlignment="1">
      <alignment horizontal="right" vertical="center" wrapText="1"/>
    </xf>
    <xf numFmtId="3" fontId="9" fillId="0" borderId="53" xfId="0" applyNumberFormat="1" applyFont="1" applyBorder="1" applyAlignment="1">
      <alignment horizontal="right" vertical="center"/>
    </xf>
    <xf numFmtId="3" fontId="7" fillId="0" borderId="54" xfId="0" applyNumberFormat="1" applyFont="1" applyBorder="1" applyAlignment="1">
      <alignment horizontal="right" vertical="center"/>
    </xf>
    <xf numFmtId="0" fontId="7" fillId="0" borderId="27" xfId="0" applyFont="1" applyBorder="1" applyAlignment="1">
      <alignment vertical="center" wrapText="1"/>
    </xf>
    <xf numFmtId="3" fontId="7" fillId="0" borderId="52" xfId="0" applyNumberFormat="1" applyFont="1" applyBorder="1" applyAlignment="1">
      <alignment horizontal="right" vertical="center" wrapText="1"/>
    </xf>
    <xf numFmtId="3" fontId="7" fillId="0" borderId="53" xfId="0" applyNumberFormat="1" applyFont="1" applyBorder="1" applyAlignment="1">
      <alignment horizontal="right" vertical="center" wrapText="1"/>
    </xf>
    <xf numFmtId="3" fontId="7" fillId="0" borderId="10" xfId="0" applyNumberFormat="1" applyFont="1" applyBorder="1" applyAlignment="1">
      <alignment horizontal="right" vertical="center" wrapText="1"/>
    </xf>
    <xf numFmtId="3" fontId="7" fillId="0" borderId="54" xfId="0" applyNumberFormat="1" applyFont="1" applyBorder="1" applyAlignment="1">
      <alignment horizontal="right" vertical="center" wrapText="1"/>
    </xf>
    <xf numFmtId="0" fontId="9" fillId="0" borderId="37" xfId="0" applyFont="1" applyFill="1" applyBorder="1" applyAlignment="1">
      <alignment vertical="center"/>
    </xf>
    <xf numFmtId="17" fontId="9" fillId="0" borderId="42" xfId="0" applyNumberFormat="1" applyFont="1" applyFill="1" applyBorder="1" applyAlignment="1">
      <alignment vertical="center"/>
    </xf>
    <xf numFmtId="0" fontId="11" fillId="0" borderId="42" xfId="0" applyFont="1" applyFill="1" applyBorder="1" applyAlignment="1">
      <alignment vertical="center"/>
    </xf>
    <xf numFmtId="3" fontId="11" fillId="0" borderId="43" xfId="0" applyNumberFormat="1" applyFont="1" applyBorder="1" applyAlignment="1">
      <alignment horizontal="right" vertical="center" wrapText="1"/>
    </xf>
    <xf numFmtId="3" fontId="11" fillId="0" borderId="44" xfId="0" applyNumberFormat="1" applyFont="1" applyBorder="1" applyAlignment="1">
      <alignment horizontal="right" vertical="center" wrapText="1"/>
    </xf>
    <xf numFmtId="3" fontId="11" fillId="0" borderId="45" xfId="0" applyNumberFormat="1" applyFont="1" applyBorder="1" applyAlignment="1">
      <alignment horizontal="right" vertical="center" wrapText="1"/>
    </xf>
    <xf numFmtId="3" fontId="12" fillId="0" borderId="46" xfId="0" applyNumberFormat="1" applyFont="1" applyBorder="1" applyAlignment="1">
      <alignment horizontal="right" vertical="center" wrapText="1"/>
    </xf>
    <xf numFmtId="0" fontId="9" fillId="0" borderId="42" xfId="0" applyFont="1" applyFill="1" applyBorder="1" applyAlignment="1">
      <alignment vertical="center"/>
    </xf>
    <xf numFmtId="0" fontId="11" fillId="0" borderId="42" xfId="0" applyFont="1" applyFill="1" applyBorder="1" applyAlignment="1">
      <alignment horizontal="left" vertical="center" wrapText="1"/>
    </xf>
    <xf numFmtId="0" fontId="9" fillId="0" borderId="47" xfId="0" applyFont="1" applyFill="1" applyBorder="1" applyAlignment="1">
      <alignment vertical="center"/>
    </xf>
    <xf numFmtId="0" fontId="9" fillId="0" borderId="37" xfId="0" applyFont="1" applyBorder="1" applyAlignment="1">
      <alignment vertical="center" wrapText="1"/>
    </xf>
    <xf numFmtId="0" fontId="7" fillId="0" borderId="27" xfId="0" applyFont="1" applyBorder="1" applyAlignment="1">
      <alignment vertical="center"/>
    </xf>
    <xf numFmtId="3" fontId="7" fillId="0" borderId="53" xfId="0" applyNumberFormat="1" applyFont="1" applyBorder="1" applyAlignment="1">
      <alignment horizontal="right" vertical="center"/>
    </xf>
    <xf numFmtId="0" fontId="7" fillId="0" borderId="21" xfId="0" applyFont="1" applyBorder="1" applyAlignment="1">
      <alignment vertical="center"/>
    </xf>
    <xf numFmtId="3" fontId="7" fillId="0" borderId="55" xfId="0" applyNumberFormat="1" applyFont="1" applyBorder="1" applyAlignment="1">
      <alignment horizontal="right" vertical="center" wrapText="1"/>
    </xf>
    <xf numFmtId="3" fontId="7" fillId="0" borderId="56" xfId="0" applyNumberFormat="1" applyFont="1" applyBorder="1" applyAlignment="1">
      <alignment horizontal="right" vertical="center" wrapText="1"/>
    </xf>
    <xf numFmtId="3" fontId="7" fillId="0" borderId="22" xfId="0" applyNumberFormat="1" applyFont="1" applyBorder="1" applyAlignment="1">
      <alignment horizontal="right" vertical="center" wrapText="1"/>
    </xf>
    <xf numFmtId="3" fontId="7" fillId="0" borderId="57" xfId="0" applyNumberFormat="1" applyFont="1" applyBorder="1" applyAlignment="1">
      <alignment horizontal="right" vertical="center" wrapText="1"/>
    </xf>
    <xf numFmtId="0" fontId="9" fillId="0" borderId="10" xfId="54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 wrapText="1"/>
    </xf>
    <xf numFmtId="0" fontId="6" fillId="0" borderId="10" xfId="54" applyFont="1" applyFill="1" applyBorder="1" applyAlignment="1">
      <alignment horizontal="right" vertical="center" wrapText="1"/>
      <protection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8" fillId="0" borderId="0" xfId="0" applyFont="1" applyFill="1" applyAlignment="1">
      <alignment horizontal="right"/>
    </xf>
    <xf numFmtId="0" fontId="9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/>
    </xf>
    <xf numFmtId="3" fontId="10" fillId="0" borderId="16" xfId="0" applyNumberFormat="1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3" fontId="9" fillId="0" borderId="10" xfId="0" applyNumberFormat="1" applyFont="1" applyFill="1" applyBorder="1" applyAlignment="1" quotePrefix="1">
      <alignment vertical="center"/>
    </xf>
    <xf numFmtId="0" fontId="9" fillId="0" borderId="10" xfId="0" applyFont="1" applyFill="1" applyBorder="1" applyAlignment="1" quotePrefix="1">
      <alignment vertical="center"/>
    </xf>
    <xf numFmtId="0" fontId="9" fillId="0" borderId="0" xfId="0" applyFont="1" applyFill="1" applyBorder="1" applyAlignment="1">
      <alignment/>
    </xf>
    <xf numFmtId="3" fontId="7" fillId="0" borderId="10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left"/>
    </xf>
    <xf numFmtId="0" fontId="6" fillId="0" borderId="10" xfId="0" applyFont="1" applyBorder="1" applyAlignment="1">
      <alignment horizontal="left"/>
    </xf>
    <xf numFmtId="3" fontId="8" fillId="0" borderId="24" xfId="0" applyNumberFormat="1" applyFont="1" applyBorder="1" applyAlignment="1">
      <alignment/>
    </xf>
    <xf numFmtId="3" fontId="8" fillId="0" borderId="25" xfId="0" applyNumberFormat="1" applyFont="1" applyBorder="1" applyAlignment="1">
      <alignment/>
    </xf>
    <xf numFmtId="3" fontId="8" fillId="0" borderId="26" xfId="0" applyNumberFormat="1" applyFont="1" applyBorder="1" applyAlignment="1">
      <alignment/>
    </xf>
    <xf numFmtId="3" fontId="8" fillId="0" borderId="27" xfId="0" applyNumberFormat="1" applyFont="1" applyBorder="1" applyAlignment="1">
      <alignment/>
    </xf>
    <xf numFmtId="3" fontId="8" fillId="0" borderId="28" xfId="0" applyNumberFormat="1" applyFont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21" xfId="0" applyFont="1" applyBorder="1" applyAlignment="1">
      <alignment/>
    </xf>
    <xf numFmtId="49" fontId="18" fillId="0" borderId="0" xfId="59" applyNumberFormat="1" applyFont="1" applyFill="1" applyBorder="1" applyAlignment="1" applyProtection="1">
      <alignment horizontal="centerContinuous" vertical="center"/>
      <protection/>
    </xf>
    <xf numFmtId="3" fontId="18" fillId="0" borderId="0" xfId="59" applyNumberFormat="1" applyFont="1" applyFill="1" applyBorder="1" applyAlignment="1" applyProtection="1">
      <alignment horizontal="centerContinuous" vertical="center"/>
      <protection/>
    </xf>
    <xf numFmtId="3" fontId="22" fillId="0" borderId="10" xfId="59" applyNumberFormat="1" applyFont="1" applyFill="1" applyBorder="1" applyAlignment="1" applyProtection="1">
      <alignment horizontal="right" vertical="center" wrapText="1"/>
      <protection/>
    </xf>
    <xf numFmtId="3" fontId="17" fillId="0" borderId="10" xfId="59" applyNumberFormat="1" applyFont="1" applyFill="1" applyBorder="1" applyAlignment="1" applyProtection="1">
      <alignment horizontal="left" vertical="center" wrapText="1" indent="1"/>
      <protection/>
    </xf>
    <xf numFmtId="3" fontId="17" fillId="0" borderId="10" xfId="59" applyNumberFormat="1" applyFont="1" applyFill="1" applyBorder="1" applyAlignment="1" applyProtection="1">
      <alignment horizontal="right" vertical="center" wrapText="1"/>
      <protection/>
    </xf>
    <xf numFmtId="3" fontId="22" fillId="0" borderId="10" xfId="59" applyNumberFormat="1" applyFont="1" applyFill="1" applyBorder="1" applyAlignment="1" applyProtection="1">
      <alignment vertical="center" wrapText="1"/>
      <protection/>
    </xf>
    <xf numFmtId="3" fontId="17" fillId="0" borderId="0" xfId="59" applyNumberFormat="1" applyFont="1" applyFill="1" applyBorder="1">
      <alignment/>
      <protection/>
    </xf>
    <xf numFmtId="3" fontId="6" fillId="0" borderId="36" xfId="0" applyNumberFormat="1" applyFont="1" applyBorder="1" applyAlignment="1">
      <alignment/>
    </xf>
    <xf numFmtId="3" fontId="7" fillId="0" borderId="10" xfId="54" applyNumberFormat="1" applyFont="1" applyBorder="1">
      <alignment/>
      <protection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 indent="5"/>
    </xf>
    <xf numFmtId="3" fontId="11" fillId="0" borderId="10" xfId="0" applyNumberFormat="1" applyFont="1" applyFill="1" applyBorder="1" applyAlignment="1">
      <alignment vertical="center"/>
    </xf>
    <xf numFmtId="0" fontId="11" fillId="0" borderId="0" xfId="0" applyFont="1" applyFill="1" applyAlignment="1">
      <alignment/>
    </xf>
    <xf numFmtId="0" fontId="11" fillId="0" borderId="10" xfId="54" applyFont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horizontal="right" vertical="center"/>
    </xf>
    <xf numFmtId="0" fontId="9" fillId="0" borderId="10" xfId="54" applyFont="1" applyBorder="1" applyAlignment="1">
      <alignment horizontal="right" vertical="center" wrapText="1"/>
      <protection/>
    </xf>
    <xf numFmtId="0" fontId="11" fillId="0" borderId="10" xfId="54" applyFont="1" applyBorder="1" applyAlignment="1">
      <alignment horizontal="right" vertical="center" wrapText="1"/>
      <protection/>
    </xf>
    <xf numFmtId="0" fontId="7" fillId="0" borderId="10" xfId="54" applyFont="1" applyBorder="1" applyAlignment="1">
      <alignment horizontal="right" vertical="center" wrapText="1"/>
      <protection/>
    </xf>
    <xf numFmtId="165" fontId="0" fillId="0" borderId="0" xfId="0" applyNumberFormat="1" applyFont="1" applyFill="1" applyAlignment="1">
      <alignment vertical="center" wrapText="1"/>
    </xf>
    <xf numFmtId="165" fontId="0" fillId="0" borderId="0" xfId="0" applyNumberFormat="1" applyFont="1" applyFill="1" applyAlignment="1">
      <alignment horizontal="center" vertical="center" wrapText="1"/>
    </xf>
    <xf numFmtId="0" fontId="16" fillId="0" borderId="0" xfId="0" applyFont="1" applyFill="1" applyAlignment="1">
      <alignment horizontal="right"/>
    </xf>
    <xf numFmtId="165" fontId="21" fillId="0" borderId="22" xfId="0" applyNumberFormat="1" applyFont="1" applyFill="1" applyBorder="1" applyAlignment="1">
      <alignment horizontal="center" vertical="center" wrapText="1"/>
    </xf>
    <xf numFmtId="165" fontId="20" fillId="0" borderId="22" xfId="0" applyNumberFormat="1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28" xfId="0" applyNumberFormat="1" applyFont="1" applyFill="1" applyBorder="1" applyAlignment="1" applyProtection="1">
      <alignment horizontal="right" vertical="center" wrapText="1"/>
      <protection/>
    </xf>
    <xf numFmtId="165" fontId="0" fillId="0" borderId="11" xfId="0" applyNumberFormat="1" applyFill="1" applyBorder="1" applyAlignment="1" applyProtection="1">
      <alignment horizontal="left" vertical="center" wrapText="1" indent="1"/>
      <protection locked="0"/>
    </xf>
    <xf numFmtId="3" fontId="0" fillId="0" borderId="11" xfId="0" applyNumberFormat="1" applyFont="1" applyFill="1" applyBorder="1" applyAlignment="1" applyProtection="1">
      <alignment vertical="center" wrapText="1"/>
      <protection locked="0"/>
    </xf>
    <xf numFmtId="3" fontId="0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33" xfId="0" applyNumberFormat="1" applyFont="1" applyFill="1" applyBorder="1" applyAlignment="1" applyProtection="1">
      <alignment horizontal="right" vertical="center" wrapText="1"/>
      <protection/>
    </xf>
    <xf numFmtId="3" fontId="21" fillId="0" borderId="22" xfId="0" applyNumberFormat="1" applyFont="1" applyFill="1" applyBorder="1" applyAlignment="1" applyProtection="1">
      <alignment vertical="center" wrapText="1"/>
      <protection locked="0"/>
    </xf>
    <xf numFmtId="3" fontId="21" fillId="0" borderId="14" xfId="0" applyNumberFormat="1" applyFont="1" applyFill="1" applyBorder="1" applyAlignment="1" applyProtection="1">
      <alignment vertical="center" wrapText="1"/>
      <protection locked="0"/>
    </xf>
    <xf numFmtId="3" fontId="24" fillId="0" borderId="58" xfId="0" applyNumberFormat="1" applyFont="1" applyFill="1" applyBorder="1" applyAlignment="1" applyProtection="1">
      <alignment horizontal="right" vertical="center" wrapText="1"/>
      <protection/>
    </xf>
    <xf numFmtId="165" fontId="21" fillId="0" borderId="10" xfId="0" applyNumberFormat="1" applyFont="1" applyFill="1" applyBorder="1" applyAlignment="1" applyProtection="1">
      <alignment horizontal="left" vertical="center" wrapText="1"/>
      <protection locked="0"/>
    </xf>
    <xf numFmtId="3" fontId="21" fillId="0" borderId="10" xfId="0" applyNumberFormat="1" applyFont="1" applyFill="1" applyBorder="1" applyAlignment="1" applyProtection="1">
      <alignment vertical="center" wrapText="1"/>
      <protection locked="0"/>
    </xf>
    <xf numFmtId="165" fontId="21" fillId="0" borderId="22" xfId="0" applyNumberFormat="1" applyFont="1" applyFill="1" applyBorder="1" applyAlignment="1" applyProtection="1">
      <alignment horizontal="left" vertical="center" wrapText="1"/>
      <protection locked="0"/>
    </xf>
    <xf numFmtId="165" fontId="25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5" fontId="25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5" fontId="24" fillId="0" borderId="22" xfId="0" applyNumberFormat="1" applyFont="1" applyFill="1" applyBorder="1" applyAlignment="1" applyProtection="1">
      <alignment vertical="center" wrapText="1"/>
      <protection locked="0"/>
    </xf>
    <xf numFmtId="3" fontId="24" fillId="0" borderId="22" xfId="0" applyNumberFormat="1" applyFont="1" applyFill="1" applyBorder="1" applyAlignment="1" applyProtection="1">
      <alignment vertical="center" wrapText="1"/>
      <protection locked="0"/>
    </xf>
    <xf numFmtId="3" fontId="24" fillId="0" borderId="23" xfId="0" applyNumberFormat="1" applyFont="1" applyFill="1" applyBorder="1" applyAlignment="1" applyProtection="1">
      <alignment vertical="center" wrapText="1"/>
      <protection locked="0"/>
    </xf>
    <xf numFmtId="165" fontId="24" fillId="0" borderId="14" xfId="0" applyNumberFormat="1" applyFont="1" applyFill="1" applyBorder="1" applyAlignment="1" applyProtection="1">
      <alignment vertical="center" wrapText="1"/>
      <protection locked="0"/>
    </xf>
    <xf numFmtId="3" fontId="24" fillId="0" borderId="14" xfId="0" applyNumberFormat="1" applyFont="1" applyFill="1" applyBorder="1" applyAlignment="1" applyProtection="1">
      <alignment vertical="center" wrapText="1"/>
      <protection locked="0"/>
    </xf>
    <xf numFmtId="3" fontId="24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24" fillId="0" borderId="22" xfId="0" applyNumberFormat="1" applyFont="1" applyFill="1" applyBorder="1" applyAlignment="1" applyProtection="1">
      <alignment horizontal="right" vertical="center" wrapText="1"/>
      <protection locked="0"/>
    </xf>
    <xf numFmtId="3" fontId="24" fillId="0" borderId="23" xfId="0" applyNumberFormat="1" applyFont="1" applyFill="1" applyBorder="1" applyAlignment="1" applyProtection="1">
      <alignment horizontal="right" vertical="center" wrapText="1"/>
      <protection locked="0"/>
    </xf>
    <xf numFmtId="165" fontId="24" fillId="0" borderId="21" xfId="0" applyNumberFormat="1" applyFont="1" applyFill="1" applyBorder="1" applyAlignment="1">
      <alignment horizontal="center" vertical="center" wrapText="1"/>
    </xf>
    <xf numFmtId="165" fontId="21" fillId="0" borderId="23" xfId="0" applyNumberFormat="1" applyFont="1" applyFill="1" applyBorder="1" applyAlignment="1" applyProtection="1">
      <alignment horizontal="center" vertical="center" wrapText="1"/>
      <protection/>
    </xf>
    <xf numFmtId="165" fontId="24" fillId="0" borderId="0" xfId="0" applyNumberFormat="1" applyFont="1" applyFill="1" applyAlignment="1">
      <alignment horizontal="center" vertical="center" wrapText="1"/>
    </xf>
    <xf numFmtId="165" fontId="0" fillId="0" borderId="59" xfId="0" applyNumberFormat="1" applyFont="1" applyFill="1" applyBorder="1" applyAlignment="1" applyProtection="1">
      <alignment horizontal="center" vertical="center" wrapText="1"/>
      <protection/>
    </xf>
    <xf numFmtId="165" fontId="22" fillId="0" borderId="14" xfId="0" applyNumberFormat="1" applyFont="1" applyFill="1" applyBorder="1" applyAlignment="1" applyProtection="1">
      <alignment horizontal="center" vertical="center" wrapText="1"/>
      <protection/>
    </xf>
    <xf numFmtId="165" fontId="22" fillId="0" borderId="58" xfId="0" applyNumberFormat="1" applyFont="1" applyFill="1" applyBorder="1" applyAlignment="1" applyProtection="1">
      <alignment horizontal="center" vertical="center" wrapText="1"/>
      <protection/>
    </xf>
    <xf numFmtId="165" fontId="0" fillId="0" borderId="0" xfId="0" applyNumberFormat="1" applyFont="1" applyFill="1" applyAlignment="1" applyProtection="1">
      <alignment vertical="center" wrapText="1"/>
      <protection/>
    </xf>
    <xf numFmtId="165" fontId="0" fillId="0" borderId="27" xfId="0" applyNumberFormat="1" applyFont="1" applyFill="1" applyBorder="1" applyAlignment="1" applyProtection="1">
      <alignment horizontal="center" vertical="center" wrapText="1"/>
      <protection/>
    </xf>
    <xf numFmtId="165" fontId="20" fillId="0" borderId="10" xfId="0" applyNumberFormat="1" applyFont="1" applyFill="1" applyBorder="1" applyAlignment="1" applyProtection="1">
      <alignment vertical="center" wrapText="1"/>
      <protection locked="0"/>
    </xf>
    <xf numFmtId="165" fontId="22" fillId="0" borderId="10" xfId="0" applyNumberFormat="1" applyFont="1" applyFill="1" applyBorder="1" applyAlignment="1" applyProtection="1">
      <alignment horizontal="center" vertical="center" wrapText="1"/>
      <protection/>
    </xf>
    <xf numFmtId="165" fontId="22" fillId="0" borderId="28" xfId="0" applyNumberFormat="1" applyFont="1" applyFill="1" applyBorder="1" applyAlignment="1" applyProtection="1">
      <alignment horizontal="center" vertical="center" wrapText="1"/>
      <protection/>
    </xf>
    <xf numFmtId="165" fontId="25" fillId="0" borderId="10" xfId="0" applyNumberFormat="1" applyFont="1" applyFill="1" applyBorder="1" applyAlignment="1" applyProtection="1">
      <alignment vertical="center" wrapText="1"/>
      <protection locked="0"/>
    </xf>
    <xf numFmtId="14" fontId="25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5" fillId="0" borderId="10" xfId="0" applyNumberFormat="1" applyFont="1" applyFill="1" applyBorder="1" applyAlignment="1" applyProtection="1">
      <alignment vertical="center" wrapText="1"/>
      <protection locked="0"/>
    </xf>
    <xf numFmtId="3" fontId="0" fillId="0" borderId="28" xfId="0" applyNumberFormat="1" applyFont="1" applyFill="1" applyBorder="1" applyAlignment="1" applyProtection="1">
      <alignment vertical="center" wrapText="1"/>
      <protection/>
    </xf>
    <xf numFmtId="165" fontId="26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32" xfId="0" applyNumberFormat="1" applyFont="1" applyFill="1" applyBorder="1" applyAlignment="1" applyProtection="1">
      <alignment horizontal="center" vertical="center" wrapText="1"/>
      <protection/>
    </xf>
    <xf numFmtId="165" fontId="25" fillId="0" borderId="11" xfId="0" applyNumberFormat="1" applyFont="1" applyFill="1" applyBorder="1" applyAlignment="1" applyProtection="1">
      <alignment vertical="center" wrapText="1"/>
      <protection locked="0"/>
    </xf>
    <xf numFmtId="14" fontId="25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25" fillId="0" borderId="11" xfId="0" applyNumberFormat="1" applyFont="1" applyFill="1" applyBorder="1" applyAlignment="1" applyProtection="1">
      <alignment vertical="center" wrapText="1"/>
      <protection locked="0"/>
    </xf>
    <xf numFmtId="3" fontId="0" fillId="0" borderId="33" xfId="0" applyNumberFormat="1" applyFont="1" applyFill="1" applyBorder="1" applyAlignment="1" applyProtection="1">
      <alignment vertical="center" wrapText="1"/>
      <protection/>
    </xf>
    <xf numFmtId="165" fontId="0" fillId="0" borderId="21" xfId="0" applyNumberFormat="1" applyFont="1" applyFill="1" applyBorder="1" applyAlignment="1" applyProtection="1">
      <alignment horizontal="center" vertical="center" wrapText="1"/>
      <protection/>
    </xf>
    <xf numFmtId="165" fontId="21" fillId="0" borderId="22" xfId="0" applyNumberFormat="1" applyFont="1" applyFill="1" applyBorder="1" applyAlignment="1" applyProtection="1">
      <alignment vertical="center" wrapText="1"/>
      <protection locked="0"/>
    </xf>
    <xf numFmtId="14" fontId="21" fillId="0" borderId="22" xfId="0" applyNumberFormat="1" applyFont="1" applyFill="1" applyBorder="1" applyAlignment="1" applyProtection="1">
      <alignment horizontal="center" vertical="center" wrapText="1"/>
      <protection locked="0"/>
    </xf>
    <xf numFmtId="3" fontId="24" fillId="0" borderId="23" xfId="0" applyNumberFormat="1" applyFont="1" applyFill="1" applyBorder="1" applyAlignment="1" applyProtection="1">
      <alignment vertical="center" wrapText="1"/>
      <protection/>
    </xf>
    <xf numFmtId="165" fontId="21" fillId="0" borderId="14" xfId="0" applyNumberFormat="1" applyFont="1" applyFill="1" applyBorder="1" applyAlignment="1" applyProtection="1">
      <alignment horizontal="left" vertical="center" wrapText="1"/>
      <protection locked="0"/>
    </xf>
    <xf numFmtId="165" fontId="21" fillId="0" borderId="14" xfId="0" applyNumberFormat="1" applyFont="1" applyFill="1" applyBorder="1" applyAlignment="1" applyProtection="1">
      <alignment vertical="center" wrapText="1"/>
      <protection locked="0"/>
    </xf>
    <xf numFmtId="14" fontId="21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24" fillId="0" borderId="58" xfId="0" applyNumberFormat="1" applyFont="1" applyFill="1" applyBorder="1" applyAlignment="1" applyProtection="1">
      <alignment vertical="center" wrapText="1"/>
      <protection/>
    </xf>
    <xf numFmtId="165" fontId="0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4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21" fillId="0" borderId="10" xfId="0" applyNumberFormat="1" applyFont="1" applyFill="1" applyBorder="1" applyAlignment="1" applyProtection="1">
      <alignment vertical="center" wrapText="1"/>
      <protection locked="0"/>
    </xf>
    <xf numFmtId="14" fontId="21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4" fillId="0" borderId="28" xfId="0" applyNumberFormat="1" applyFont="1" applyFill="1" applyBorder="1" applyAlignment="1" applyProtection="1">
      <alignment vertical="center" wrapText="1"/>
      <protection/>
    </xf>
    <xf numFmtId="14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14" fontId="24" fillId="0" borderId="14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3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24" fillId="0" borderId="23" xfId="0" applyNumberFormat="1" applyFont="1" applyFill="1" applyBorder="1" applyAlignment="1" applyProtection="1">
      <alignment horizontal="right" vertical="center" wrapText="1"/>
      <protection/>
    </xf>
    <xf numFmtId="165" fontId="24" fillId="0" borderId="0" xfId="0" applyNumberFormat="1" applyFont="1" applyFill="1" applyAlignment="1">
      <alignment vertical="center" wrapText="1"/>
    </xf>
    <xf numFmtId="165" fontId="27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3" fontId="27" fillId="0" borderId="14" xfId="0" applyNumberFormat="1" applyFont="1" applyFill="1" applyBorder="1" applyAlignment="1" applyProtection="1">
      <alignment vertical="center" wrapText="1"/>
      <protection locked="0"/>
    </xf>
    <xf numFmtId="3" fontId="27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27" fillId="0" borderId="58" xfId="0" applyNumberFormat="1" applyFont="1" applyFill="1" applyBorder="1" applyAlignment="1" applyProtection="1">
      <alignment horizontal="right" vertical="center" wrapText="1"/>
      <protection/>
    </xf>
    <xf numFmtId="165" fontId="20" fillId="0" borderId="11" xfId="0" applyNumberFormat="1" applyFont="1" applyFill="1" applyBorder="1" applyAlignment="1" applyProtection="1">
      <alignment vertical="center" wrapText="1"/>
      <protection locked="0"/>
    </xf>
    <xf numFmtId="3" fontId="20" fillId="0" borderId="11" xfId="0" applyNumberFormat="1" applyFont="1" applyFill="1" applyBorder="1" applyAlignment="1" applyProtection="1">
      <alignment vertical="center" wrapText="1"/>
      <protection locked="0"/>
    </xf>
    <xf numFmtId="3" fontId="20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20" fillId="0" borderId="33" xfId="0" applyNumberFormat="1" applyFont="1" applyFill="1" applyBorder="1" applyAlignment="1" applyProtection="1">
      <alignment horizontal="right" vertical="center" wrapText="1"/>
      <protection/>
    </xf>
    <xf numFmtId="165" fontId="24" fillId="0" borderId="22" xfId="0" applyNumberFormat="1" applyFont="1" applyFill="1" applyBorder="1" applyAlignment="1">
      <alignment horizontal="left" vertical="center" wrapText="1"/>
    </xf>
    <xf numFmtId="3" fontId="24" fillId="0" borderId="22" xfId="0" applyNumberFormat="1" applyFont="1" applyFill="1" applyBorder="1" applyAlignment="1" applyProtection="1">
      <alignment vertical="center" wrapText="1"/>
      <protection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9" fontId="24" fillId="0" borderId="27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 wrapText="1"/>
    </xf>
    <xf numFmtId="0" fontId="24" fillId="0" borderId="27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/>
    </xf>
    <xf numFmtId="0" fontId="24" fillId="0" borderId="28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24" fillId="0" borderId="10" xfId="0" applyFont="1" applyFill="1" applyBorder="1" applyAlignment="1">
      <alignment horizontal="right"/>
    </xf>
    <xf numFmtId="0" fontId="24" fillId="0" borderId="11" xfId="0" applyFont="1" applyFill="1" applyBorder="1" applyAlignment="1">
      <alignment/>
    </xf>
    <xf numFmtId="0" fontId="24" fillId="0" borderId="29" xfId="0" applyNumberFormat="1" applyFont="1" applyFill="1" applyBorder="1" applyAlignment="1">
      <alignment horizontal="center"/>
    </xf>
    <xf numFmtId="0" fontId="24" fillId="0" borderId="60" xfId="0" applyFont="1" applyFill="1" applyBorder="1" applyAlignment="1">
      <alignment/>
    </xf>
    <xf numFmtId="0" fontId="24" fillId="0" borderId="30" xfId="0" applyFont="1" applyFill="1" applyBorder="1" applyAlignment="1">
      <alignment horizontal="right"/>
    </xf>
    <xf numFmtId="3" fontId="6" fillId="0" borderId="61" xfId="0" applyNumberFormat="1" applyFont="1" applyBorder="1" applyAlignment="1">
      <alignment/>
    </xf>
    <xf numFmtId="0" fontId="6" fillId="0" borderId="62" xfId="54" applyFont="1" applyFill="1" applyBorder="1" applyAlignment="1">
      <alignment horizontal="right" vertical="center"/>
      <protection/>
    </xf>
    <xf numFmtId="3" fontId="6" fillId="0" borderId="62" xfId="0" applyNumberFormat="1" applyFont="1" applyBorder="1" applyAlignment="1">
      <alignment/>
    </xf>
    <xf numFmtId="0" fontId="8" fillId="0" borderId="34" xfId="54" applyFont="1" applyFill="1" applyBorder="1" applyAlignment="1">
      <alignment horizontal="right" vertical="center"/>
      <protection/>
    </xf>
    <xf numFmtId="0" fontId="8" fillId="0" borderId="34" xfId="0" applyFont="1" applyBorder="1" applyAlignment="1">
      <alignment horizontal="right"/>
    </xf>
    <xf numFmtId="3" fontId="6" fillId="0" borderId="63" xfId="0" applyNumberFormat="1" applyFont="1" applyBorder="1" applyAlignment="1">
      <alignment/>
    </xf>
    <xf numFmtId="3" fontId="6" fillId="0" borderId="64" xfId="0" applyNumberFormat="1" applyFont="1" applyBorder="1" applyAlignment="1">
      <alignment/>
    </xf>
    <xf numFmtId="49" fontId="22" fillId="0" borderId="0" xfId="59" applyNumberFormat="1" applyFont="1" applyFill="1" applyBorder="1" applyAlignment="1" applyProtection="1">
      <alignment horizontal="left" vertical="center" wrapText="1" indent="1"/>
      <protection/>
    </xf>
    <xf numFmtId="0" fontId="8" fillId="0" borderId="65" xfId="54" applyFont="1" applyFill="1" applyBorder="1" applyAlignment="1">
      <alignment horizontal="right" vertical="center"/>
      <protection/>
    </xf>
    <xf numFmtId="0" fontId="6" fillId="0" borderId="15" xfId="0" applyFont="1" applyBorder="1" applyAlignment="1">
      <alignment/>
    </xf>
    <xf numFmtId="0" fontId="6" fillId="0" borderId="66" xfId="0" applyFont="1" applyBorder="1" applyAlignment="1">
      <alignment/>
    </xf>
    <xf numFmtId="3" fontId="8" fillId="0" borderId="15" xfId="0" applyNumberFormat="1" applyFont="1" applyBorder="1" applyAlignment="1">
      <alignment/>
    </xf>
    <xf numFmtId="3" fontId="8" fillId="0" borderId="66" xfId="0" applyNumberFormat="1" applyFont="1" applyBorder="1" applyAlignment="1">
      <alignment/>
    </xf>
    <xf numFmtId="165" fontId="9" fillId="0" borderId="10" xfId="0" applyNumberFormat="1" applyFont="1" applyFill="1" applyBorder="1" applyAlignment="1" applyProtection="1">
      <alignment horizontal="left" vertical="center" wrapText="1"/>
      <protection locked="0"/>
    </xf>
    <xf numFmtId="3" fontId="9" fillId="0" borderId="10" xfId="0" applyNumberFormat="1" applyFont="1" applyFill="1" applyBorder="1" applyAlignment="1" applyProtection="1">
      <alignment vertical="center" wrapText="1"/>
      <protection locked="0"/>
    </xf>
    <xf numFmtId="3" fontId="9" fillId="0" borderId="10" xfId="0" applyNumberFormat="1" applyFont="1" applyFill="1" applyBorder="1" applyAlignment="1" applyProtection="1">
      <alignment horizontal="right" vertical="center" wrapText="1"/>
      <protection locked="0"/>
    </xf>
    <xf numFmtId="165" fontId="9" fillId="0" borderId="10" xfId="0" applyNumberFormat="1" applyFont="1" applyFill="1" applyBorder="1" applyAlignment="1" applyProtection="1">
      <alignment vertical="center" wrapText="1"/>
      <protection locked="0"/>
    </xf>
    <xf numFmtId="165" fontId="8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3" fontId="8" fillId="0" borderId="10" xfId="0" applyNumberFormat="1" applyFont="1" applyFill="1" applyBorder="1" applyAlignment="1" applyProtection="1">
      <alignment vertical="center" wrapText="1"/>
      <protection locked="0"/>
    </xf>
    <xf numFmtId="3" fontId="8" fillId="0" borderId="10" xfId="0" applyNumberFormat="1" applyFont="1" applyFill="1" applyBorder="1" applyAlignment="1" applyProtection="1">
      <alignment horizontal="right" vertical="center" wrapText="1"/>
      <protection locked="0"/>
    </xf>
    <xf numFmtId="14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0" xfId="0" applyNumberFormat="1" applyFont="1" applyFill="1" applyBorder="1" applyAlignment="1" applyProtection="1">
      <alignment horizontal="right" vertical="center" wrapText="1"/>
      <protection locked="0"/>
    </xf>
    <xf numFmtId="165" fontId="7" fillId="0" borderId="10" xfId="0" applyNumberFormat="1" applyFont="1" applyFill="1" applyBorder="1" applyAlignment="1" applyProtection="1">
      <alignment vertical="center" wrapText="1"/>
      <protection locked="0"/>
    </xf>
    <xf numFmtId="165" fontId="7" fillId="0" borderId="0" xfId="0" applyNumberFormat="1" applyFont="1" applyFill="1" applyBorder="1" applyAlignment="1" applyProtection="1">
      <alignment vertical="center" wrapText="1"/>
      <protection locked="0"/>
    </xf>
    <xf numFmtId="0" fontId="8" fillId="0" borderId="10" xfId="54" applyFont="1" applyFill="1" applyBorder="1" applyAlignment="1">
      <alignment vertical="center" wrapText="1"/>
      <protection/>
    </xf>
    <xf numFmtId="0" fontId="9" fillId="0" borderId="10" xfId="54" applyFont="1" applyFill="1" applyBorder="1" applyAlignment="1">
      <alignment vertical="center" wrapText="1"/>
      <protection/>
    </xf>
    <xf numFmtId="0" fontId="6" fillId="0" borderId="10" xfId="54" applyFont="1" applyFill="1" applyBorder="1" applyAlignment="1">
      <alignment horizontal="center" vertical="center" wrapText="1"/>
      <protection/>
    </xf>
    <xf numFmtId="0" fontId="11" fillId="0" borderId="12" xfId="0" applyFont="1" applyFill="1" applyBorder="1" applyAlignment="1">
      <alignment horizontal="left" vertical="center" wrapText="1" indent="5"/>
    </xf>
    <xf numFmtId="49" fontId="8" fillId="0" borderId="10" xfId="0" applyNumberFormat="1" applyFont="1" applyBorder="1" applyAlignment="1">
      <alignment horizontal="center" vertical="center" wrapText="1"/>
    </xf>
    <xf numFmtId="0" fontId="6" fillId="0" borderId="10" xfId="54" applyFont="1" applyFill="1" applyBorder="1" applyAlignment="1">
      <alignment vertical="center" wrapText="1"/>
      <protection/>
    </xf>
    <xf numFmtId="3" fontId="9" fillId="0" borderId="0" xfId="0" applyNumberFormat="1" applyFont="1" applyFill="1" applyAlignment="1">
      <alignment/>
    </xf>
    <xf numFmtId="0" fontId="8" fillId="0" borderId="0" xfId="0" applyFont="1" applyBorder="1" applyAlignment="1">
      <alignment horizontal="left" wrapText="1"/>
    </xf>
    <xf numFmtId="0" fontId="9" fillId="0" borderId="0" xfId="0" applyFont="1" applyFill="1" applyBorder="1" applyAlignment="1">
      <alignment horizontal="left"/>
    </xf>
    <xf numFmtId="3" fontId="15" fillId="0" borderId="0" xfId="59" applyNumberFormat="1" applyFont="1" applyFill="1" applyBorder="1">
      <alignment/>
      <protection/>
    </xf>
    <xf numFmtId="3" fontId="23" fillId="0" borderId="0" xfId="59" applyNumberFormat="1" applyFont="1" applyFill="1" applyBorder="1">
      <alignment/>
      <protection/>
    </xf>
    <xf numFmtId="3" fontId="20" fillId="0" borderId="0" xfId="0" applyNumberFormat="1" applyFont="1" applyFill="1" applyBorder="1" applyAlignment="1" applyProtection="1">
      <alignment horizontal="right"/>
      <protection/>
    </xf>
    <xf numFmtId="49" fontId="17" fillId="0" borderId="0" xfId="59" applyNumberFormat="1" applyFont="1" applyFill="1" applyBorder="1">
      <alignment/>
      <protection/>
    </xf>
    <xf numFmtId="49" fontId="19" fillId="0" borderId="0" xfId="59" applyNumberFormat="1" applyFont="1" applyFill="1" applyBorder="1" applyAlignment="1" applyProtection="1">
      <alignment horizontal="left" vertical="center"/>
      <protection/>
    </xf>
    <xf numFmtId="3" fontId="19" fillId="0" borderId="0" xfId="59" applyNumberFormat="1" applyFont="1" applyFill="1" applyBorder="1" applyAlignment="1" applyProtection="1">
      <alignment horizontal="left" vertical="center"/>
      <protection/>
    </xf>
    <xf numFmtId="49" fontId="15" fillId="0" borderId="0" xfId="59" applyNumberFormat="1" applyFont="1" applyFill="1" applyBorder="1">
      <alignment/>
      <protection/>
    </xf>
    <xf numFmtId="0" fontId="9" fillId="0" borderId="10" xfId="54" applyFont="1" applyFill="1" applyBorder="1" applyAlignment="1">
      <alignment horizontal="center" vertical="center" wrapText="1"/>
      <protection/>
    </xf>
    <xf numFmtId="0" fontId="8" fillId="0" borderId="10" xfId="54" applyFont="1" applyFill="1" applyBorder="1" applyAlignment="1">
      <alignment horizontal="center" vertical="center" wrapText="1"/>
      <protection/>
    </xf>
    <xf numFmtId="49" fontId="22" fillId="0" borderId="10" xfId="59" applyNumberFormat="1" applyFont="1" applyFill="1" applyBorder="1" applyAlignment="1" applyProtection="1">
      <alignment horizontal="left" vertical="center" wrapText="1" indent="1"/>
      <protection/>
    </xf>
    <xf numFmtId="49" fontId="17" fillId="0" borderId="10" xfId="59" applyNumberFormat="1" applyFont="1" applyFill="1" applyBorder="1" applyAlignment="1" applyProtection="1">
      <alignment horizontal="left" vertical="center" wrapText="1" indent="1"/>
      <protection/>
    </xf>
    <xf numFmtId="0" fontId="7" fillId="0" borderId="10" xfId="54" applyFont="1" applyFill="1" applyBorder="1" applyAlignment="1">
      <alignment horizontal="left" vertical="center" wrapText="1"/>
      <protection/>
    </xf>
    <xf numFmtId="3" fontId="9" fillId="0" borderId="10" xfId="0" applyNumberFormat="1" applyFont="1" applyFill="1" applyBorder="1" applyAlignment="1">
      <alignment/>
    </xf>
    <xf numFmtId="0" fontId="9" fillId="0" borderId="10" xfId="54" applyFont="1" applyFill="1" applyBorder="1" applyAlignment="1">
      <alignment horizontal="right" vertical="center" wrapText="1"/>
      <protection/>
    </xf>
    <xf numFmtId="3" fontId="17" fillId="0" borderId="0" xfId="59" applyNumberFormat="1" applyFont="1" applyFill="1" applyBorder="1" applyAlignment="1">
      <alignment/>
      <protection/>
    </xf>
    <xf numFmtId="3" fontId="9" fillId="0" borderId="0" xfId="0" applyNumberFormat="1" applyFont="1" applyFill="1" applyBorder="1" applyAlignment="1">
      <alignment/>
    </xf>
    <xf numFmtId="0" fontId="0" fillId="0" borderId="67" xfId="0" applyBorder="1" applyAlignment="1">
      <alignment/>
    </xf>
    <xf numFmtId="0" fontId="8" fillId="0" borderId="67" xfId="0" applyFont="1" applyBorder="1" applyAlignment="1">
      <alignment/>
    </xf>
    <xf numFmtId="0" fontId="35" fillId="0" borderId="0" xfId="0" applyFont="1" applyBorder="1" applyAlignment="1">
      <alignment/>
    </xf>
    <xf numFmtId="0" fontId="8" fillId="0" borderId="15" xfId="0" applyFont="1" applyBorder="1" applyAlignment="1">
      <alignment/>
    </xf>
    <xf numFmtId="0" fontId="9" fillId="0" borderId="12" xfId="0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 horizontal="right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left" vertical="center" wrapText="1"/>
    </xf>
    <xf numFmtId="3" fontId="10" fillId="0" borderId="10" xfId="0" applyNumberFormat="1" applyFont="1" applyFill="1" applyBorder="1" applyAlignment="1">
      <alignment vertical="center"/>
    </xf>
    <xf numFmtId="0" fontId="11" fillId="0" borderId="12" xfId="0" applyFont="1" applyFill="1" applyBorder="1" applyAlignment="1">
      <alignment horizontal="left" vertical="center" wrapText="1"/>
    </xf>
    <xf numFmtId="0" fontId="7" fillId="0" borderId="10" xfId="54" applyFont="1" applyFill="1" applyBorder="1" applyAlignment="1">
      <alignment horizontal="right" vertical="center" wrapText="1"/>
      <protection/>
    </xf>
    <xf numFmtId="3" fontId="22" fillId="0" borderId="0" xfId="59" applyNumberFormat="1" applyFont="1" applyFill="1" applyBorder="1">
      <alignment/>
      <protection/>
    </xf>
    <xf numFmtId="3" fontId="18" fillId="0" borderId="0" xfId="59" applyNumberFormat="1" applyFont="1" applyFill="1" applyBorder="1">
      <alignment/>
      <protection/>
    </xf>
    <xf numFmtId="3" fontId="24" fillId="0" borderId="0" xfId="59" applyNumberFormat="1" applyFont="1" applyFill="1" applyBorder="1">
      <alignment/>
      <protection/>
    </xf>
    <xf numFmtId="0" fontId="11" fillId="0" borderId="10" xfId="54" applyFont="1" applyFill="1" applyBorder="1" applyAlignment="1">
      <alignment horizontal="right" vertical="center" wrapText="1"/>
      <protection/>
    </xf>
    <xf numFmtId="0" fontId="11" fillId="0" borderId="10" xfId="0" applyFont="1" applyFill="1" applyBorder="1" applyAlignment="1">
      <alignment horizontal="left" vertical="center" wrapText="1" indent="3"/>
    </xf>
    <xf numFmtId="3" fontId="7" fillId="0" borderId="10" xfId="54" applyNumberFormat="1" applyFont="1" applyBorder="1" applyAlignment="1">
      <alignment horizontal="right" vertical="center" wrapText="1"/>
      <protection/>
    </xf>
    <xf numFmtId="3" fontId="7" fillId="0" borderId="10" xfId="0" applyNumberFormat="1" applyFont="1" applyFill="1" applyBorder="1" applyAlignment="1">
      <alignment/>
    </xf>
    <xf numFmtId="3" fontId="9" fillId="0" borderId="10" xfId="54" applyNumberFormat="1" applyFont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vertical="center" wrapText="1"/>
    </xf>
    <xf numFmtId="0" fontId="9" fillId="0" borderId="68" xfId="0" applyFont="1" applyFill="1" applyBorder="1" applyAlignment="1">
      <alignment vertical="center"/>
    </xf>
    <xf numFmtId="3" fontId="9" fillId="0" borderId="69" xfId="0" applyNumberFormat="1" applyFont="1" applyBorder="1" applyAlignment="1">
      <alignment horizontal="right" vertical="center" wrapText="1"/>
    </xf>
    <xf numFmtId="3" fontId="9" fillId="0" borderId="69" xfId="0" applyNumberFormat="1" applyFont="1" applyBorder="1" applyAlignment="1">
      <alignment horizontal="right" vertical="center"/>
    </xf>
    <xf numFmtId="165" fontId="7" fillId="0" borderId="10" xfId="0" applyNumberFormat="1" applyFont="1" applyFill="1" applyBorder="1" applyAlignment="1">
      <alignment horizontal="center" vertical="center" wrapText="1"/>
    </xf>
    <xf numFmtId="165" fontId="12" fillId="0" borderId="10" xfId="0" applyNumberFormat="1" applyFont="1" applyFill="1" applyBorder="1" applyAlignment="1" applyProtection="1">
      <alignment vertical="center" wrapText="1"/>
      <protection locked="0"/>
    </xf>
    <xf numFmtId="165" fontId="8" fillId="0" borderId="10" xfId="0" applyNumberFormat="1" applyFont="1" applyFill="1" applyBorder="1" applyAlignment="1" applyProtection="1">
      <alignment vertical="center" wrapText="1"/>
      <protection locked="0"/>
    </xf>
    <xf numFmtId="3" fontId="8" fillId="0" borderId="10" xfId="0" applyNumberFormat="1" applyFont="1" applyFill="1" applyBorder="1" applyAlignment="1" applyProtection="1">
      <alignment vertical="center" wrapText="1"/>
      <protection/>
    </xf>
    <xf numFmtId="3" fontId="7" fillId="0" borderId="10" xfId="0" applyNumberFormat="1" applyFont="1" applyFill="1" applyBorder="1" applyAlignment="1" applyProtection="1">
      <alignment horizontal="right" vertical="center" wrapText="1"/>
      <protection/>
    </xf>
    <xf numFmtId="3" fontId="7" fillId="0" borderId="10" xfId="0" applyNumberFormat="1" applyFont="1" applyFill="1" applyBorder="1" applyAlignment="1" applyProtection="1">
      <alignment vertical="center" wrapText="1"/>
      <protection locked="0"/>
    </xf>
    <xf numFmtId="165" fontId="7" fillId="0" borderId="10" xfId="0" applyNumberFormat="1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 applyProtection="1">
      <alignment vertical="center" wrapText="1"/>
      <protection/>
    </xf>
    <xf numFmtId="3" fontId="0" fillId="0" borderId="0" xfId="0" applyNumberFormat="1" applyAlignment="1">
      <alignment/>
    </xf>
    <xf numFmtId="165" fontId="8" fillId="0" borderId="0" xfId="0" applyNumberFormat="1" applyFont="1" applyFill="1" applyAlignment="1">
      <alignment vertical="center" wrapText="1"/>
    </xf>
    <xf numFmtId="165" fontId="8" fillId="0" borderId="0" xfId="0" applyNumberFormat="1" applyFont="1" applyFill="1" applyAlignment="1">
      <alignment horizontal="center" vertical="center" wrapText="1"/>
    </xf>
    <xf numFmtId="165" fontId="8" fillId="0" borderId="0" xfId="0" applyNumberFormat="1" applyFont="1" applyFill="1" applyAlignment="1">
      <alignment horizontal="right" vertical="center" wrapText="1"/>
    </xf>
    <xf numFmtId="0" fontId="7" fillId="0" borderId="0" xfId="0" applyFont="1" applyFill="1" applyAlignment="1">
      <alignment horizontal="right"/>
    </xf>
    <xf numFmtId="165" fontId="7" fillId="0" borderId="10" xfId="0" applyNumberFormat="1" applyFont="1" applyFill="1" applyBorder="1" applyAlignment="1" applyProtection="1">
      <alignment horizontal="center" vertical="center" wrapText="1"/>
      <protection/>
    </xf>
    <xf numFmtId="165" fontId="8" fillId="0" borderId="10" xfId="0" applyNumberFormat="1" applyFont="1" applyFill="1" applyBorder="1" applyAlignment="1">
      <alignment horizontal="center" vertical="center" wrapText="1"/>
    </xf>
    <xf numFmtId="165" fontId="7" fillId="0" borderId="10" xfId="0" applyNumberFormat="1" applyFont="1" applyFill="1" applyBorder="1" applyAlignment="1" applyProtection="1">
      <alignment horizontal="right" vertical="center" wrapText="1"/>
      <protection/>
    </xf>
    <xf numFmtId="3" fontId="9" fillId="0" borderId="10" xfId="0" applyNumberFormat="1" applyFont="1" applyFill="1" applyBorder="1" applyAlignment="1" applyProtection="1">
      <alignment horizontal="center" vertical="center" wrapText="1"/>
      <protection/>
    </xf>
    <xf numFmtId="165" fontId="6" fillId="0" borderId="0" xfId="0" applyNumberFormat="1" applyFont="1" applyFill="1" applyAlignment="1">
      <alignment vertical="center" wrapText="1"/>
    </xf>
    <xf numFmtId="165" fontId="12" fillId="0" borderId="10" xfId="0" applyNumberFormat="1" applyFont="1" applyFill="1" applyBorder="1" applyAlignment="1" applyProtection="1">
      <alignment horizontal="left" vertical="center" wrapText="1"/>
      <protection locked="0"/>
    </xf>
    <xf numFmtId="3" fontId="8" fillId="0" borderId="10" xfId="0" applyNumberFormat="1" applyFont="1" applyFill="1" applyBorder="1" applyAlignment="1" applyProtection="1">
      <alignment horizontal="right" vertical="center" wrapText="1"/>
      <protection/>
    </xf>
    <xf numFmtId="165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165" fontId="8" fillId="0" borderId="10" xfId="0" applyNumberFormat="1" applyFont="1" applyFill="1" applyBorder="1" applyAlignment="1">
      <alignment horizontal="right" vertical="center" wrapText="1"/>
    </xf>
    <xf numFmtId="165" fontId="9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3" fontId="8" fillId="0" borderId="0" xfId="0" applyNumberFormat="1" applyFont="1" applyFill="1" applyAlignment="1">
      <alignment vertical="center" wrapText="1"/>
    </xf>
    <xf numFmtId="3" fontId="8" fillId="0" borderId="0" xfId="0" applyNumberFormat="1" applyFont="1" applyFill="1" applyAlignment="1">
      <alignment horizontal="right" vertical="center" wrapText="1"/>
    </xf>
    <xf numFmtId="3" fontId="8" fillId="0" borderId="0" xfId="0" applyNumberFormat="1" applyFont="1" applyFill="1" applyAlignment="1" applyProtection="1">
      <alignment horizontal="right" vertical="center" wrapText="1"/>
      <protection/>
    </xf>
    <xf numFmtId="165" fontId="8" fillId="0" borderId="0" xfId="0" applyNumberFormat="1" applyFont="1" applyFill="1" applyAlignment="1" applyProtection="1">
      <alignment horizontal="right" vertical="center" wrapText="1"/>
      <protection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1" fillId="0" borderId="15" xfId="0" applyFont="1" applyBorder="1" applyAlignment="1">
      <alignment horizontal="right"/>
    </xf>
    <xf numFmtId="0" fontId="1" fillId="0" borderId="15" xfId="0" applyFont="1" applyBorder="1" applyAlignment="1">
      <alignment horizontal="left"/>
    </xf>
    <xf numFmtId="0" fontId="1" fillId="0" borderId="15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right" vertical="center"/>
    </xf>
    <xf numFmtId="0" fontId="8" fillId="0" borderId="10" xfId="0" applyFont="1" applyBorder="1" applyAlignment="1">
      <alignment/>
    </xf>
    <xf numFmtId="0" fontId="36" fillId="0" borderId="10" xfId="0" applyFont="1" applyBorder="1" applyAlignment="1">
      <alignment/>
    </xf>
    <xf numFmtId="0" fontId="6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/>
    </xf>
    <xf numFmtId="0" fontId="34" fillId="0" borderId="0" xfId="0" applyFont="1" applyAlignment="1">
      <alignment/>
    </xf>
    <xf numFmtId="0" fontId="6" fillId="0" borderId="12" xfId="0" applyFont="1" applyBorder="1" applyAlignment="1">
      <alignment horizontal="right" vertical="center"/>
    </xf>
    <xf numFmtId="0" fontId="8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2" xfId="0" applyFont="1" applyBorder="1" applyAlignment="1">
      <alignment/>
    </xf>
    <xf numFmtId="0" fontId="10" fillId="0" borderId="10" xfId="0" applyFont="1" applyBorder="1" applyAlignment="1">
      <alignment horizontal="right" vertical="center"/>
    </xf>
    <xf numFmtId="0" fontId="10" fillId="0" borderId="12" xfId="0" applyFont="1" applyBorder="1" applyAlignment="1">
      <alignment horizontal="left"/>
    </xf>
    <xf numFmtId="1" fontId="10" fillId="0" borderId="17" xfId="0" applyNumberFormat="1" applyFont="1" applyBorder="1" applyAlignment="1">
      <alignment horizontal="left" vertical="center" wrapText="1"/>
    </xf>
    <xf numFmtId="0" fontId="10" fillId="0" borderId="20" xfId="0" applyFont="1" applyBorder="1" applyAlignment="1">
      <alignment horizontal="right" vertical="center"/>
    </xf>
    <xf numFmtId="0" fontId="10" fillId="0" borderId="20" xfId="0" applyFont="1" applyBorder="1" applyAlignment="1">
      <alignment horizontal="left"/>
    </xf>
    <xf numFmtId="1" fontId="10" fillId="0" borderId="20" xfId="0" applyNumberFormat="1" applyFont="1" applyBorder="1" applyAlignment="1">
      <alignment horizontal="left" vertical="center" wrapText="1"/>
    </xf>
    <xf numFmtId="0" fontId="8" fillId="0" borderId="20" xfId="0" applyFont="1" applyBorder="1" applyAlignment="1">
      <alignment/>
    </xf>
    <xf numFmtId="0" fontId="8" fillId="0" borderId="15" xfId="0" applyFont="1" applyBorder="1" applyAlignment="1">
      <alignment horizontal="right" vertical="center"/>
    </xf>
    <xf numFmtId="0" fontId="8" fillId="0" borderId="15" xfId="0" applyFont="1" applyBorder="1" applyAlignment="1">
      <alignment horizontal="left"/>
    </xf>
    <xf numFmtId="1" fontId="8" fillId="0" borderId="15" xfId="0" applyNumberFormat="1" applyFont="1" applyBorder="1" applyAlignment="1">
      <alignment horizontal="left" vertical="center" wrapText="1"/>
    </xf>
    <xf numFmtId="0" fontId="8" fillId="0" borderId="15" xfId="0" applyFont="1" applyBorder="1" applyAlignment="1">
      <alignment/>
    </xf>
    <xf numFmtId="0" fontId="10" fillId="0" borderId="10" xfId="0" applyFont="1" applyBorder="1" applyAlignment="1">
      <alignment horizontal="right" vertical="center" wrapText="1"/>
    </xf>
    <xf numFmtId="0" fontId="10" fillId="0" borderId="17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right" vertical="center"/>
    </xf>
    <xf numFmtId="0" fontId="6" fillId="0" borderId="20" xfId="0" applyFont="1" applyBorder="1" applyAlignment="1">
      <alignment horizontal="left" vertical="center" wrapText="1"/>
    </xf>
    <xf numFmtId="0" fontId="6" fillId="0" borderId="20" xfId="0" applyFont="1" applyBorder="1" applyAlignment="1">
      <alignment/>
    </xf>
    <xf numFmtId="0" fontId="6" fillId="0" borderId="15" xfId="0" applyFont="1" applyBorder="1" applyAlignment="1">
      <alignment horizontal="right" vertical="center"/>
    </xf>
    <xf numFmtId="0" fontId="8" fillId="0" borderId="15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60" xfId="0" applyFont="1" applyBorder="1" applyAlignment="1">
      <alignment horizontal="right" vertical="center"/>
    </xf>
    <xf numFmtId="0" fontId="6" fillId="0" borderId="70" xfId="0" applyFont="1" applyBorder="1" applyAlignment="1">
      <alignment horizontal="left" vertical="center" wrapText="1"/>
    </xf>
    <xf numFmtId="0" fontId="8" fillId="0" borderId="70" xfId="0" applyFont="1" applyBorder="1" applyAlignment="1">
      <alignment/>
    </xf>
    <xf numFmtId="0" fontId="8" fillId="0" borderId="71" xfId="0" applyFont="1" applyBorder="1" applyAlignment="1">
      <alignment/>
    </xf>
    <xf numFmtId="0" fontId="8" fillId="0" borderId="60" xfId="0" applyFont="1" applyBorder="1" applyAlignment="1">
      <alignment/>
    </xf>
    <xf numFmtId="0" fontId="6" fillId="0" borderId="21" xfId="0" applyFont="1" applyBorder="1" applyAlignment="1">
      <alignment horizontal="right" vertical="center" wrapText="1"/>
    </xf>
    <xf numFmtId="0" fontId="6" fillId="0" borderId="22" xfId="0" applyFont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3" fontId="37" fillId="0" borderId="67" xfId="0" applyNumberFormat="1" applyFont="1" applyBorder="1" applyAlignment="1">
      <alignment horizontal="center"/>
    </xf>
    <xf numFmtId="3" fontId="38" fillId="0" borderId="67" xfId="0" applyNumberFormat="1" applyFont="1" applyBorder="1" applyAlignment="1">
      <alignment horizontal="right"/>
    </xf>
    <xf numFmtId="0" fontId="6" fillId="0" borderId="64" xfId="0" applyFont="1" applyBorder="1" applyAlignment="1">
      <alignment horizontal="center" vertical="center"/>
    </xf>
    <xf numFmtId="0" fontId="6" fillId="33" borderId="64" xfId="0" applyFont="1" applyFill="1" applyBorder="1" applyAlignment="1">
      <alignment horizontal="center" vertical="center" wrapText="1"/>
    </xf>
    <xf numFmtId="9" fontId="6" fillId="0" borderId="64" xfId="0" applyNumberFormat="1" applyFont="1" applyBorder="1" applyAlignment="1">
      <alignment horizontal="center" vertical="center" wrapText="1"/>
    </xf>
    <xf numFmtId="0" fontId="1" fillId="0" borderId="34" xfId="0" applyFont="1" applyBorder="1" applyAlignment="1">
      <alignment/>
    </xf>
    <xf numFmtId="0" fontId="6" fillId="0" borderId="72" xfId="0" applyFont="1" applyBorder="1" applyAlignment="1">
      <alignment horizontal="left" vertical="center"/>
    </xf>
    <xf numFmtId="3" fontId="6" fillId="33" borderId="72" xfId="0" applyNumberFormat="1" applyFont="1" applyFill="1" applyBorder="1" applyAlignment="1">
      <alignment horizontal="center" vertical="center" wrapText="1"/>
    </xf>
    <xf numFmtId="0" fontId="6" fillId="33" borderId="72" xfId="0" applyFont="1" applyFill="1" applyBorder="1" applyAlignment="1">
      <alignment horizontal="center" vertical="center" wrapText="1"/>
    </xf>
    <xf numFmtId="0" fontId="6" fillId="0" borderId="64" xfId="0" applyFont="1" applyBorder="1" applyAlignment="1">
      <alignment horizontal="left" vertical="center"/>
    </xf>
    <xf numFmtId="0" fontId="8" fillId="0" borderId="73" xfId="0" applyFont="1" applyBorder="1" applyAlignment="1">
      <alignment/>
    </xf>
    <xf numFmtId="3" fontId="8" fillId="0" borderId="73" xfId="0" applyNumberFormat="1" applyFont="1" applyBorder="1" applyAlignment="1">
      <alignment/>
    </xf>
    <xf numFmtId="9" fontId="8" fillId="0" borderId="73" xfId="0" applyNumberFormat="1" applyFont="1" applyBorder="1" applyAlignment="1">
      <alignment/>
    </xf>
    <xf numFmtId="0" fontId="8" fillId="0" borderId="72" xfId="0" applyFont="1" applyBorder="1" applyAlignment="1">
      <alignment/>
    </xf>
    <xf numFmtId="0" fontId="6" fillId="0" borderId="73" xfId="0" applyFont="1" applyBorder="1" applyAlignment="1">
      <alignment horizontal="left" vertical="center"/>
    </xf>
    <xf numFmtId="3" fontId="6" fillId="33" borderId="73" xfId="0" applyNumberFormat="1" applyFont="1" applyFill="1" applyBorder="1" applyAlignment="1">
      <alignment horizontal="center" vertical="center" wrapText="1"/>
    </xf>
    <xf numFmtId="3" fontId="8" fillId="33" borderId="73" xfId="0" applyNumberFormat="1" applyFont="1" applyFill="1" applyBorder="1" applyAlignment="1">
      <alignment/>
    </xf>
    <xf numFmtId="0" fontId="6" fillId="0" borderId="73" xfId="0" applyFont="1" applyBorder="1" applyAlignment="1">
      <alignment/>
    </xf>
    <xf numFmtId="0" fontId="8" fillId="33" borderId="63" xfId="0" applyFont="1" applyFill="1" applyBorder="1" applyAlignment="1">
      <alignment/>
    </xf>
    <xf numFmtId="3" fontId="8" fillId="33" borderId="63" xfId="0" applyNumberFormat="1" applyFont="1" applyFill="1" applyBorder="1" applyAlignment="1">
      <alignment/>
    </xf>
    <xf numFmtId="3" fontId="8" fillId="0" borderId="63" xfId="0" applyNumberFormat="1" applyFont="1" applyBorder="1" applyAlignment="1">
      <alignment/>
    </xf>
    <xf numFmtId="0" fontId="8" fillId="33" borderId="0" xfId="0" applyFont="1" applyFill="1" applyAlignment="1">
      <alignment/>
    </xf>
    <xf numFmtId="0" fontId="6" fillId="0" borderId="64" xfId="0" applyFont="1" applyBorder="1" applyAlignment="1">
      <alignment vertical="center"/>
    </xf>
    <xf numFmtId="3" fontId="6" fillId="0" borderId="64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3" fontId="6" fillId="0" borderId="74" xfId="0" applyNumberFormat="1" applyFont="1" applyBorder="1" applyAlignment="1">
      <alignment/>
    </xf>
    <xf numFmtId="9" fontId="8" fillId="0" borderId="74" xfId="0" applyNumberFormat="1" applyFont="1" applyBorder="1" applyAlignment="1">
      <alignment/>
    </xf>
    <xf numFmtId="0" fontId="8" fillId="0" borderId="74" xfId="0" applyFont="1" applyBorder="1" applyAlignment="1">
      <alignment/>
    </xf>
    <xf numFmtId="0" fontId="1" fillId="0" borderId="67" xfId="0" applyFont="1" applyBorder="1" applyAlignment="1">
      <alignment/>
    </xf>
    <xf numFmtId="0" fontId="8" fillId="0" borderId="67" xfId="0" applyFont="1" applyBorder="1" applyAlignment="1">
      <alignment/>
    </xf>
    <xf numFmtId="9" fontId="8" fillId="0" borderId="67" xfId="0" applyNumberFormat="1" applyFont="1" applyBorder="1" applyAlignment="1">
      <alignment/>
    </xf>
    <xf numFmtId="0" fontId="6" fillId="0" borderId="72" xfId="0" applyFont="1" applyBorder="1" applyAlignment="1">
      <alignment horizontal="center" vertical="center"/>
    </xf>
    <xf numFmtId="166" fontId="6" fillId="33" borderId="73" xfId="0" applyNumberFormat="1" applyFont="1" applyFill="1" applyBorder="1" applyAlignment="1">
      <alignment horizontal="center" vertical="center" wrapText="1"/>
    </xf>
    <xf numFmtId="166" fontId="8" fillId="0" borderId="73" xfId="0" applyNumberFormat="1" applyFont="1" applyBorder="1" applyAlignment="1">
      <alignment/>
    </xf>
    <xf numFmtId="166" fontId="8" fillId="0" borderId="0" xfId="0" applyNumberFormat="1" applyFont="1" applyAlignment="1">
      <alignment/>
    </xf>
    <xf numFmtId="3" fontId="6" fillId="0" borderId="73" xfId="0" applyNumberFormat="1" applyFont="1" applyBorder="1" applyAlignment="1">
      <alignment horizontal="center"/>
    </xf>
    <xf numFmtId="166" fontId="8" fillId="0" borderId="73" xfId="0" applyNumberFormat="1" applyFont="1" applyBorder="1" applyAlignment="1">
      <alignment horizontal="right"/>
    </xf>
    <xf numFmtId="166" fontId="6" fillId="0" borderId="73" xfId="0" applyNumberFormat="1" applyFont="1" applyBorder="1" applyAlignment="1">
      <alignment horizontal="center"/>
    </xf>
    <xf numFmtId="0" fontId="6" fillId="0" borderId="73" xfId="0" applyFont="1" applyBorder="1" applyAlignment="1">
      <alignment vertical="center"/>
    </xf>
    <xf numFmtId="3" fontId="6" fillId="0" borderId="73" xfId="0" applyNumberFormat="1" applyFont="1" applyBorder="1" applyAlignment="1">
      <alignment vertical="center"/>
    </xf>
    <xf numFmtId="166" fontId="6" fillId="0" borderId="73" xfId="0" applyNumberFormat="1" applyFont="1" applyBorder="1" applyAlignment="1">
      <alignment vertical="center"/>
    </xf>
    <xf numFmtId="3" fontId="6" fillId="33" borderId="63" xfId="0" applyNumberFormat="1" applyFont="1" applyFill="1" applyBorder="1" applyAlignment="1">
      <alignment horizontal="center" vertical="center"/>
    </xf>
    <xf numFmtId="3" fontId="6" fillId="33" borderId="63" xfId="0" applyNumberFormat="1" applyFont="1" applyFill="1" applyBorder="1" applyAlignment="1">
      <alignment vertical="center"/>
    </xf>
    <xf numFmtId="166" fontId="6" fillId="33" borderId="63" xfId="0" applyNumberFormat="1" applyFont="1" applyFill="1" applyBorder="1" applyAlignment="1">
      <alignment vertical="center"/>
    </xf>
    <xf numFmtId="0" fontId="1" fillId="0" borderId="74" xfId="0" applyFont="1" applyBorder="1" applyAlignment="1">
      <alignment/>
    </xf>
    <xf numFmtId="3" fontId="8" fillId="0" borderId="74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0" fontId="34" fillId="0" borderId="0" xfId="0" applyFont="1" applyAlignment="1">
      <alignment wrapText="1"/>
    </xf>
    <xf numFmtId="0" fontId="10" fillId="0" borderId="73" xfId="0" applyFont="1" applyBorder="1" applyAlignment="1">
      <alignment/>
    </xf>
    <xf numFmtId="3" fontId="10" fillId="0" borderId="73" xfId="0" applyNumberFormat="1" applyFont="1" applyBorder="1" applyAlignment="1">
      <alignment/>
    </xf>
    <xf numFmtId="3" fontId="8" fillId="0" borderId="54" xfId="0" applyNumberFormat="1" applyFont="1" applyBorder="1" applyAlignment="1">
      <alignment/>
    </xf>
    <xf numFmtId="3" fontId="6" fillId="0" borderId="54" xfId="0" applyNumberFormat="1" applyFont="1" applyBorder="1" applyAlignment="1">
      <alignment horizontal="center"/>
    </xf>
    <xf numFmtId="0" fontId="10" fillId="0" borderId="19" xfId="0" applyFont="1" applyBorder="1" applyAlignment="1">
      <alignment horizontal="left"/>
    </xf>
    <xf numFmtId="0" fontId="11" fillId="0" borderId="18" xfId="54" applyFont="1" applyFill="1" applyBorder="1" applyAlignment="1">
      <alignment horizontal="left" vertical="center" wrapText="1"/>
      <protection/>
    </xf>
    <xf numFmtId="0" fontId="6" fillId="0" borderId="0" xfId="54" applyFont="1" applyFill="1" applyBorder="1" applyAlignment="1">
      <alignment horizontal="right" vertical="center"/>
      <protection/>
    </xf>
    <xf numFmtId="3" fontId="6" fillId="0" borderId="0" xfId="0" applyNumberFormat="1" applyFont="1" applyBorder="1" applyAlignment="1">
      <alignment/>
    </xf>
    <xf numFmtId="0" fontId="7" fillId="0" borderId="0" xfId="54" applyFont="1" applyFill="1" applyBorder="1" applyAlignment="1">
      <alignment horizontal="left" vertical="center" wrapText="1"/>
      <protection/>
    </xf>
    <xf numFmtId="3" fontId="6" fillId="0" borderId="20" xfId="0" applyNumberFormat="1" applyFont="1" applyBorder="1" applyAlignment="1">
      <alignment/>
    </xf>
    <xf numFmtId="3" fontId="6" fillId="0" borderId="18" xfId="0" applyNumberFormat="1" applyFont="1" applyBorder="1" applyAlignment="1">
      <alignment/>
    </xf>
    <xf numFmtId="0" fontId="6" fillId="0" borderId="15" xfId="54" applyFont="1" applyFill="1" applyBorder="1" applyAlignment="1">
      <alignment horizontal="right" vertical="center"/>
      <protection/>
    </xf>
    <xf numFmtId="0" fontId="8" fillId="0" borderId="15" xfId="54" applyFont="1" applyFill="1" applyBorder="1" applyAlignment="1">
      <alignment horizontal="left" vertical="center" wrapText="1"/>
      <protection/>
    </xf>
    <xf numFmtId="3" fontId="9" fillId="0" borderId="14" xfId="54" applyNumberFormat="1" applyFont="1" applyBorder="1">
      <alignment/>
      <protection/>
    </xf>
    <xf numFmtId="0" fontId="6" fillId="0" borderId="20" xfId="54" applyFont="1" applyFill="1" applyBorder="1" applyAlignment="1">
      <alignment horizontal="right" vertical="center"/>
      <protection/>
    </xf>
    <xf numFmtId="0" fontId="8" fillId="0" borderId="20" xfId="54" applyFont="1" applyFill="1" applyBorder="1" applyAlignment="1">
      <alignment horizontal="left" vertical="center" wrapText="1"/>
      <protection/>
    </xf>
    <xf numFmtId="3" fontId="9" fillId="0" borderId="20" xfId="54" applyNumberFormat="1" applyFont="1" applyBorder="1">
      <alignment/>
      <protection/>
    </xf>
    <xf numFmtId="3" fontId="8" fillId="0" borderId="20" xfId="0" applyNumberFormat="1" applyFont="1" applyBorder="1" applyAlignment="1">
      <alignment/>
    </xf>
    <xf numFmtId="3" fontId="10" fillId="0" borderId="20" xfId="0" applyNumberFormat="1" applyFont="1" applyBorder="1" applyAlignment="1">
      <alignment/>
    </xf>
    <xf numFmtId="0" fontId="10" fillId="0" borderId="20" xfId="54" applyFont="1" applyFill="1" applyBorder="1" applyAlignment="1">
      <alignment horizontal="right" vertical="center"/>
      <protection/>
    </xf>
    <xf numFmtId="0" fontId="10" fillId="0" borderId="20" xfId="0" applyFont="1" applyBorder="1" applyAlignment="1">
      <alignment horizontal="left"/>
    </xf>
    <xf numFmtId="164" fontId="10" fillId="0" borderId="20" xfId="54" applyNumberFormat="1" applyFont="1" applyFill="1" applyBorder="1" applyAlignment="1">
      <alignment horizontal="left" vertical="center" wrapText="1"/>
      <protection/>
    </xf>
    <xf numFmtId="0" fontId="8" fillId="0" borderId="15" xfId="54" applyFont="1" applyFill="1" applyBorder="1" applyAlignment="1">
      <alignment horizontal="right" vertical="center"/>
      <protection/>
    </xf>
    <xf numFmtId="3" fontId="0" fillId="0" borderId="0" xfId="0" applyNumberFormat="1" applyFill="1" applyAlignment="1">
      <alignment horizontal="center" vertical="center" wrapText="1"/>
    </xf>
    <xf numFmtId="3" fontId="0" fillId="0" borderId="0" xfId="0" applyNumberFormat="1" applyFill="1" applyAlignment="1">
      <alignment vertical="center" wrapText="1"/>
    </xf>
    <xf numFmtId="3" fontId="30" fillId="0" borderId="0" xfId="0" applyNumberFormat="1" applyFont="1" applyFill="1" applyAlignment="1">
      <alignment vertical="center" wrapText="1"/>
    </xf>
    <xf numFmtId="3" fontId="24" fillId="0" borderId="0" xfId="0" applyNumberFormat="1" applyFont="1" applyFill="1" applyAlignment="1">
      <alignment horizontal="center" vertical="center" wrapText="1"/>
    </xf>
    <xf numFmtId="3" fontId="17" fillId="0" borderId="10" xfId="0" applyNumberFormat="1" applyFont="1" applyFill="1" applyBorder="1" applyAlignment="1" applyProtection="1">
      <alignment vertical="center" wrapText="1"/>
      <protection locked="0"/>
    </xf>
    <xf numFmtId="3" fontId="15" fillId="0" borderId="0" xfId="0" applyNumberFormat="1" applyFont="1" applyFill="1" applyAlignment="1">
      <alignment horizontal="center" vertical="center" wrapText="1"/>
    </xf>
    <xf numFmtId="3" fontId="15" fillId="0" borderId="0" xfId="0" applyNumberFormat="1" applyFont="1" applyFill="1" applyAlignment="1">
      <alignment vertical="center" wrapText="1"/>
    </xf>
    <xf numFmtId="3" fontId="15" fillId="0" borderId="0" xfId="0" applyNumberFormat="1" applyFont="1" applyFill="1" applyAlignment="1">
      <alignment horizontal="right" vertical="center" wrapText="1"/>
    </xf>
    <xf numFmtId="3" fontId="20" fillId="0" borderId="0" xfId="0" applyNumberFormat="1" applyFont="1" applyFill="1" applyAlignment="1">
      <alignment horizontal="right"/>
    </xf>
    <xf numFmtId="3" fontId="16" fillId="0" borderId="0" xfId="0" applyNumberFormat="1" applyFont="1" applyFill="1" applyAlignment="1">
      <alignment vertical="center"/>
    </xf>
    <xf numFmtId="3" fontId="16" fillId="0" borderId="0" xfId="0" applyNumberFormat="1" applyFont="1" applyFill="1" applyAlignment="1">
      <alignment horizontal="center" vertical="center"/>
    </xf>
    <xf numFmtId="3" fontId="21" fillId="0" borderId="75" xfId="0" applyNumberFormat="1" applyFont="1" applyFill="1" applyBorder="1" applyAlignment="1">
      <alignment horizontal="center" vertical="center"/>
    </xf>
    <xf numFmtId="3" fontId="21" fillId="0" borderId="76" xfId="0" applyNumberFormat="1" applyFont="1" applyFill="1" applyBorder="1" applyAlignment="1">
      <alignment horizontal="center" vertical="center" wrapText="1"/>
    </xf>
    <xf numFmtId="3" fontId="21" fillId="0" borderId="77" xfId="0" applyNumberFormat="1" applyFont="1" applyFill="1" applyBorder="1" applyAlignment="1">
      <alignment horizontal="center" vertical="center" wrapText="1"/>
    </xf>
    <xf numFmtId="3" fontId="16" fillId="0" borderId="0" xfId="0" applyNumberFormat="1" applyFont="1" applyFill="1" applyAlignment="1">
      <alignment horizontal="center" vertical="center" wrapText="1"/>
    </xf>
    <xf numFmtId="3" fontId="22" fillId="0" borderId="78" xfId="0" applyNumberFormat="1" applyFont="1" applyFill="1" applyBorder="1" applyAlignment="1">
      <alignment horizontal="center" vertical="center" wrapText="1"/>
    </xf>
    <xf numFmtId="3" fontId="22" fillId="0" borderId="79" xfId="0" applyNumberFormat="1" applyFont="1" applyFill="1" applyBorder="1" applyAlignment="1">
      <alignment horizontal="center" vertical="center" wrapText="1"/>
    </xf>
    <xf numFmtId="3" fontId="22" fillId="0" borderId="66" xfId="0" applyNumberFormat="1" applyFont="1" applyFill="1" applyBorder="1" applyAlignment="1">
      <alignment horizontal="center" vertical="center" wrapText="1"/>
    </xf>
    <xf numFmtId="3" fontId="22" fillId="0" borderId="14" xfId="0" applyNumberFormat="1" applyFont="1" applyFill="1" applyBorder="1" applyAlignment="1">
      <alignment horizontal="center" vertical="center" wrapText="1"/>
    </xf>
    <xf numFmtId="3" fontId="22" fillId="0" borderId="65" xfId="0" applyNumberFormat="1" applyFont="1" applyFill="1" applyBorder="1" applyAlignment="1">
      <alignment horizontal="center" vertical="center" wrapText="1"/>
    </xf>
    <xf numFmtId="3" fontId="22" fillId="0" borderId="73" xfId="0" applyNumberFormat="1" applyFont="1" applyFill="1" applyBorder="1" applyAlignment="1">
      <alignment horizontal="center" vertical="center" wrapText="1"/>
    </xf>
    <xf numFmtId="3" fontId="22" fillId="0" borderId="54" xfId="0" applyNumberFormat="1" applyFont="1" applyFill="1" applyBorder="1" applyAlignment="1">
      <alignment horizontal="left" vertical="center" wrapText="1" indent="1"/>
    </xf>
    <xf numFmtId="3" fontId="22" fillId="0" borderId="73" xfId="0" applyNumberFormat="1" applyFont="1" applyFill="1" applyBorder="1" applyAlignment="1" applyProtection="1">
      <alignment horizontal="left" vertical="center" wrapText="1" indent="2"/>
      <protection/>
    </xf>
    <xf numFmtId="3" fontId="22" fillId="0" borderId="73" xfId="0" applyNumberFormat="1" applyFont="1" applyFill="1" applyBorder="1" applyAlignment="1" applyProtection="1">
      <alignment vertical="center" wrapText="1"/>
      <protection/>
    </xf>
    <xf numFmtId="3" fontId="22" fillId="0" borderId="17" xfId="0" applyNumberFormat="1" applyFont="1" applyFill="1" applyBorder="1" applyAlignment="1" applyProtection="1">
      <alignment vertical="center" wrapText="1"/>
      <protection/>
    </xf>
    <xf numFmtId="3" fontId="22" fillId="0" borderId="10" xfId="0" applyNumberFormat="1" applyFont="1" applyFill="1" applyBorder="1" applyAlignment="1" applyProtection="1">
      <alignment vertical="center" wrapText="1"/>
      <protection/>
    </xf>
    <xf numFmtId="3" fontId="22" fillId="0" borderId="12" xfId="0" applyNumberFormat="1" applyFont="1" applyFill="1" applyBorder="1" applyAlignment="1" applyProtection="1">
      <alignment vertical="center" wrapText="1"/>
      <protection/>
    </xf>
    <xf numFmtId="3" fontId="22" fillId="0" borderId="73" xfId="0" applyNumberFormat="1" applyFont="1" applyFill="1" applyBorder="1" applyAlignment="1">
      <alignment vertical="center" wrapText="1"/>
    </xf>
    <xf numFmtId="3" fontId="24" fillId="0" borderId="0" xfId="0" applyNumberFormat="1" applyFont="1" applyFill="1" applyAlignment="1">
      <alignment vertical="center" wrapText="1"/>
    </xf>
    <xf numFmtId="3" fontId="17" fillId="0" borderId="54" xfId="0" applyNumberFormat="1" applyFont="1" applyFill="1" applyBorder="1" applyAlignment="1" applyProtection="1">
      <alignment horizontal="left" vertical="center" wrapText="1" indent="1"/>
      <protection locked="0"/>
    </xf>
    <xf numFmtId="3" fontId="23" fillId="0" borderId="73" xfId="0" applyNumberFormat="1" applyFont="1" applyFill="1" applyBorder="1" applyAlignment="1" applyProtection="1">
      <alignment horizontal="left" vertical="center" wrapText="1" indent="2"/>
      <protection locked="0"/>
    </xf>
    <xf numFmtId="3" fontId="17" fillId="0" borderId="73" xfId="0" applyNumberFormat="1" applyFont="1" applyFill="1" applyBorder="1" applyAlignment="1" applyProtection="1">
      <alignment vertical="center" wrapText="1"/>
      <protection locked="0"/>
    </xf>
    <xf numFmtId="3" fontId="17" fillId="0" borderId="17" xfId="0" applyNumberFormat="1" applyFont="1" applyFill="1" applyBorder="1" applyAlignment="1" applyProtection="1">
      <alignment vertical="center" wrapText="1"/>
      <protection locked="0"/>
    </xf>
    <xf numFmtId="3" fontId="17" fillId="0" borderId="10" xfId="0" applyNumberFormat="1" applyFont="1" applyFill="1" applyBorder="1" applyAlignment="1" applyProtection="1">
      <alignment vertical="center" wrapText="1"/>
      <protection locked="0"/>
    </xf>
    <xf numFmtId="3" fontId="17" fillId="0" borderId="12" xfId="0" applyNumberFormat="1" applyFont="1" applyFill="1" applyBorder="1" applyAlignment="1" applyProtection="1">
      <alignment vertical="center" wrapText="1"/>
      <protection locked="0"/>
    </xf>
    <xf numFmtId="3" fontId="0" fillId="0" borderId="54" xfId="0" applyNumberFormat="1" applyFill="1" applyBorder="1" applyAlignment="1">
      <alignment vertical="center" wrapText="1"/>
    </xf>
    <xf numFmtId="3" fontId="23" fillId="33" borderId="73" xfId="0" applyNumberFormat="1" applyFont="1" applyFill="1" applyBorder="1" applyAlignment="1" applyProtection="1">
      <alignment horizontal="left" vertical="center" wrapText="1" indent="2"/>
      <protection locked="0"/>
    </xf>
    <xf numFmtId="3" fontId="22" fillId="0" borderId="54" xfId="0" applyNumberFormat="1" applyFont="1" applyFill="1" applyBorder="1" applyAlignment="1" applyProtection="1">
      <alignment horizontal="left" vertical="center" wrapText="1" indent="1"/>
      <protection locked="0"/>
    </xf>
    <xf numFmtId="3" fontId="24" fillId="0" borderId="73" xfId="0" applyNumberFormat="1" applyFont="1" applyFill="1" applyBorder="1" applyAlignment="1" applyProtection="1">
      <alignment horizontal="left" vertical="center" wrapText="1" indent="2"/>
      <protection/>
    </xf>
    <xf numFmtId="3" fontId="0" fillId="0" borderId="0" xfId="0" applyNumberFormat="1" applyFill="1" applyAlignment="1" applyProtection="1">
      <alignment vertical="center" wrapText="1"/>
      <protection locked="0"/>
    </xf>
    <xf numFmtId="3" fontId="31" fillId="0" borderId="54" xfId="0" applyNumberFormat="1" applyFont="1" applyFill="1" applyBorder="1" applyAlignment="1" applyProtection="1">
      <alignment horizontal="left" vertical="center" wrapText="1" indent="1"/>
      <protection locked="0"/>
    </xf>
    <xf numFmtId="3" fontId="27" fillId="0" borderId="73" xfId="0" applyNumberFormat="1" applyFont="1" applyFill="1" applyBorder="1" applyAlignment="1" applyProtection="1">
      <alignment horizontal="left" vertical="center" wrapText="1" indent="2"/>
      <protection locked="0"/>
    </xf>
    <xf numFmtId="3" fontId="31" fillId="0" borderId="73" xfId="0" applyNumberFormat="1" applyFont="1" applyFill="1" applyBorder="1" applyAlignment="1" applyProtection="1">
      <alignment vertical="center" wrapText="1"/>
      <protection locked="0"/>
    </xf>
    <xf numFmtId="3" fontId="31" fillId="0" borderId="17" xfId="0" applyNumberFormat="1" applyFont="1" applyFill="1" applyBorder="1" applyAlignment="1" applyProtection="1">
      <alignment vertical="center" wrapText="1"/>
      <protection locked="0"/>
    </xf>
    <xf numFmtId="3" fontId="31" fillId="0" borderId="10" xfId="0" applyNumberFormat="1" applyFont="1" applyFill="1" applyBorder="1" applyAlignment="1" applyProtection="1">
      <alignment vertical="center" wrapText="1"/>
      <protection locked="0"/>
    </xf>
    <xf numFmtId="3" fontId="31" fillId="0" borderId="12" xfId="0" applyNumberFormat="1" applyFont="1" applyFill="1" applyBorder="1" applyAlignment="1" applyProtection="1">
      <alignment vertical="center" wrapText="1"/>
      <protection locked="0"/>
    </xf>
    <xf numFmtId="3" fontId="22" fillId="0" borderId="54" xfId="0" applyNumberFormat="1" applyFont="1" applyFill="1" applyBorder="1" applyAlignment="1">
      <alignment vertical="center" wrapText="1"/>
    </xf>
    <xf numFmtId="3" fontId="22" fillId="0" borderId="73" xfId="0" applyNumberFormat="1" applyFont="1" applyFill="1" applyBorder="1" applyAlignment="1" applyProtection="1">
      <alignment vertical="center" wrapText="1"/>
      <protection locked="0"/>
    </xf>
    <xf numFmtId="3" fontId="22" fillId="0" borderId="17" xfId="0" applyNumberFormat="1" applyFont="1" applyFill="1" applyBorder="1" applyAlignment="1" applyProtection="1">
      <alignment vertical="center" wrapText="1"/>
      <protection locked="0"/>
    </xf>
    <xf numFmtId="3" fontId="22" fillId="0" borderId="10" xfId="0" applyNumberFormat="1" applyFont="1" applyFill="1" applyBorder="1" applyAlignment="1" applyProtection="1">
      <alignment vertical="center" wrapText="1"/>
      <protection locked="0"/>
    </xf>
    <xf numFmtId="3" fontId="22" fillId="0" borderId="12" xfId="0" applyNumberFormat="1" applyFont="1" applyFill="1" applyBorder="1" applyAlignment="1" applyProtection="1">
      <alignment vertical="center" wrapText="1"/>
      <protection locked="0"/>
    </xf>
    <xf numFmtId="3" fontId="17" fillId="0" borderId="54" xfId="0" applyNumberFormat="1" applyFont="1" applyFill="1" applyBorder="1" applyAlignment="1">
      <alignment vertical="center" wrapText="1"/>
    </xf>
    <xf numFmtId="3" fontId="0" fillId="0" borderId="73" xfId="0" applyNumberFormat="1" applyFont="1" applyFill="1" applyBorder="1" applyAlignment="1" applyProtection="1">
      <alignment horizontal="left" vertical="center" wrapText="1" indent="2"/>
      <protection locked="0"/>
    </xf>
    <xf numFmtId="3" fontId="17" fillId="0" borderId="73" xfId="0" applyNumberFormat="1" applyFont="1" applyFill="1" applyBorder="1" applyAlignment="1" applyProtection="1">
      <alignment vertical="center" wrapText="1"/>
      <protection locked="0"/>
    </xf>
    <xf numFmtId="3" fontId="17" fillId="0" borderId="17" xfId="0" applyNumberFormat="1" applyFont="1" applyFill="1" applyBorder="1" applyAlignment="1" applyProtection="1">
      <alignment vertical="center" wrapText="1"/>
      <protection locked="0"/>
    </xf>
    <xf numFmtId="3" fontId="17" fillId="0" borderId="12" xfId="0" applyNumberFormat="1" applyFont="1" applyFill="1" applyBorder="1" applyAlignment="1" applyProtection="1">
      <alignment vertical="center" wrapText="1"/>
      <protection locked="0"/>
    </xf>
    <xf numFmtId="3" fontId="32" fillId="0" borderId="0" xfId="0" applyNumberFormat="1" applyFont="1" applyFill="1" applyAlignment="1">
      <alignment vertical="center" wrapText="1"/>
    </xf>
    <xf numFmtId="3" fontId="22" fillId="0" borderId="80" xfId="0" applyNumberFormat="1" applyFont="1" applyFill="1" applyBorder="1" applyAlignment="1">
      <alignment horizontal="center" vertical="center" wrapText="1"/>
    </xf>
    <xf numFmtId="3" fontId="0" fillId="0" borderId="81" xfId="0" applyNumberFormat="1" applyFill="1" applyBorder="1" applyAlignment="1">
      <alignment vertical="center" wrapText="1"/>
    </xf>
    <xf numFmtId="3" fontId="23" fillId="0" borderId="80" xfId="0" applyNumberFormat="1" applyFont="1" applyFill="1" applyBorder="1" applyAlignment="1" applyProtection="1">
      <alignment horizontal="left" vertical="center" wrapText="1" indent="2"/>
      <protection locked="0"/>
    </xf>
    <xf numFmtId="3" fontId="17" fillId="0" borderId="80" xfId="0" applyNumberFormat="1" applyFont="1" applyFill="1" applyBorder="1" applyAlignment="1" applyProtection="1">
      <alignment vertical="center" wrapText="1"/>
      <protection locked="0"/>
    </xf>
    <xf numFmtId="3" fontId="17" fillId="0" borderId="18" xfId="0" applyNumberFormat="1" applyFont="1" applyFill="1" applyBorder="1" applyAlignment="1" applyProtection="1">
      <alignment vertical="center" wrapText="1"/>
      <protection locked="0"/>
    </xf>
    <xf numFmtId="3" fontId="17" fillId="0" borderId="11" xfId="0" applyNumberFormat="1" applyFont="1" applyFill="1" applyBorder="1" applyAlignment="1" applyProtection="1">
      <alignment vertical="center" wrapText="1"/>
      <protection locked="0"/>
    </xf>
    <xf numFmtId="3" fontId="17" fillId="0" borderId="19" xfId="0" applyNumberFormat="1" applyFont="1" applyFill="1" applyBorder="1" applyAlignment="1" applyProtection="1">
      <alignment vertical="center" wrapText="1"/>
      <protection locked="0"/>
    </xf>
    <xf numFmtId="3" fontId="22" fillId="0" borderId="80" xfId="0" applyNumberFormat="1" applyFont="1" applyFill="1" applyBorder="1" applyAlignment="1">
      <alignment vertical="center" wrapText="1"/>
    </xf>
    <xf numFmtId="3" fontId="24" fillId="34" borderId="64" xfId="0" applyNumberFormat="1" applyFont="1" applyFill="1" applyBorder="1" applyAlignment="1" applyProtection="1">
      <alignment horizontal="left" vertical="center" wrapText="1" indent="2"/>
      <protection/>
    </xf>
    <xf numFmtId="3" fontId="22" fillId="0" borderId="64" xfId="0" applyNumberFormat="1" applyFont="1" applyFill="1" applyBorder="1" applyAlignment="1" applyProtection="1">
      <alignment vertical="center" wrapText="1"/>
      <protection/>
    </xf>
    <xf numFmtId="3" fontId="22" fillId="0" borderId="82" xfId="0" applyNumberFormat="1" applyFont="1" applyFill="1" applyBorder="1" applyAlignment="1" applyProtection="1">
      <alignment vertical="center" wrapText="1"/>
      <protection/>
    </xf>
    <xf numFmtId="3" fontId="22" fillId="0" borderId="22" xfId="0" applyNumberFormat="1" applyFont="1" applyFill="1" applyBorder="1" applyAlignment="1" applyProtection="1">
      <alignment vertical="center" wrapText="1"/>
      <protection/>
    </xf>
    <xf numFmtId="3" fontId="22" fillId="0" borderId="83" xfId="0" applyNumberFormat="1" applyFont="1" applyFill="1" applyBorder="1" applyAlignment="1" applyProtection="1">
      <alignment vertical="center" wrapText="1"/>
      <protection/>
    </xf>
    <xf numFmtId="0" fontId="21" fillId="0" borderId="24" xfId="0" applyFont="1" applyBorder="1" applyAlignment="1">
      <alignment horizontal="center" vertical="center" wrapText="1"/>
    </xf>
    <xf numFmtId="0" fontId="24" fillId="0" borderId="8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right" vertical="center" indent="1"/>
    </xf>
    <xf numFmtId="0" fontId="24" fillId="0" borderId="10" xfId="0" applyFont="1" applyBorder="1" applyAlignment="1" applyProtection="1">
      <alignment horizontal="left" vertical="center" indent="1"/>
      <protection locked="0"/>
    </xf>
    <xf numFmtId="0" fontId="0" fillId="0" borderId="10" xfId="0" applyBorder="1" applyAlignment="1" applyProtection="1">
      <alignment horizontal="left" vertical="center" indent="1"/>
      <protection locked="0"/>
    </xf>
    <xf numFmtId="3" fontId="0" fillId="0" borderId="10" xfId="0" applyNumberFormat="1" applyFont="1" applyBorder="1" applyAlignment="1" applyProtection="1">
      <alignment horizontal="right" vertical="center"/>
      <protection locked="0"/>
    </xf>
    <xf numFmtId="3" fontId="0" fillId="0" borderId="28" xfId="0" applyNumberFormat="1" applyBorder="1" applyAlignment="1">
      <alignment/>
    </xf>
    <xf numFmtId="3" fontId="0" fillId="0" borderId="10" xfId="0" applyNumberFormat="1" applyFont="1" applyBorder="1" applyAlignment="1" applyProtection="1">
      <alignment horizontal="right" vertical="center" indent="1"/>
      <protection locked="0"/>
    </xf>
    <xf numFmtId="3" fontId="0" fillId="0" borderId="12" xfId="0" applyNumberFormat="1" applyFont="1" applyBorder="1" applyAlignment="1" applyProtection="1">
      <alignment horizontal="right" vertical="center" indent="1"/>
      <protection locked="0"/>
    </xf>
    <xf numFmtId="3" fontId="0" fillId="0" borderId="10" xfId="0" applyNumberFormat="1" applyFont="1" applyBorder="1" applyAlignment="1" applyProtection="1">
      <alignment vertical="center"/>
      <protection locked="0"/>
    </xf>
    <xf numFmtId="3" fontId="23" fillId="0" borderId="10" xfId="0" applyNumberFormat="1" applyFont="1" applyBorder="1" applyAlignment="1" applyProtection="1">
      <alignment vertical="center"/>
      <protection locked="0"/>
    </xf>
    <xf numFmtId="0" fontId="23" fillId="0" borderId="10" xfId="0" applyFont="1" applyBorder="1" applyAlignment="1" applyProtection="1">
      <alignment horizontal="left" vertical="center" indent="1"/>
      <protection locked="0"/>
    </xf>
    <xf numFmtId="3" fontId="23" fillId="0" borderId="10" xfId="0" applyNumberFormat="1" applyFont="1" applyBorder="1" applyAlignment="1" applyProtection="1">
      <alignment horizontal="right" vertical="center" indent="1"/>
      <protection locked="0"/>
    </xf>
    <xf numFmtId="0" fontId="0" fillId="0" borderId="30" xfId="0" applyFont="1" applyBorder="1" applyAlignment="1" applyProtection="1">
      <alignment horizontal="left" vertical="center" indent="1"/>
      <protection locked="0"/>
    </xf>
    <xf numFmtId="3" fontId="0" fillId="0" borderId="30" xfId="0" applyNumberFormat="1" applyFont="1" applyBorder="1" applyAlignment="1" applyProtection="1">
      <alignment horizontal="right" vertical="center" indent="1"/>
      <protection locked="0"/>
    </xf>
    <xf numFmtId="3" fontId="0" fillId="0" borderId="60" xfId="0" applyNumberFormat="1" applyFont="1" applyBorder="1" applyAlignment="1" applyProtection="1">
      <alignment horizontal="right" vertical="center" indent="1"/>
      <protection locked="0"/>
    </xf>
    <xf numFmtId="3" fontId="24" fillId="0" borderId="23" xfId="0" applyNumberFormat="1" applyFont="1" applyFill="1" applyBorder="1" applyAlignment="1">
      <alignment vertical="center"/>
    </xf>
    <xf numFmtId="0" fontId="21" fillId="0" borderId="25" xfId="0" applyFont="1" applyBorder="1" applyAlignment="1">
      <alignment horizontal="center" vertical="center" wrapText="1"/>
    </xf>
    <xf numFmtId="3" fontId="7" fillId="0" borderId="10" xfId="54" applyNumberFormat="1" applyFont="1" applyBorder="1" applyAlignment="1">
      <alignment horizontal="center" vertical="center" wrapText="1"/>
      <protection/>
    </xf>
    <xf numFmtId="3" fontId="8" fillId="0" borderId="18" xfId="0" applyNumberFormat="1" applyFont="1" applyBorder="1" applyAlignment="1">
      <alignment/>
    </xf>
    <xf numFmtId="0" fontId="8" fillId="0" borderId="80" xfId="0" applyFont="1" applyBorder="1" applyAlignment="1">
      <alignment/>
    </xf>
    <xf numFmtId="9" fontId="8" fillId="0" borderId="85" xfId="0" applyNumberFormat="1" applyFont="1" applyBorder="1" applyAlignment="1">
      <alignment/>
    </xf>
    <xf numFmtId="9" fontId="8" fillId="0" borderId="86" xfId="0" applyNumberFormat="1" applyFont="1" applyBorder="1" applyAlignment="1">
      <alignment/>
    </xf>
    <xf numFmtId="3" fontId="6" fillId="33" borderId="57" xfId="0" applyNumberFormat="1" applyFont="1" applyFill="1" applyBorder="1" applyAlignment="1">
      <alignment horizontal="center" vertical="center" wrapText="1"/>
    </xf>
    <xf numFmtId="3" fontId="8" fillId="0" borderId="87" xfId="0" applyNumberFormat="1" applyFont="1" applyBorder="1" applyAlignment="1">
      <alignment/>
    </xf>
    <xf numFmtId="3" fontId="8" fillId="0" borderId="54" xfId="0" applyNumberFormat="1" applyFont="1" applyBorder="1" applyAlignment="1">
      <alignment wrapText="1"/>
    </xf>
    <xf numFmtId="3" fontId="8" fillId="33" borderId="88" xfId="0" applyNumberFormat="1" applyFont="1" applyFill="1" applyBorder="1" applyAlignment="1">
      <alignment/>
    </xf>
    <xf numFmtId="0" fontId="11" fillId="0" borderId="0" xfId="0" applyFont="1" applyFill="1" applyAlignment="1">
      <alignment horizontal="center"/>
    </xf>
    <xf numFmtId="3" fontId="0" fillId="0" borderId="12" xfId="0" applyNumberFormat="1" applyFont="1" applyBorder="1" applyAlignment="1" applyProtection="1">
      <alignment horizontal="right" vertical="center"/>
      <protection locked="0"/>
    </xf>
    <xf numFmtId="3" fontId="0" fillId="0" borderId="12" xfId="0" applyNumberFormat="1" applyFont="1" applyBorder="1" applyAlignment="1" applyProtection="1">
      <alignment vertical="center"/>
      <protection locked="0"/>
    </xf>
    <xf numFmtId="3" fontId="23" fillId="0" borderId="12" xfId="0" applyNumberFormat="1" applyFont="1" applyBorder="1" applyAlignment="1" applyProtection="1">
      <alignment vertical="center"/>
      <protection locked="0"/>
    </xf>
    <xf numFmtId="0" fontId="7" fillId="0" borderId="14" xfId="54" applyFont="1" applyBorder="1" applyAlignment="1">
      <alignment horizontal="center" vertical="center" wrapText="1"/>
      <protection/>
    </xf>
    <xf numFmtId="3" fontId="0" fillId="0" borderId="67" xfId="0" applyNumberFormat="1" applyFill="1" applyBorder="1" applyAlignment="1">
      <alignment vertical="center" wrapText="1"/>
    </xf>
    <xf numFmtId="165" fontId="0" fillId="0" borderId="68" xfId="0" applyNumberFormat="1" applyFont="1" applyFill="1" applyBorder="1" applyAlignment="1" applyProtection="1">
      <alignment horizontal="center" vertical="center" wrapText="1"/>
      <protection/>
    </xf>
    <xf numFmtId="165" fontId="24" fillId="0" borderId="16" xfId="0" applyNumberFormat="1" applyFont="1" applyFill="1" applyBorder="1" applyAlignment="1" applyProtection="1">
      <alignment vertical="center" wrapText="1"/>
      <protection locked="0"/>
    </xf>
    <xf numFmtId="3" fontId="24" fillId="0" borderId="16" xfId="0" applyNumberFormat="1" applyFont="1" applyFill="1" applyBorder="1" applyAlignment="1" applyProtection="1">
      <alignment vertical="center" wrapText="1"/>
      <protection locked="0"/>
    </xf>
    <xf numFmtId="14" fontId="24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24" fillId="0" borderId="89" xfId="0" applyNumberFormat="1" applyFont="1" applyFill="1" applyBorder="1" applyAlignment="1" applyProtection="1">
      <alignment vertical="center" wrapText="1"/>
      <protection/>
    </xf>
    <xf numFmtId="3" fontId="8" fillId="0" borderId="58" xfId="0" applyNumberFormat="1" applyFont="1" applyBorder="1" applyAlignment="1">
      <alignment/>
    </xf>
    <xf numFmtId="3" fontId="8" fillId="0" borderId="59" xfId="0" applyNumberFormat="1" applyFont="1" applyBorder="1" applyAlignment="1">
      <alignment/>
    </xf>
    <xf numFmtId="0" fontId="8" fillId="0" borderId="73" xfId="0" applyFont="1" applyBorder="1" applyAlignment="1">
      <alignment/>
    </xf>
    <xf numFmtId="3" fontId="8" fillId="0" borderId="80" xfId="0" applyNumberFormat="1" applyFont="1" applyBorder="1" applyAlignment="1">
      <alignment/>
    </xf>
    <xf numFmtId="3" fontId="6" fillId="0" borderId="54" xfId="0" applyNumberFormat="1" applyFont="1" applyBorder="1" applyAlignment="1">
      <alignment/>
    </xf>
    <xf numFmtId="3" fontId="6" fillId="0" borderId="64" xfId="0" applyNumberFormat="1" applyFont="1" applyBorder="1" applyAlignment="1">
      <alignment vertical="center"/>
    </xf>
    <xf numFmtId="3" fontId="8" fillId="0" borderId="16" xfId="0" applyNumberFormat="1" applyFont="1" applyFill="1" applyBorder="1" applyAlignment="1" applyProtection="1">
      <alignment vertical="center" wrapText="1"/>
      <protection locked="0"/>
    </xf>
    <xf numFmtId="3" fontId="0" fillId="0" borderId="16" xfId="0" applyNumberFormat="1" applyFont="1" applyFill="1" applyBorder="1" applyAlignment="1" applyProtection="1">
      <alignment vertical="center" wrapText="1"/>
      <protection locked="0"/>
    </xf>
    <xf numFmtId="3" fontId="0" fillId="0" borderId="89" xfId="0" applyNumberFormat="1" applyFont="1" applyFill="1" applyBorder="1" applyAlignment="1" applyProtection="1">
      <alignment vertical="center" wrapText="1"/>
      <protection/>
    </xf>
    <xf numFmtId="165" fontId="8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3" fontId="8" fillId="0" borderId="16" xfId="0" applyNumberFormat="1" applyFont="1" applyFill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 applyProtection="1">
      <alignment vertical="center" wrapText="1"/>
      <protection locked="0"/>
    </xf>
    <xf numFmtId="165" fontId="8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3" fontId="85" fillId="0" borderId="11" xfId="55" applyNumberFormat="1" applyFont="1" applyFill="1" applyBorder="1" applyAlignment="1">
      <alignment horizontal="center" vertical="center" wrapText="1"/>
      <protection/>
    </xf>
    <xf numFmtId="3" fontId="86" fillId="0" borderId="11" xfId="55" applyNumberFormat="1" applyFont="1" applyFill="1" applyBorder="1" applyAlignment="1">
      <alignment horizontal="center" vertical="center" wrapText="1"/>
      <protection/>
    </xf>
    <xf numFmtId="3" fontId="40" fillId="0" borderId="11" xfId="55" applyNumberFormat="1" applyFont="1" applyFill="1" applyBorder="1" applyAlignment="1">
      <alignment horizontal="center" vertical="center" wrapText="1"/>
      <protection/>
    </xf>
    <xf numFmtId="167" fontId="87" fillId="35" borderId="22" xfId="55" applyNumberFormat="1" applyFont="1" applyFill="1" applyBorder="1" applyAlignment="1">
      <alignment horizontal="right" vertical="center" wrapText="1"/>
      <protection/>
    </xf>
    <xf numFmtId="167" fontId="0" fillId="0" borderId="0" xfId="0" applyNumberFormat="1" applyAlignment="1">
      <alignment/>
    </xf>
    <xf numFmtId="3" fontId="0" fillId="0" borderId="14" xfId="0" applyNumberFormat="1" applyFill="1" applyBorder="1" applyAlignment="1">
      <alignment/>
    </xf>
    <xf numFmtId="167" fontId="0" fillId="0" borderId="14" xfId="0" applyNumberFormat="1" applyFill="1" applyBorder="1" applyAlignment="1">
      <alignment/>
    </xf>
    <xf numFmtId="167" fontId="50" fillId="0" borderId="14" xfId="0" applyNumberFormat="1" applyFont="1" applyFill="1" applyBorder="1" applyAlignment="1">
      <alignment/>
    </xf>
    <xf numFmtId="167" fontId="87" fillId="0" borderId="10" xfId="55" applyNumberFormat="1" applyFont="1" applyFill="1" applyBorder="1" applyAlignment="1">
      <alignment horizontal="right" vertical="center" wrapText="1"/>
      <protection/>
    </xf>
    <xf numFmtId="3" fontId="0" fillId="0" borderId="10" xfId="0" applyNumberFormat="1" applyFill="1" applyBorder="1" applyAlignment="1">
      <alignment/>
    </xf>
    <xf numFmtId="167" fontId="0" fillId="0" borderId="10" xfId="0" applyNumberFormat="1" applyFill="1" applyBorder="1" applyAlignment="1">
      <alignment/>
    </xf>
    <xf numFmtId="167" fontId="50" fillId="0" borderId="10" xfId="0" applyNumberFormat="1" applyFont="1" applyFill="1" applyBorder="1" applyAlignment="1">
      <alignment/>
    </xf>
    <xf numFmtId="0" fontId="88" fillId="36" borderId="10" xfId="55" applyFont="1" applyFill="1" applyBorder="1" applyAlignment="1">
      <alignment horizontal="left" vertical="center" wrapText="1"/>
      <protection/>
    </xf>
    <xf numFmtId="0" fontId="89" fillId="35" borderId="10" xfId="55" applyFont="1" applyFill="1" applyBorder="1" applyAlignment="1">
      <alignment horizontal="center" vertical="center" wrapText="1"/>
      <protection/>
    </xf>
    <xf numFmtId="0" fontId="85" fillId="35" borderId="10" xfId="55" applyFont="1" applyFill="1" applyBorder="1" applyAlignment="1">
      <alignment wrapText="1"/>
      <protection/>
    </xf>
    <xf numFmtId="167" fontId="90" fillId="35" borderId="10" xfId="55" applyNumberFormat="1" applyFont="1" applyFill="1" applyBorder="1" applyAlignment="1">
      <alignment vertical="center" wrapText="1"/>
      <protection/>
    </xf>
    <xf numFmtId="167" fontId="41" fillId="35" borderId="10" xfId="55" applyNumberFormat="1" applyFont="1" applyFill="1" applyBorder="1" applyAlignment="1">
      <alignment vertical="center" wrapText="1"/>
      <protection/>
    </xf>
    <xf numFmtId="3" fontId="50" fillId="0" borderId="10" xfId="0" applyNumberFormat="1" applyFont="1" applyFill="1" applyBorder="1" applyAlignment="1">
      <alignment/>
    </xf>
    <xf numFmtId="0" fontId="88" fillId="37" borderId="10" xfId="55" applyFont="1" applyFill="1" applyBorder="1" applyAlignment="1">
      <alignment horizontal="left" vertical="center" wrapText="1"/>
      <protection/>
    </xf>
    <xf numFmtId="0" fontId="88" fillId="0" borderId="10" xfId="55" applyFont="1" applyFill="1" applyBorder="1" applyAlignment="1">
      <alignment horizontal="left" vertical="center" wrapText="1"/>
      <protection/>
    </xf>
    <xf numFmtId="0" fontId="42" fillId="36" borderId="10" xfId="55" applyFont="1" applyFill="1" applyBorder="1" applyAlignment="1">
      <alignment horizontal="left" vertical="center" wrapText="1"/>
      <protection/>
    </xf>
    <xf numFmtId="0" fontId="89" fillId="0" borderId="10" xfId="55" applyFont="1" applyBorder="1" applyAlignment="1">
      <alignment horizontal="center" vertical="center" textRotation="90" wrapText="1"/>
      <protection/>
    </xf>
    <xf numFmtId="0" fontId="88" fillId="35" borderId="10" xfId="55" applyFont="1" applyFill="1" applyBorder="1" applyAlignment="1">
      <alignment horizontal="left" vertical="center" wrapText="1"/>
      <protection/>
    </xf>
    <xf numFmtId="167" fontId="90" fillId="35" borderId="10" xfId="55" applyNumberFormat="1" applyFont="1" applyFill="1" applyBorder="1" applyAlignment="1">
      <alignment horizontal="right" vertical="center" wrapText="1"/>
      <protection/>
    </xf>
    <xf numFmtId="0" fontId="89" fillId="0" borderId="14" xfId="55" applyFont="1" applyFill="1" applyBorder="1" applyAlignment="1">
      <alignment horizontal="center" vertical="center" textRotation="90" wrapText="1"/>
      <protection/>
    </xf>
    <xf numFmtId="3" fontId="0" fillId="0" borderId="10" xfId="0" applyNumberFormat="1" applyFill="1" applyBorder="1" applyAlignment="1">
      <alignment horizontal="center" vertical="center"/>
    </xf>
    <xf numFmtId="167" fontId="0" fillId="0" borderId="10" xfId="0" applyNumberFormat="1" applyFill="1" applyBorder="1" applyAlignment="1">
      <alignment horizontal="center" vertical="center"/>
    </xf>
    <xf numFmtId="167" fontId="0" fillId="0" borderId="14" xfId="0" applyNumberFormat="1" applyFill="1" applyBorder="1" applyAlignment="1">
      <alignment horizontal="center" vertical="center"/>
    </xf>
    <xf numFmtId="167" fontId="50" fillId="0" borderId="10" xfId="0" applyNumberFormat="1" applyFont="1" applyFill="1" applyBorder="1" applyAlignment="1">
      <alignment horizontal="center" vertical="center"/>
    </xf>
    <xf numFmtId="167" fontId="87" fillId="0" borderId="10" xfId="5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89" fillId="35" borderId="10" xfId="55" applyFont="1" applyFill="1" applyBorder="1" applyAlignment="1">
      <alignment horizontal="center" vertical="center" textRotation="90" wrapText="1"/>
      <protection/>
    </xf>
    <xf numFmtId="167" fontId="41" fillId="35" borderId="10" xfId="55" applyNumberFormat="1" applyFont="1" applyFill="1" applyBorder="1" applyAlignment="1">
      <alignment horizontal="right" vertical="center" wrapText="1"/>
      <protection/>
    </xf>
    <xf numFmtId="0" fontId="88" fillId="0" borderId="10" xfId="55" applyFont="1" applyBorder="1" applyAlignment="1">
      <alignment vertical="center" wrapText="1"/>
      <protection/>
    </xf>
    <xf numFmtId="3" fontId="0" fillId="0" borderId="10" xfId="0" applyNumberFormat="1" applyFill="1" applyBorder="1" applyAlignment="1">
      <alignment vertical="center"/>
    </xf>
    <xf numFmtId="167" fontId="0" fillId="0" borderId="10" xfId="0" applyNumberFormat="1" applyFill="1" applyBorder="1" applyAlignment="1">
      <alignment vertical="center"/>
    </xf>
    <xf numFmtId="167" fontId="50" fillId="0" borderId="1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67" fontId="0" fillId="0" borderId="14" xfId="0" applyNumberFormat="1" applyFill="1" applyBorder="1" applyAlignment="1">
      <alignment vertical="center"/>
    </xf>
    <xf numFmtId="0" fontId="42" fillId="37" borderId="10" xfId="55" applyFont="1" applyFill="1" applyBorder="1" applyAlignment="1">
      <alignment horizontal="left" vertical="center" wrapText="1"/>
      <protection/>
    </xf>
    <xf numFmtId="0" fontId="42" fillId="37" borderId="10" xfId="55" applyFont="1" applyFill="1" applyBorder="1" applyAlignment="1">
      <alignment vertical="center" wrapText="1"/>
      <protection/>
    </xf>
    <xf numFmtId="167" fontId="90" fillId="35" borderId="10" xfId="55" applyNumberFormat="1" applyFont="1" applyFill="1" applyBorder="1" applyAlignment="1">
      <alignment horizontal="center" vertical="center" wrapText="1"/>
      <protection/>
    </xf>
    <xf numFmtId="0" fontId="50" fillId="0" borderId="0" xfId="0" applyFont="1" applyAlignment="1">
      <alignment/>
    </xf>
    <xf numFmtId="0" fontId="3" fillId="0" borderId="0" xfId="56">
      <alignment/>
      <protection/>
    </xf>
    <xf numFmtId="0" fontId="3" fillId="0" borderId="67" xfId="56" applyBorder="1">
      <alignment/>
      <protection/>
    </xf>
    <xf numFmtId="0" fontId="44" fillId="0" borderId="25" xfId="56" applyFont="1" applyBorder="1" applyAlignment="1">
      <alignment horizontal="center" vertical="center"/>
      <protection/>
    </xf>
    <xf numFmtId="0" fontId="45" fillId="0" borderId="0" xfId="56" applyFont="1">
      <alignment/>
      <protection/>
    </xf>
    <xf numFmtId="0" fontId="45" fillId="0" borderId="10" xfId="56" applyFont="1" applyBorder="1" applyAlignment="1">
      <alignment horizontal="center" vertical="center" wrapText="1"/>
      <protection/>
    </xf>
    <xf numFmtId="0" fontId="44" fillId="0" borderId="10" xfId="56" applyFont="1" applyBorder="1" applyAlignment="1">
      <alignment horizontal="center" wrapText="1"/>
      <protection/>
    </xf>
    <xf numFmtId="0" fontId="44" fillId="38" borderId="10" xfId="56" applyFont="1" applyFill="1" applyBorder="1" applyAlignment="1">
      <alignment horizontal="center" wrapText="1"/>
      <protection/>
    </xf>
    <xf numFmtId="0" fontId="44" fillId="38" borderId="28" xfId="56" applyFont="1" applyFill="1" applyBorder="1" applyAlignment="1">
      <alignment horizontal="center" wrapText="1"/>
      <protection/>
    </xf>
    <xf numFmtId="0" fontId="3" fillId="0" borderId="27" xfId="56" applyBorder="1" applyAlignment="1">
      <alignment vertical="center"/>
      <protection/>
    </xf>
    <xf numFmtId="0" fontId="3" fillId="0" borderId="10" xfId="56" applyBorder="1">
      <alignment/>
      <protection/>
    </xf>
    <xf numFmtId="49" fontId="3" fillId="0" borderId="10" xfId="56" applyNumberFormat="1" applyFont="1" applyFill="1" applyBorder="1" applyAlignment="1">
      <alignment horizontal="right" wrapText="1"/>
      <protection/>
    </xf>
    <xf numFmtId="0" fontId="3" fillId="0" borderId="10" xfId="56" applyFont="1" applyBorder="1" applyAlignment="1">
      <alignment horizontal="right" wrapText="1"/>
      <protection/>
    </xf>
    <xf numFmtId="3" fontId="46" fillId="38" borderId="10" xfId="56" applyNumberFormat="1" applyFont="1" applyFill="1" applyBorder="1">
      <alignment/>
      <protection/>
    </xf>
    <xf numFmtId="3" fontId="46" fillId="0" borderId="10" xfId="56" applyNumberFormat="1" applyFont="1" applyBorder="1" applyAlignment="1">
      <alignment horizontal="center" wrapText="1"/>
      <protection/>
    </xf>
    <xf numFmtId="3" fontId="3" fillId="0" borderId="10" xfId="56" applyNumberFormat="1" applyFont="1" applyBorder="1" applyAlignment="1">
      <alignment horizontal="right" wrapText="1"/>
      <protection/>
    </xf>
    <xf numFmtId="3" fontId="46" fillId="38" borderId="28" xfId="56" applyNumberFormat="1" applyFont="1" applyFill="1" applyBorder="1">
      <alignment/>
      <protection/>
    </xf>
    <xf numFmtId="0" fontId="46" fillId="39" borderId="10" xfId="56" applyFont="1" applyFill="1" applyBorder="1">
      <alignment/>
      <protection/>
    </xf>
    <xf numFmtId="0" fontId="3" fillId="0" borderId="10" xfId="56" applyFont="1" applyBorder="1" applyAlignment="1">
      <alignment horizontal="left" wrapText="1"/>
      <protection/>
    </xf>
    <xf numFmtId="0" fontId="46" fillId="0" borderId="10" xfId="56" applyFont="1" applyBorder="1" applyAlignment="1">
      <alignment horizontal="center" wrapText="1"/>
      <protection/>
    </xf>
    <xf numFmtId="0" fontId="3" fillId="0" borderId="10" xfId="56" applyFill="1" applyBorder="1">
      <alignment/>
      <protection/>
    </xf>
    <xf numFmtId="49" fontId="3" fillId="0" borderId="10" xfId="56" applyNumberFormat="1" applyBorder="1" applyAlignment="1">
      <alignment horizontal="right"/>
      <protection/>
    </xf>
    <xf numFmtId="3" fontId="3" fillId="0" borderId="10" xfId="56" applyNumberFormat="1" applyFont="1" applyBorder="1" applyAlignment="1">
      <alignment horizontal="left" wrapText="1"/>
      <protection/>
    </xf>
    <xf numFmtId="0" fontId="3" fillId="0" borderId="10" xfId="56" applyFont="1" applyFill="1" applyBorder="1" applyAlignment="1">
      <alignment horizontal="left" wrapText="1"/>
      <protection/>
    </xf>
    <xf numFmtId="49" fontId="3" fillId="0" borderId="10" xfId="56" applyNumberFormat="1" applyFill="1" applyBorder="1" applyAlignment="1">
      <alignment horizontal="right"/>
      <protection/>
    </xf>
    <xf numFmtId="0" fontId="3" fillId="0" borderId="10" xfId="56" applyFont="1" applyFill="1" applyBorder="1" applyAlignment="1">
      <alignment horizontal="right" wrapText="1"/>
      <protection/>
    </xf>
    <xf numFmtId="3" fontId="3" fillId="0" borderId="10" xfId="56" applyNumberFormat="1" applyFont="1" applyFill="1" applyBorder="1" applyAlignment="1">
      <alignment horizontal="right" wrapText="1"/>
      <protection/>
    </xf>
    <xf numFmtId="3" fontId="3" fillId="0" borderId="10" xfId="56" applyNumberFormat="1" applyFont="1" applyFill="1" applyBorder="1" applyAlignment="1">
      <alignment horizontal="left" wrapText="1"/>
      <protection/>
    </xf>
    <xf numFmtId="3" fontId="46" fillId="0" borderId="10" xfId="56" applyNumberFormat="1" applyFont="1" applyFill="1" applyBorder="1" applyAlignment="1">
      <alignment horizontal="center" wrapText="1"/>
      <protection/>
    </xf>
    <xf numFmtId="3" fontId="46" fillId="40" borderId="28" xfId="56" applyNumberFormat="1" applyFont="1" applyFill="1" applyBorder="1">
      <alignment/>
      <protection/>
    </xf>
    <xf numFmtId="0" fontId="3" fillId="0" borderId="0" xfId="56" applyFill="1">
      <alignment/>
      <protection/>
    </xf>
    <xf numFmtId="3" fontId="46" fillId="40" borderId="10" xfId="56" applyNumberFormat="1" applyFont="1" applyFill="1" applyBorder="1">
      <alignment/>
      <protection/>
    </xf>
    <xf numFmtId="3" fontId="44" fillId="0" borderId="10" xfId="56" applyNumberFormat="1" applyFont="1" applyFill="1" applyBorder="1" applyAlignment="1">
      <alignment horizontal="center" wrapText="1"/>
      <protection/>
    </xf>
    <xf numFmtId="3" fontId="3" fillId="0" borderId="10" xfId="56" applyNumberFormat="1" applyFont="1" applyFill="1" applyBorder="1" applyAlignment="1">
      <alignment horizontal="center" wrapText="1"/>
      <protection/>
    </xf>
    <xf numFmtId="3" fontId="46" fillId="0" borderId="10" xfId="56" applyNumberFormat="1" applyFont="1" applyFill="1" applyBorder="1" applyAlignment="1">
      <alignment horizontal="right" wrapText="1"/>
      <protection/>
    </xf>
    <xf numFmtId="3" fontId="44" fillId="0" borderId="10" xfId="56" applyNumberFormat="1" applyFont="1" applyBorder="1" applyAlignment="1">
      <alignment horizontal="center" wrapText="1"/>
      <protection/>
    </xf>
    <xf numFmtId="0" fontId="46" fillId="39" borderId="10" xfId="56" applyFont="1" applyFill="1" applyBorder="1" applyAlignment="1">
      <alignment horizontal="left" wrapText="1"/>
      <protection/>
    </xf>
    <xf numFmtId="49" fontId="3" fillId="0" borderId="10" xfId="56" applyNumberFormat="1" applyFont="1" applyBorder="1" applyAlignment="1">
      <alignment horizontal="right" wrapText="1"/>
      <protection/>
    </xf>
    <xf numFmtId="3" fontId="45" fillId="0" borderId="10" xfId="56" applyNumberFormat="1" applyFont="1" applyBorder="1" applyAlignment="1">
      <alignment horizontal="center" wrapText="1"/>
      <protection/>
    </xf>
    <xf numFmtId="0" fontId="3" fillId="0" borderId="0" xfId="56" applyFont="1">
      <alignment/>
      <protection/>
    </xf>
    <xf numFmtId="3" fontId="3" fillId="0" borderId="10" xfId="56" applyNumberFormat="1" applyBorder="1">
      <alignment/>
      <protection/>
    </xf>
    <xf numFmtId="3" fontId="3" fillId="0" borderId="10" xfId="56" applyNumberFormat="1" applyFont="1" applyBorder="1" applyAlignment="1">
      <alignment horizontal="right"/>
      <protection/>
    </xf>
    <xf numFmtId="3" fontId="3" fillId="0" borderId="10" xfId="56" applyNumberFormat="1" applyFill="1" applyBorder="1">
      <alignment/>
      <protection/>
    </xf>
    <xf numFmtId="0" fontId="3" fillId="0" borderId="29" xfId="56" applyBorder="1" applyAlignment="1">
      <alignment vertical="center"/>
      <protection/>
    </xf>
    <xf numFmtId="0" fontId="46" fillId="0" borderId="30" xfId="56" applyFont="1" applyBorder="1">
      <alignment/>
      <protection/>
    </xf>
    <xf numFmtId="0" fontId="3" fillId="0" borderId="30" xfId="56" applyBorder="1">
      <alignment/>
      <protection/>
    </xf>
    <xf numFmtId="3" fontId="46" fillId="0" borderId="30" xfId="56" applyNumberFormat="1" applyFont="1" applyBorder="1">
      <alignment/>
      <protection/>
    </xf>
    <xf numFmtId="3" fontId="46" fillId="40" borderId="30" xfId="56" applyNumberFormat="1" applyFont="1" applyFill="1" applyBorder="1">
      <alignment/>
      <protection/>
    </xf>
    <xf numFmtId="3" fontId="46" fillId="38" borderId="31" xfId="56" applyNumberFormat="1" applyFont="1" applyFill="1" applyBorder="1">
      <alignment/>
      <protection/>
    </xf>
    <xf numFmtId="0" fontId="45" fillId="0" borderId="10" xfId="56" applyFont="1" applyBorder="1">
      <alignment/>
      <protection/>
    </xf>
    <xf numFmtId="0" fontId="45" fillId="0" borderId="14" xfId="56" applyFont="1" applyBorder="1" applyAlignment="1">
      <alignment horizontal="center" vertical="center" wrapText="1"/>
      <protection/>
    </xf>
    <xf numFmtId="0" fontId="44" fillId="0" borderId="10" xfId="56" applyFont="1" applyBorder="1" applyAlignment="1">
      <alignment horizontal="center"/>
      <protection/>
    </xf>
    <xf numFmtId="0" fontId="44" fillId="0" borderId="0" xfId="56" applyFont="1" applyAlignment="1">
      <alignment horizontal="center"/>
      <protection/>
    </xf>
    <xf numFmtId="0" fontId="44" fillId="0" borderId="35" xfId="56" applyFont="1" applyBorder="1" applyAlignment="1">
      <alignment horizontal="center" vertical="center" wrapText="1"/>
      <protection/>
    </xf>
    <xf numFmtId="0" fontId="3" fillId="0" borderId="27" xfId="56" applyBorder="1">
      <alignment/>
      <protection/>
    </xf>
    <xf numFmtId="0" fontId="3" fillId="0" borderId="11" xfId="56" applyBorder="1">
      <alignment/>
      <protection/>
    </xf>
    <xf numFmtId="3" fontId="3" fillId="0" borderId="11" xfId="56" applyNumberFormat="1" applyBorder="1">
      <alignment/>
      <protection/>
    </xf>
    <xf numFmtId="0" fontId="3" fillId="0" borderId="29" xfId="56" applyBorder="1">
      <alignment/>
      <protection/>
    </xf>
    <xf numFmtId="0" fontId="46" fillId="0" borderId="0" xfId="56" applyFont="1">
      <alignment/>
      <protection/>
    </xf>
    <xf numFmtId="0" fontId="44" fillId="0" borderId="10" xfId="56" applyFont="1" applyFill="1" applyBorder="1" applyAlignment="1">
      <alignment horizontal="center" wrapText="1"/>
      <protection/>
    </xf>
    <xf numFmtId="0" fontId="44" fillId="0" borderId="28" xfId="56" applyFont="1" applyFill="1" applyBorder="1" applyAlignment="1">
      <alignment horizontal="center" wrapText="1"/>
      <protection/>
    </xf>
    <xf numFmtId="0" fontId="46" fillId="0" borderId="10" xfId="56" applyFont="1" applyBorder="1">
      <alignment/>
      <protection/>
    </xf>
    <xf numFmtId="3" fontId="46" fillId="0" borderId="10" xfId="56" applyNumberFormat="1" applyFont="1" applyBorder="1">
      <alignment/>
      <protection/>
    </xf>
    <xf numFmtId="3" fontId="46" fillId="0" borderId="10" xfId="56" applyNumberFormat="1" applyFont="1" applyFill="1" applyBorder="1">
      <alignment/>
      <protection/>
    </xf>
    <xf numFmtId="3" fontId="46" fillId="0" borderId="28" xfId="56" applyNumberFormat="1" applyFont="1" applyFill="1" applyBorder="1">
      <alignment/>
      <protection/>
    </xf>
    <xf numFmtId="0" fontId="3" fillId="0" borderId="28" xfId="56" applyBorder="1">
      <alignment/>
      <protection/>
    </xf>
    <xf numFmtId="0" fontId="46" fillId="0" borderId="28" xfId="56" applyFont="1" applyBorder="1">
      <alignment/>
      <protection/>
    </xf>
    <xf numFmtId="0" fontId="46" fillId="41" borderId="71" xfId="56" applyFont="1" applyFill="1" applyBorder="1">
      <alignment/>
      <protection/>
    </xf>
    <xf numFmtId="3" fontId="46" fillId="41" borderId="30" xfId="56" applyNumberFormat="1" applyFont="1" applyFill="1" applyBorder="1">
      <alignment/>
      <protection/>
    </xf>
    <xf numFmtId="3" fontId="9" fillId="0" borderId="0" xfId="60" applyNumberFormat="1" applyFont="1" applyFill="1" applyProtection="1">
      <alignment/>
      <protection/>
    </xf>
    <xf numFmtId="3" fontId="9" fillId="0" borderId="0" xfId="60" applyNumberFormat="1" applyFont="1" applyFill="1" applyProtection="1">
      <alignment/>
      <protection locked="0"/>
    </xf>
    <xf numFmtId="3" fontId="7" fillId="0" borderId="0" xfId="60" applyNumberFormat="1" applyFont="1" applyFill="1" applyAlignment="1" applyProtection="1">
      <alignment horizontal="right"/>
      <protection/>
    </xf>
    <xf numFmtId="3" fontId="7" fillId="0" borderId="24" xfId="60" applyNumberFormat="1" applyFont="1" applyFill="1" applyBorder="1" applyAlignment="1" applyProtection="1">
      <alignment horizontal="center" vertical="center" wrapText="1"/>
      <protection/>
    </xf>
    <xf numFmtId="3" fontId="7" fillId="0" borderId="25" xfId="60" applyNumberFormat="1" applyFont="1" applyFill="1" applyBorder="1" applyAlignment="1" applyProtection="1">
      <alignment horizontal="center" vertical="center"/>
      <protection/>
    </xf>
    <xf numFmtId="3" fontId="7" fillId="0" borderId="25" xfId="60" applyNumberFormat="1" applyFont="1" applyFill="1" applyBorder="1" applyAlignment="1" applyProtection="1">
      <alignment horizontal="center" vertical="center" wrapText="1"/>
      <protection/>
    </xf>
    <xf numFmtId="3" fontId="7" fillId="0" borderId="26" xfId="60" applyNumberFormat="1" applyFont="1" applyFill="1" applyBorder="1" applyAlignment="1" applyProtection="1">
      <alignment horizontal="center" vertical="center"/>
      <protection/>
    </xf>
    <xf numFmtId="3" fontId="9" fillId="0" borderId="27" xfId="60" applyNumberFormat="1" applyFont="1" applyFill="1" applyBorder="1" applyAlignment="1" applyProtection="1">
      <alignment horizontal="left" vertical="center" indent="1"/>
      <protection/>
    </xf>
    <xf numFmtId="3" fontId="9" fillId="0" borderId="0" xfId="60" applyNumberFormat="1" applyFont="1" applyFill="1" applyAlignment="1" applyProtection="1">
      <alignment vertical="center"/>
      <protection/>
    </xf>
    <xf numFmtId="3" fontId="9" fillId="0" borderId="10" xfId="60" applyNumberFormat="1" applyFont="1" applyFill="1" applyBorder="1" applyAlignment="1" applyProtection="1">
      <alignment vertical="center"/>
      <protection locked="0"/>
    </xf>
    <xf numFmtId="3" fontId="7" fillId="0" borderId="28" xfId="60" applyNumberFormat="1" applyFont="1" applyFill="1" applyBorder="1" applyAlignment="1" applyProtection="1">
      <alignment vertical="center"/>
      <protection/>
    </xf>
    <xf numFmtId="3" fontId="9" fillId="0" borderId="0" xfId="60" applyNumberFormat="1" applyFont="1" applyFill="1" applyAlignment="1" applyProtection="1">
      <alignment vertical="center"/>
      <protection locked="0"/>
    </xf>
    <xf numFmtId="3" fontId="7" fillId="0" borderId="27" xfId="60" applyNumberFormat="1" applyFont="1" applyFill="1" applyBorder="1" applyAlignment="1" applyProtection="1">
      <alignment horizontal="left" vertical="center" indent="1"/>
      <protection/>
    </xf>
    <xf numFmtId="3" fontId="7" fillId="0" borderId="10" xfId="60" applyNumberFormat="1" applyFont="1" applyFill="1" applyBorder="1" applyAlignment="1" applyProtection="1">
      <alignment vertical="center"/>
      <protection locked="0"/>
    </xf>
    <xf numFmtId="3" fontId="7" fillId="0" borderId="28" xfId="60" applyNumberFormat="1" applyFont="1" applyFill="1" applyBorder="1" applyAlignment="1" applyProtection="1">
      <alignment vertical="center"/>
      <protection locked="0"/>
    </xf>
    <xf numFmtId="3" fontId="7" fillId="0" borderId="0" xfId="60" applyNumberFormat="1" applyFont="1" applyFill="1" applyAlignment="1" applyProtection="1">
      <alignment vertical="center"/>
      <protection locked="0"/>
    </xf>
    <xf numFmtId="3" fontId="7" fillId="37" borderId="27" xfId="60" applyNumberFormat="1" applyFont="1" applyFill="1" applyBorder="1" applyAlignment="1" applyProtection="1">
      <alignment horizontal="left" vertical="center" indent="1"/>
      <protection/>
    </xf>
    <xf numFmtId="0" fontId="7" fillId="37" borderId="10" xfId="54" applyFont="1" applyFill="1" applyBorder="1" applyAlignment="1">
      <alignment horizontal="left" vertical="center" wrapText="1"/>
      <protection/>
    </xf>
    <xf numFmtId="3" fontId="7" fillId="37" borderId="10" xfId="0" applyNumberFormat="1" applyFont="1" applyFill="1" applyBorder="1" applyAlignment="1">
      <alignment vertical="center"/>
    </xf>
    <xf numFmtId="3" fontId="7" fillId="37" borderId="28" xfId="0" applyNumberFormat="1" applyFont="1" applyFill="1" applyBorder="1" applyAlignment="1">
      <alignment vertical="center"/>
    </xf>
    <xf numFmtId="3" fontId="9" fillId="37" borderId="27" xfId="60" applyNumberFormat="1" applyFont="1" applyFill="1" applyBorder="1" applyAlignment="1" applyProtection="1">
      <alignment horizontal="left" vertical="center" indent="1"/>
      <protection/>
    </xf>
    <xf numFmtId="3" fontId="7" fillId="0" borderId="28" xfId="0" applyNumberFormat="1" applyFont="1" applyFill="1" applyBorder="1" applyAlignment="1">
      <alignment vertical="center"/>
    </xf>
    <xf numFmtId="0" fontId="7" fillId="37" borderId="10" xfId="0" applyFont="1" applyFill="1" applyBorder="1" applyAlignment="1">
      <alignment horizontal="left" vertical="center" wrapText="1"/>
    </xf>
    <xf numFmtId="3" fontId="9" fillId="19" borderId="29" xfId="60" applyNumberFormat="1" applyFont="1" applyFill="1" applyBorder="1" applyAlignment="1" applyProtection="1">
      <alignment horizontal="left" vertical="center" indent="1"/>
      <protection/>
    </xf>
    <xf numFmtId="3" fontId="7" fillId="19" borderId="30" xfId="60" applyNumberFormat="1" applyFont="1" applyFill="1" applyBorder="1" applyAlignment="1" applyProtection="1">
      <alignment horizontal="left" vertical="center"/>
      <protection/>
    </xf>
    <xf numFmtId="3" fontId="7" fillId="19" borderId="30" xfId="60" applyNumberFormat="1" applyFont="1" applyFill="1" applyBorder="1" applyAlignment="1" applyProtection="1">
      <alignment vertical="center"/>
      <protection/>
    </xf>
    <xf numFmtId="3" fontId="7" fillId="19" borderId="31" xfId="60" applyNumberFormat="1" applyFont="1" applyFill="1" applyBorder="1" applyAlignment="1" applyProtection="1">
      <alignment vertical="center"/>
      <protection/>
    </xf>
    <xf numFmtId="3" fontId="7" fillId="0" borderId="0" xfId="60" applyNumberFormat="1" applyFont="1" applyFill="1" applyBorder="1" applyAlignment="1" applyProtection="1">
      <alignment horizontal="left" vertical="center" indent="1"/>
      <protection/>
    </xf>
    <xf numFmtId="3" fontId="7" fillId="37" borderId="10" xfId="54" applyNumberFormat="1" applyFont="1" applyFill="1" applyBorder="1" applyAlignment="1">
      <alignment horizontal="right" vertical="center" wrapText="1"/>
      <protection/>
    </xf>
    <xf numFmtId="3" fontId="7" fillId="37" borderId="28" xfId="54" applyNumberFormat="1" applyFont="1" applyFill="1" applyBorder="1" applyAlignment="1">
      <alignment horizontal="right" vertical="center" wrapText="1"/>
      <protection/>
    </xf>
    <xf numFmtId="3" fontId="7" fillId="37" borderId="10" xfId="0" applyNumberFormat="1" applyFont="1" applyFill="1" applyBorder="1" applyAlignment="1">
      <alignment/>
    </xf>
    <xf numFmtId="3" fontId="7" fillId="37" borderId="28" xfId="0" applyNumberFormat="1" applyFont="1" applyFill="1" applyBorder="1" applyAlignment="1">
      <alignment/>
    </xf>
    <xf numFmtId="0" fontId="7" fillId="37" borderId="10" xfId="0" applyFont="1" applyFill="1" applyBorder="1" applyAlignment="1">
      <alignment vertical="center" wrapText="1"/>
    </xf>
    <xf numFmtId="3" fontId="9" fillId="37" borderId="10" xfId="60" applyNumberFormat="1" applyFont="1" applyFill="1" applyBorder="1" applyAlignment="1" applyProtection="1">
      <alignment vertical="center"/>
      <protection locked="0"/>
    </xf>
    <xf numFmtId="3" fontId="7" fillId="37" borderId="28" xfId="60" applyNumberFormat="1" applyFont="1" applyFill="1" applyBorder="1" applyAlignment="1" applyProtection="1">
      <alignment vertical="center"/>
      <protection/>
    </xf>
    <xf numFmtId="3" fontId="9" fillId="0" borderId="0" xfId="60" applyNumberFormat="1" applyFont="1" applyFill="1" applyBorder="1" applyAlignment="1" applyProtection="1">
      <alignment horizontal="left" vertical="center" indent="1"/>
      <protection/>
    </xf>
    <xf numFmtId="3" fontId="7" fillId="0" borderId="0" xfId="60" applyNumberFormat="1" applyFont="1" applyFill="1" applyBorder="1" applyAlignment="1" applyProtection="1">
      <alignment vertical="center"/>
      <protection/>
    </xf>
    <xf numFmtId="3" fontId="9" fillId="0" borderId="0" xfId="60" applyNumberFormat="1" applyFont="1" applyFill="1" applyBorder="1" applyAlignment="1" applyProtection="1">
      <alignment vertical="center"/>
      <protection locked="0"/>
    </xf>
    <xf numFmtId="3" fontId="9" fillId="0" borderId="0" xfId="60" applyNumberFormat="1" applyFont="1" applyFill="1" applyBorder="1" applyAlignment="1" applyProtection="1">
      <alignment vertical="center"/>
      <protection/>
    </xf>
    <xf numFmtId="3" fontId="9" fillId="0" borderId="21" xfId="60" applyNumberFormat="1" applyFont="1" applyFill="1" applyBorder="1" applyAlignment="1" applyProtection="1">
      <alignment horizontal="left" vertical="center" indent="1"/>
      <protection/>
    </xf>
    <xf numFmtId="3" fontId="7" fillId="0" borderId="22" xfId="60" applyNumberFormat="1" applyFont="1" applyFill="1" applyBorder="1" applyAlignment="1" applyProtection="1">
      <alignment horizontal="left" indent="1"/>
      <protection locked="0"/>
    </xf>
    <xf numFmtId="3" fontId="7" fillId="0" borderId="22" xfId="60" applyNumberFormat="1" applyFont="1" applyFill="1" applyBorder="1" applyAlignment="1" applyProtection="1">
      <alignment/>
      <protection/>
    </xf>
    <xf numFmtId="3" fontId="7" fillId="0" borderId="23" xfId="60" applyNumberFormat="1" applyFont="1" applyFill="1" applyBorder="1" applyAlignment="1" applyProtection="1">
      <alignment/>
      <protection/>
    </xf>
    <xf numFmtId="3" fontId="18" fillId="0" borderId="0" xfId="59" applyNumberFormat="1" applyFont="1" applyFill="1" applyBorder="1" applyAlignment="1">
      <alignment horizontal="center"/>
      <protection/>
    </xf>
    <xf numFmtId="0" fontId="7" fillId="0" borderId="12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3" fontId="19" fillId="0" borderId="0" xfId="59" applyNumberFormat="1" applyFont="1" applyFill="1" applyBorder="1" applyAlignment="1" applyProtection="1">
      <alignment horizontal="left" vertical="center"/>
      <protection/>
    </xf>
    <xf numFmtId="3" fontId="20" fillId="0" borderId="0" xfId="0" applyNumberFormat="1" applyFont="1" applyFill="1" applyBorder="1" applyAlignment="1" applyProtection="1">
      <alignment horizontal="right"/>
      <protection/>
    </xf>
    <xf numFmtId="3" fontId="18" fillId="0" borderId="0" xfId="59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3" fontId="37" fillId="0" borderId="0" xfId="0" applyNumberFormat="1" applyFont="1" applyAlignment="1">
      <alignment horizontal="center"/>
    </xf>
    <xf numFmtId="0" fontId="28" fillId="0" borderId="0" xfId="0" applyFont="1" applyFill="1" applyAlignment="1">
      <alignment horizontal="center"/>
    </xf>
    <xf numFmtId="0" fontId="7" fillId="0" borderId="10" xfId="54" applyFont="1" applyFill="1" applyBorder="1" applyAlignment="1">
      <alignment horizontal="center" vertical="center" wrapText="1"/>
      <protection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right"/>
    </xf>
    <xf numFmtId="0" fontId="35" fillId="0" borderId="0" xfId="0" applyFont="1" applyAlignment="1">
      <alignment horizontal="center"/>
    </xf>
    <xf numFmtId="0" fontId="7" fillId="0" borderId="61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90" xfId="0" applyFont="1" applyBorder="1" applyAlignment="1">
      <alignment horizontal="center" vertical="center"/>
    </xf>
    <xf numFmtId="0" fontId="7" fillId="0" borderId="91" xfId="0" applyFont="1" applyBorder="1" applyAlignment="1">
      <alignment horizontal="center" vertical="center"/>
    </xf>
    <xf numFmtId="0" fontId="7" fillId="0" borderId="83" xfId="0" applyFont="1" applyFill="1" applyBorder="1" applyAlignment="1">
      <alignment horizontal="left" vertical="center" wrapText="1"/>
    </xf>
    <xf numFmtId="0" fontId="7" fillId="0" borderId="57" xfId="0" applyFont="1" applyFill="1" applyBorder="1" applyAlignment="1">
      <alignment horizontal="left" vertical="center" wrapText="1"/>
    </xf>
    <xf numFmtId="49" fontId="8" fillId="0" borderId="92" xfId="0" applyNumberFormat="1" applyFont="1" applyBorder="1" applyAlignment="1">
      <alignment horizontal="center" vertical="center" wrapText="1"/>
    </xf>
    <xf numFmtId="49" fontId="8" fillId="0" borderId="93" xfId="0" applyNumberFormat="1" applyFont="1" applyBorder="1" applyAlignment="1">
      <alignment horizontal="center" vertical="center" wrapText="1"/>
    </xf>
    <xf numFmtId="49" fontId="8" fillId="0" borderId="87" xfId="0" applyNumberFormat="1" applyFont="1" applyBorder="1" applyAlignment="1">
      <alignment horizontal="center" vertical="center" wrapText="1"/>
    </xf>
    <xf numFmtId="0" fontId="6" fillId="0" borderId="22" xfId="54" applyFont="1" applyFill="1" applyBorder="1" applyAlignment="1">
      <alignment horizontal="left" vertical="center" wrapText="1"/>
      <protection/>
    </xf>
    <xf numFmtId="0" fontId="6" fillId="0" borderId="83" xfId="54" applyFont="1" applyFill="1" applyBorder="1" applyAlignment="1">
      <alignment horizontal="left" vertical="center" wrapText="1"/>
      <protection/>
    </xf>
    <xf numFmtId="0" fontId="9" fillId="0" borderId="14" xfId="54" applyFont="1" applyFill="1" applyBorder="1" applyAlignment="1">
      <alignment horizontal="left" vertical="center" wrapText="1"/>
      <protection/>
    </xf>
    <xf numFmtId="0" fontId="9" fillId="0" borderId="65" xfId="54" applyFont="1" applyFill="1" applyBorder="1" applyAlignment="1">
      <alignment horizontal="left" vertical="center" wrapText="1"/>
      <protection/>
    </xf>
    <xf numFmtId="0" fontId="6" fillId="0" borderId="76" xfId="54" applyFont="1" applyFill="1" applyBorder="1" applyAlignment="1">
      <alignment horizontal="left" vertical="center" wrapText="1"/>
      <protection/>
    </xf>
    <xf numFmtId="0" fontId="6" fillId="0" borderId="77" xfId="54" applyFont="1" applyFill="1" applyBorder="1" applyAlignment="1">
      <alignment horizontal="left" vertical="center" wrapText="1"/>
      <protection/>
    </xf>
    <xf numFmtId="0" fontId="7" fillId="0" borderId="22" xfId="54" applyFont="1" applyFill="1" applyBorder="1" applyAlignment="1">
      <alignment horizontal="left" vertical="center" wrapText="1"/>
      <protection/>
    </xf>
    <xf numFmtId="0" fontId="7" fillId="0" borderId="83" xfId="54" applyFont="1" applyFill="1" applyBorder="1" applyAlignment="1">
      <alignment horizontal="left" vertical="center" wrapText="1"/>
      <protection/>
    </xf>
    <xf numFmtId="0" fontId="9" fillId="0" borderId="0" xfId="54" applyFont="1" applyFill="1" applyBorder="1" applyAlignment="1">
      <alignment horizontal="left" vertical="center" wrapText="1"/>
      <protection/>
    </xf>
    <xf numFmtId="0" fontId="9" fillId="0" borderId="10" xfId="54" applyFont="1" applyFill="1" applyBorder="1" applyAlignment="1">
      <alignment horizontal="left" vertical="center" wrapText="1"/>
      <protection/>
    </xf>
    <xf numFmtId="0" fontId="9" fillId="0" borderId="12" xfId="54" applyFont="1" applyFill="1" applyBorder="1" applyAlignment="1">
      <alignment horizontal="left" vertical="center" wrapText="1"/>
      <protection/>
    </xf>
    <xf numFmtId="0" fontId="8" fillId="0" borderId="10" xfId="54" applyFont="1" applyFill="1" applyBorder="1" applyAlignment="1">
      <alignment horizontal="left" vertical="center" wrapText="1"/>
      <protection/>
    </xf>
    <xf numFmtId="0" fontId="8" fillId="0" borderId="12" xfId="54" applyFont="1" applyFill="1" applyBorder="1" applyAlignment="1">
      <alignment horizontal="left" vertical="center" wrapText="1"/>
      <protection/>
    </xf>
    <xf numFmtId="0" fontId="8" fillId="0" borderId="67" xfId="0" applyFont="1" applyBorder="1" applyAlignment="1">
      <alignment horizontal="center"/>
    </xf>
    <xf numFmtId="0" fontId="8" fillId="0" borderId="25" xfId="54" applyFont="1" applyFill="1" applyBorder="1" applyAlignment="1">
      <alignment horizontal="left" vertical="center" wrapText="1"/>
      <protection/>
    </xf>
    <xf numFmtId="0" fontId="8" fillId="0" borderId="84" xfId="54" applyFont="1" applyFill="1" applyBorder="1" applyAlignment="1">
      <alignment horizontal="left" vertical="center" wrapText="1"/>
      <protection/>
    </xf>
    <xf numFmtId="0" fontId="9" fillId="0" borderId="25" xfId="54" applyFont="1" applyFill="1" applyBorder="1" applyAlignment="1">
      <alignment horizontal="left" vertical="center" wrapText="1"/>
      <protection/>
    </xf>
    <xf numFmtId="0" fontId="6" fillId="0" borderId="30" xfId="54" applyFont="1" applyFill="1" applyBorder="1" applyAlignment="1">
      <alignment horizontal="left" vertical="center" wrapText="1"/>
      <protection/>
    </xf>
    <xf numFmtId="0" fontId="6" fillId="0" borderId="60" xfId="54" applyFont="1" applyFill="1" applyBorder="1" applyAlignment="1">
      <alignment horizontal="left" vertical="center" wrapText="1"/>
      <protection/>
    </xf>
    <xf numFmtId="0" fontId="8" fillId="0" borderId="94" xfId="54" applyFont="1" applyFill="1" applyBorder="1" applyAlignment="1">
      <alignment horizontal="center" vertical="center" wrapText="1"/>
      <protection/>
    </xf>
    <xf numFmtId="0" fontId="8" fillId="0" borderId="34" xfId="54" applyFont="1" applyFill="1" applyBorder="1" applyAlignment="1">
      <alignment horizontal="center" vertical="center" wrapText="1"/>
      <protection/>
    </xf>
    <xf numFmtId="0" fontId="8" fillId="0" borderId="74" xfId="54" applyFont="1" applyFill="1" applyBorder="1" applyAlignment="1">
      <alignment horizontal="center" vertical="center" wrapText="1"/>
      <protection/>
    </xf>
    <xf numFmtId="0" fontId="8" fillId="0" borderId="0" xfId="54" applyFont="1" applyFill="1" applyBorder="1" applyAlignment="1">
      <alignment horizontal="center" vertical="center" wrapText="1"/>
      <protection/>
    </xf>
    <xf numFmtId="0" fontId="9" fillId="0" borderId="16" xfId="54" applyFont="1" applyFill="1" applyBorder="1" applyAlignment="1">
      <alignment horizontal="left" vertical="center" wrapText="1"/>
      <protection/>
    </xf>
    <xf numFmtId="0" fontId="9" fillId="0" borderId="11" xfId="54" applyFont="1" applyFill="1" applyBorder="1" applyAlignment="1">
      <alignment horizontal="left" vertical="center" wrapText="1"/>
      <protection/>
    </xf>
    <xf numFmtId="0" fontId="8" fillId="0" borderId="11" xfId="54" applyFont="1" applyFill="1" applyBorder="1" applyAlignment="1">
      <alignment horizontal="left" vertical="center" wrapText="1"/>
      <protection/>
    </xf>
    <xf numFmtId="0" fontId="7" fillId="0" borderId="16" xfId="54" applyFont="1" applyFill="1" applyBorder="1" applyAlignment="1">
      <alignment horizontal="left" vertical="center" wrapText="1"/>
      <protection/>
    </xf>
    <xf numFmtId="0" fontId="7" fillId="0" borderId="11" xfId="54" applyFont="1" applyFill="1" applyBorder="1" applyAlignment="1">
      <alignment horizontal="left" vertical="center" wrapText="1"/>
      <protection/>
    </xf>
    <xf numFmtId="0" fontId="6" fillId="0" borderId="11" xfId="54" applyFont="1" applyFill="1" applyBorder="1" applyAlignment="1">
      <alignment horizontal="left" vertical="center" wrapText="1"/>
      <protection/>
    </xf>
    <xf numFmtId="0" fontId="8" fillId="0" borderId="14" xfId="54" applyFont="1" applyFill="1" applyBorder="1" applyAlignment="1">
      <alignment horizontal="left" vertical="center" wrapText="1"/>
      <protection/>
    </xf>
    <xf numFmtId="0" fontId="7" fillId="0" borderId="13" xfId="54" applyFont="1" applyFill="1" applyBorder="1" applyAlignment="1">
      <alignment horizontal="left" vertical="center" wrapText="1"/>
      <protection/>
    </xf>
    <xf numFmtId="0" fontId="6" fillId="0" borderId="10" xfId="54" applyFont="1" applyFill="1" applyBorder="1" applyAlignment="1">
      <alignment horizontal="left" vertical="center" wrapText="1"/>
      <protection/>
    </xf>
    <xf numFmtId="0" fontId="6" fillId="0" borderId="10" xfId="54" applyFont="1" applyFill="1" applyBorder="1" applyAlignment="1">
      <alignment horizontal="center" vertical="center" wrapText="1"/>
      <protection/>
    </xf>
    <xf numFmtId="0" fontId="6" fillId="0" borderId="16" xfId="54" applyFont="1" applyFill="1" applyBorder="1" applyAlignment="1">
      <alignment horizontal="left" vertical="center" wrapText="1"/>
      <protection/>
    </xf>
    <xf numFmtId="0" fontId="35" fillId="0" borderId="0" xfId="0" applyFont="1" applyBorder="1" applyAlignment="1">
      <alignment horizontal="center"/>
    </xf>
    <xf numFmtId="0" fontId="8" fillId="0" borderId="15" xfId="0" applyFont="1" applyBorder="1" applyAlignment="1">
      <alignment horizontal="right"/>
    </xf>
    <xf numFmtId="0" fontId="8" fillId="0" borderId="10" xfId="0" applyFont="1" applyBorder="1" applyAlignment="1">
      <alignment horizontal="center"/>
    </xf>
    <xf numFmtId="0" fontId="7" fillId="0" borderId="10" xfId="54" applyFont="1" applyBorder="1" applyAlignment="1">
      <alignment horizontal="center" vertical="center" wrapText="1"/>
      <protection/>
    </xf>
    <xf numFmtId="0" fontId="6" fillId="0" borderId="14" xfId="54" applyFont="1" applyFill="1" applyBorder="1" applyAlignment="1">
      <alignment horizontal="left" vertical="center" wrapText="1"/>
      <protection/>
    </xf>
    <xf numFmtId="0" fontId="8" fillId="0" borderId="16" xfId="54" applyFont="1" applyFill="1" applyBorder="1" applyAlignment="1">
      <alignment horizontal="left" vertical="center" wrapText="1"/>
      <protection/>
    </xf>
    <xf numFmtId="0" fontId="8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7" fillId="0" borderId="10" xfId="54" applyFont="1" applyFill="1" applyBorder="1" applyAlignment="1">
      <alignment horizontal="left" vertical="center" wrapText="1"/>
      <protection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7" xfId="54" applyFont="1" applyFill="1" applyBorder="1" applyAlignment="1">
      <alignment horizontal="left" vertical="center" wrapText="1"/>
      <protection/>
    </xf>
    <xf numFmtId="0" fontId="9" fillId="0" borderId="12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left" vertical="center" wrapText="1" indent="5"/>
    </xf>
    <xf numFmtId="0" fontId="11" fillId="0" borderId="17" xfId="0" applyFont="1" applyFill="1" applyBorder="1" applyAlignment="1">
      <alignment horizontal="left" vertical="center" wrapText="1" indent="5"/>
    </xf>
    <xf numFmtId="0" fontId="6" fillId="0" borderId="12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8" fillId="0" borderId="10" xfId="54" applyFont="1" applyFill="1" applyBorder="1" applyAlignment="1">
      <alignment vertical="center" wrapText="1"/>
      <protection/>
    </xf>
    <xf numFmtId="0" fontId="6" fillId="0" borderId="12" xfId="54" applyFont="1" applyFill="1" applyBorder="1" applyAlignment="1">
      <alignment vertical="center" wrapText="1"/>
      <protection/>
    </xf>
    <xf numFmtId="0" fontId="6" fillId="0" borderId="17" xfId="54" applyFont="1" applyFill="1" applyBorder="1" applyAlignment="1">
      <alignment vertical="center" wrapText="1"/>
      <protection/>
    </xf>
    <xf numFmtId="0" fontId="6" fillId="0" borderId="10" xfId="54" applyFont="1" applyFill="1" applyBorder="1" applyAlignment="1">
      <alignment vertical="center" wrapText="1"/>
      <protection/>
    </xf>
    <xf numFmtId="0" fontId="6" fillId="0" borderId="19" xfId="54" applyFont="1" applyFill="1" applyBorder="1" applyAlignment="1">
      <alignment vertical="center" wrapText="1"/>
      <protection/>
    </xf>
    <xf numFmtId="0" fontId="6" fillId="0" borderId="18" xfId="54" applyFont="1" applyFill="1" applyBorder="1" applyAlignment="1">
      <alignment vertical="center" wrapText="1"/>
      <protection/>
    </xf>
    <xf numFmtId="0" fontId="6" fillId="0" borderId="95" xfId="54" applyFont="1" applyFill="1" applyBorder="1" applyAlignment="1">
      <alignment vertical="center" wrapText="1"/>
      <protection/>
    </xf>
    <xf numFmtId="0" fontId="6" fillId="0" borderId="96" xfId="54" applyFont="1" applyFill="1" applyBorder="1" applyAlignment="1">
      <alignment vertical="center" wrapText="1"/>
      <protection/>
    </xf>
    <xf numFmtId="0" fontId="6" fillId="0" borderId="65" xfId="54" applyFont="1" applyFill="1" applyBorder="1" applyAlignment="1">
      <alignment vertical="center" wrapText="1"/>
      <protection/>
    </xf>
    <xf numFmtId="0" fontId="6" fillId="0" borderId="66" xfId="54" applyFont="1" applyFill="1" applyBorder="1" applyAlignment="1">
      <alignment vertical="center" wrapText="1"/>
      <protection/>
    </xf>
    <xf numFmtId="0" fontId="6" fillId="0" borderId="12" xfId="54" applyFont="1" applyFill="1" applyBorder="1" applyAlignment="1">
      <alignment horizontal="left" vertical="center"/>
      <protection/>
    </xf>
    <xf numFmtId="0" fontId="6" fillId="0" borderId="13" xfId="54" applyFont="1" applyFill="1" applyBorder="1" applyAlignment="1">
      <alignment horizontal="left" vertical="center"/>
      <protection/>
    </xf>
    <xf numFmtId="0" fontId="6" fillId="0" borderId="17" xfId="54" applyFont="1" applyFill="1" applyBorder="1" applyAlignment="1">
      <alignment horizontal="left" vertical="center"/>
      <protection/>
    </xf>
    <xf numFmtId="0" fontId="8" fillId="0" borderId="12" xfId="54" applyFont="1" applyFill="1" applyBorder="1" applyAlignment="1">
      <alignment vertical="center" wrapText="1"/>
      <protection/>
    </xf>
    <xf numFmtId="0" fontId="8" fillId="0" borderId="17" xfId="54" applyFont="1" applyFill="1" applyBorder="1" applyAlignment="1">
      <alignment vertical="center" wrapText="1"/>
      <protection/>
    </xf>
    <xf numFmtId="0" fontId="9" fillId="0" borderId="10" xfId="54" applyFont="1" applyFill="1" applyBorder="1" applyAlignment="1">
      <alignment vertical="center" wrapText="1"/>
      <protection/>
    </xf>
    <xf numFmtId="0" fontId="7" fillId="0" borderId="12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/>
    </xf>
    <xf numFmtId="0" fontId="6" fillId="0" borderId="11" xfId="54" applyFont="1" applyFill="1" applyBorder="1" applyAlignment="1">
      <alignment horizontal="center" vertical="center" wrapText="1"/>
      <protection/>
    </xf>
    <xf numFmtId="0" fontId="6" fillId="0" borderId="16" xfId="54" applyFont="1" applyFill="1" applyBorder="1" applyAlignment="1">
      <alignment horizontal="center" vertical="center" wrapText="1"/>
      <protection/>
    </xf>
    <xf numFmtId="0" fontId="6" fillId="0" borderId="14" xfId="54" applyFont="1" applyFill="1" applyBorder="1" applyAlignment="1">
      <alignment horizontal="center" vertical="center" wrapText="1"/>
      <protection/>
    </xf>
    <xf numFmtId="0" fontId="9" fillId="0" borderId="12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6" fillId="0" borderId="19" xfId="54" applyFont="1" applyFill="1" applyBorder="1" applyAlignment="1">
      <alignment horizontal="center" vertical="center" wrapText="1"/>
      <protection/>
    </xf>
    <xf numFmtId="0" fontId="6" fillId="0" borderId="20" xfId="54" applyFont="1" applyFill="1" applyBorder="1" applyAlignment="1">
      <alignment horizontal="center" vertical="center" wrapText="1"/>
      <protection/>
    </xf>
    <xf numFmtId="0" fontId="6" fillId="0" borderId="65" xfId="54" applyFont="1" applyFill="1" applyBorder="1" applyAlignment="1">
      <alignment horizontal="center" vertical="center" wrapText="1"/>
      <protection/>
    </xf>
    <xf numFmtId="0" fontId="6" fillId="0" borderId="15" xfId="54" applyFont="1" applyFill="1" applyBorder="1" applyAlignment="1">
      <alignment horizontal="center" vertical="center" wrapText="1"/>
      <protection/>
    </xf>
    <xf numFmtId="0" fontId="6" fillId="0" borderId="18" xfId="54" applyFont="1" applyFill="1" applyBorder="1" applyAlignment="1">
      <alignment horizontal="center" vertical="center" wrapText="1"/>
      <protection/>
    </xf>
    <xf numFmtId="0" fontId="6" fillId="0" borderId="0" xfId="54" applyFont="1" applyFill="1" applyBorder="1" applyAlignment="1">
      <alignment horizontal="center" vertical="center" wrapText="1"/>
      <protection/>
    </xf>
    <xf numFmtId="0" fontId="6" fillId="0" borderId="96" xfId="54" applyFont="1" applyFill="1" applyBorder="1" applyAlignment="1">
      <alignment horizontal="center" vertical="center" wrapText="1"/>
      <protection/>
    </xf>
    <xf numFmtId="0" fontId="6" fillId="0" borderId="66" xfId="54" applyFont="1" applyFill="1" applyBorder="1" applyAlignment="1">
      <alignment horizontal="center" vertical="center" wrapText="1"/>
      <protection/>
    </xf>
    <xf numFmtId="0" fontId="9" fillId="0" borderId="12" xfId="54" applyFont="1" applyBorder="1" applyAlignment="1">
      <alignment horizontal="center" vertical="center" wrapText="1"/>
      <protection/>
    </xf>
    <xf numFmtId="0" fontId="9" fillId="0" borderId="13" xfId="54" applyFont="1" applyBorder="1" applyAlignment="1">
      <alignment horizontal="center" vertical="center" wrapText="1"/>
      <protection/>
    </xf>
    <xf numFmtId="0" fontId="9" fillId="0" borderId="17" xfId="54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right"/>
    </xf>
    <xf numFmtId="0" fontId="35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/>
    </xf>
    <xf numFmtId="165" fontId="28" fillId="0" borderId="0" xfId="0" applyNumberFormat="1" applyFont="1" applyFill="1" applyAlignment="1">
      <alignment horizontal="center" vertical="center" wrapText="1"/>
    </xf>
    <xf numFmtId="0" fontId="8" fillId="0" borderId="0" xfId="0" applyFont="1" applyBorder="1" applyAlignment="1">
      <alignment horizontal="right"/>
    </xf>
    <xf numFmtId="165" fontId="18" fillId="0" borderId="0" xfId="0" applyNumberFormat="1" applyFont="1" applyFill="1" applyAlignment="1">
      <alignment horizontal="center" vertical="center" wrapText="1"/>
    </xf>
    <xf numFmtId="0" fontId="8" fillId="0" borderId="67" xfId="0" applyFont="1" applyBorder="1" applyAlignment="1">
      <alignment horizontal="right"/>
    </xf>
    <xf numFmtId="49" fontId="18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/>
    </xf>
    <xf numFmtId="0" fontId="24" fillId="0" borderId="26" xfId="0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center" vertical="center" wrapText="1"/>
    </xf>
    <xf numFmtId="49" fontId="24" fillId="0" borderId="24" xfId="0" applyNumberFormat="1" applyFont="1" applyFill="1" applyBorder="1" applyAlignment="1">
      <alignment horizontal="center" vertical="center"/>
    </xf>
    <xf numFmtId="49" fontId="24" fillId="0" borderId="27" xfId="0" applyNumberFormat="1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3" fontId="21" fillId="0" borderId="21" xfId="0" applyNumberFormat="1" applyFont="1" applyFill="1" applyBorder="1" applyAlignment="1">
      <alignment horizontal="left" vertical="center" wrapText="1" indent="2"/>
    </xf>
    <xf numFmtId="3" fontId="21" fillId="0" borderId="23" xfId="0" applyNumberFormat="1" applyFont="1" applyFill="1" applyBorder="1" applyAlignment="1">
      <alignment horizontal="left" vertical="center" wrapText="1" indent="2"/>
    </xf>
    <xf numFmtId="3" fontId="16" fillId="0" borderId="0" xfId="0" applyNumberFormat="1" applyFont="1" applyFill="1" applyAlignment="1">
      <alignment horizontal="right" vertical="center" wrapText="1"/>
    </xf>
    <xf numFmtId="3" fontId="18" fillId="0" borderId="0" xfId="0" applyNumberFormat="1" applyFont="1" applyFill="1" applyAlignment="1">
      <alignment horizontal="center" vertical="center" wrapText="1"/>
    </xf>
    <xf numFmtId="3" fontId="0" fillId="0" borderId="0" xfId="0" applyNumberFormat="1" applyFill="1" applyAlignment="1">
      <alignment horizontal="center" vertical="center" wrapText="1"/>
    </xf>
    <xf numFmtId="3" fontId="21" fillId="0" borderId="72" xfId="0" applyNumberFormat="1" applyFont="1" applyFill="1" applyBorder="1" applyAlignment="1">
      <alignment horizontal="center" vertical="center" wrapText="1"/>
    </xf>
    <xf numFmtId="3" fontId="21" fillId="0" borderId="63" xfId="0" applyNumberFormat="1" applyFont="1" applyFill="1" applyBorder="1" applyAlignment="1">
      <alignment horizontal="center" vertical="center" wrapText="1"/>
    </xf>
    <xf numFmtId="3" fontId="21" fillId="0" borderId="87" xfId="0" applyNumberFormat="1" applyFont="1" applyFill="1" applyBorder="1" applyAlignment="1">
      <alignment horizontal="center" vertical="center"/>
    </xf>
    <xf numFmtId="3" fontId="21" fillId="0" borderId="88" xfId="0" applyNumberFormat="1" applyFont="1" applyFill="1" applyBorder="1" applyAlignment="1">
      <alignment horizontal="center" vertical="center"/>
    </xf>
    <xf numFmtId="3" fontId="21" fillId="0" borderId="63" xfId="0" applyNumberFormat="1" applyFont="1" applyFill="1" applyBorder="1" applyAlignment="1">
      <alignment horizontal="center" vertical="center"/>
    </xf>
    <xf numFmtId="3" fontId="21" fillId="0" borderId="21" xfId="0" applyNumberFormat="1" applyFont="1" applyFill="1" applyBorder="1" applyAlignment="1">
      <alignment horizontal="center" vertical="center"/>
    </xf>
    <xf numFmtId="3" fontId="21" fillId="0" borderId="22" xfId="0" applyNumberFormat="1" applyFont="1" applyFill="1" applyBorder="1" applyAlignment="1">
      <alignment horizontal="center" vertical="center"/>
    </xf>
    <xf numFmtId="3" fontId="21" fillId="0" borderId="83" xfId="0" applyNumberFormat="1" applyFont="1" applyFill="1" applyBorder="1" applyAlignment="1">
      <alignment horizontal="center" vertical="center"/>
    </xf>
    <xf numFmtId="3" fontId="21" fillId="0" borderId="72" xfId="0" applyNumberFormat="1" applyFont="1" applyFill="1" applyBorder="1" applyAlignment="1">
      <alignment horizontal="center" vertical="center"/>
    </xf>
    <xf numFmtId="3" fontId="7" fillId="0" borderId="0" xfId="60" applyNumberFormat="1" applyFont="1" applyFill="1" applyAlignment="1" applyProtection="1">
      <alignment horizontal="center"/>
      <protection/>
    </xf>
    <xf numFmtId="3" fontId="7" fillId="0" borderId="10" xfId="60" applyNumberFormat="1" applyFont="1" applyFill="1" applyBorder="1" applyAlignment="1" applyProtection="1">
      <alignment horizontal="left" vertical="center" indent="1"/>
      <protection/>
    </xf>
    <xf numFmtId="3" fontId="7" fillId="0" borderId="28" xfId="60" applyNumberFormat="1" applyFont="1" applyFill="1" applyBorder="1" applyAlignment="1" applyProtection="1">
      <alignment horizontal="left" vertical="center" indent="1"/>
      <protection/>
    </xf>
    <xf numFmtId="3" fontId="7" fillId="0" borderId="0" xfId="60" applyNumberFormat="1" applyFont="1" applyFill="1" applyBorder="1" applyAlignment="1" applyProtection="1">
      <alignment horizontal="left" vertical="center" indent="1"/>
      <protection/>
    </xf>
    <xf numFmtId="3" fontId="0" fillId="0" borderId="11" xfId="0" applyNumberFormat="1" applyFont="1" applyBorder="1" applyAlignment="1" applyProtection="1">
      <alignment horizontal="right" vertical="center"/>
      <protection locked="0"/>
    </xf>
    <xf numFmtId="3" fontId="0" fillId="0" borderId="16" xfId="0" applyNumberFormat="1" applyFont="1" applyBorder="1" applyAlignment="1" applyProtection="1">
      <alignment horizontal="right" vertical="center"/>
      <protection locked="0"/>
    </xf>
    <xf numFmtId="3" fontId="0" fillId="0" borderId="14" xfId="0" applyNumberFormat="1" applyFont="1" applyBorder="1" applyAlignment="1" applyProtection="1">
      <alignment horizontal="right" vertical="center"/>
      <protection locked="0"/>
    </xf>
    <xf numFmtId="0" fontId="21" fillId="0" borderId="36" xfId="0" applyFont="1" applyBorder="1" applyAlignment="1">
      <alignment horizontal="left" vertical="center" indent="2"/>
    </xf>
    <xf numFmtId="0" fontId="21" fillId="0" borderId="82" xfId="0" applyFont="1" applyBorder="1" applyAlignment="1">
      <alignment horizontal="left" vertical="center" indent="2"/>
    </xf>
    <xf numFmtId="3" fontId="0" fillId="0" borderId="11" xfId="0" applyNumberFormat="1" applyFont="1" applyBorder="1" applyAlignment="1" applyProtection="1">
      <alignment vertical="center"/>
      <protection locked="0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3" fontId="0" fillId="0" borderId="33" xfId="0" applyNumberFormat="1" applyBorder="1" applyAlignment="1">
      <alignment vertical="center"/>
    </xf>
    <xf numFmtId="0" fontId="0" fillId="0" borderId="89" xfId="0" applyBorder="1" applyAlignment="1">
      <alignment vertical="center"/>
    </xf>
    <xf numFmtId="0" fontId="0" fillId="0" borderId="58" xfId="0" applyBorder="1" applyAlignment="1">
      <alignment vertical="center"/>
    </xf>
    <xf numFmtId="0" fontId="89" fillId="0" borderId="10" xfId="55" applyFont="1" applyBorder="1" applyAlignment="1">
      <alignment horizontal="center" vertical="center" textRotation="90" wrapText="1"/>
      <protection/>
    </xf>
    <xf numFmtId="0" fontId="89" fillId="0" borderId="11" xfId="55" applyFont="1" applyBorder="1" applyAlignment="1">
      <alignment horizontal="center" vertical="center" textRotation="90" wrapText="1"/>
      <protection/>
    </xf>
    <xf numFmtId="0" fontId="89" fillId="0" borderId="14" xfId="55" applyFont="1" applyBorder="1" applyAlignment="1">
      <alignment horizontal="center" vertical="center" textRotation="90" wrapText="1"/>
      <protection/>
    </xf>
    <xf numFmtId="0" fontId="86" fillId="0" borderId="11" xfId="55" applyFont="1" applyBorder="1" applyAlignment="1">
      <alignment horizontal="center" vertical="center" wrapText="1"/>
      <protection/>
    </xf>
    <xf numFmtId="0" fontId="86" fillId="35" borderId="21" xfId="55" applyFont="1" applyFill="1" applyBorder="1" applyAlignment="1">
      <alignment horizontal="left" vertical="center" wrapText="1"/>
      <protection/>
    </xf>
    <xf numFmtId="0" fontId="86" fillId="35" borderId="22" xfId="55" applyFont="1" applyFill="1" applyBorder="1" applyAlignment="1">
      <alignment horizontal="left" vertical="center" wrapText="1"/>
      <protection/>
    </xf>
    <xf numFmtId="0" fontId="86" fillId="13" borderId="14" xfId="55" applyFont="1" applyFill="1" applyBorder="1" applyAlignment="1">
      <alignment horizontal="left" vertical="center" wrapText="1"/>
      <protection/>
    </xf>
    <xf numFmtId="0" fontId="86" fillId="36" borderId="10" xfId="55" applyFont="1" applyFill="1" applyBorder="1" applyAlignment="1">
      <alignment horizontal="left" vertical="center" wrapText="1"/>
      <protection/>
    </xf>
    <xf numFmtId="0" fontId="45" fillId="0" borderId="11" xfId="56" applyFont="1" applyBorder="1" applyAlignment="1">
      <alignment horizontal="center" vertical="center" wrapText="1"/>
      <protection/>
    </xf>
    <xf numFmtId="0" fontId="45" fillId="0" borderId="14" xfId="56" applyFont="1" applyBorder="1" applyAlignment="1">
      <alignment horizontal="center" vertical="center" wrapText="1"/>
      <protection/>
    </xf>
    <xf numFmtId="0" fontId="23" fillId="0" borderId="14" xfId="57" applyBorder="1" applyAlignment="1">
      <alignment horizontal="center" vertical="center" wrapText="1"/>
      <protection/>
    </xf>
    <xf numFmtId="0" fontId="43" fillId="0" borderId="0" xfId="56" applyFont="1" applyAlignment="1">
      <alignment horizontal="center"/>
      <protection/>
    </xf>
    <xf numFmtId="0" fontId="3" fillId="0" borderId="24" xfId="56" applyFont="1" applyBorder="1" applyAlignment="1">
      <alignment vertical="center"/>
      <protection/>
    </xf>
    <xf numFmtId="0" fontId="3" fillId="0" borderId="27" xfId="56" applyBorder="1" applyAlignment="1">
      <alignment vertical="center"/>
      <protection/>
    </xf>
    <xf numFmtId="0" fontId="44" fillId="0" borderId="25" xfId="56" applyFont="1" applyBorder="1" applyAlignment="1">
      <alignment horizontal="center" vertical="center" wrapText="1"/>
      <protection/>
    </xf>
    <xf numFmtId="0" fontId="45" fillId="0" borderId="10" xfId="56" applyFont="1" applyBorder="1" applyAlignment="1">
      <alignment horizontal="center" vertical="center" wrapText="1"/>
      <protection/>
    </xf>
    <xf numFmtId="0" fontId="44" fillId="0" borderId="97" xfId="56" applyFont="1" applyBorder="1" applyAlignment="1">
      <alignment horizontal="center" vertical="center" wrapText="1"/>
      <protection/>
    </xf>
    <xf numFmtId="0" fontId="44" fillId="0" borderId="16" xfId="56" applyFont="1" applyBorder="1" applyAlignment="1">
      <alignment horizontal="center" vertical="center" wrapText="1"/>
      <protection/>
    </xf>
    <xf numFmtId="0" fontId="44" fillId="0" borderId="14" xfId="56" applyFont="1" applyBorder="1" applyAlignment="1">
      <alignment horizontal="center" vertical="center" wrapText="1"/>
      <protection/>
    </xf>
    <xf numFmtId="0" fontId="44" fillId="0" borderId="84" xfId="56" applyFont="1" applyBorder="1" applyAlignment="1">
      <alignment horizontal="center" vertical="center"/>
      <protection/>
    </xf>
    <xf numFmtId="0" fontId="44" fillId="0" borderId="93" xfId="56" applyFont="1" applyBorder="1" applyAlignment="1">
      <alignment horizontal="center" vertical="center"/>
      <protection/>
    </xf>
    <xf numFmtId="0" fontId="44" fillId="38" borderId="97" xfId="56" applyFont="1" applyFill="1" applyBorder="1" applyAlignment="1">
      <alignment horizontal="center" vertical="center" wrapText="1"/>
      <protection/>
    </xf>
    <xf numFmtId="0" fontId="44" fillId="38" borderId="16" xfId="56" applyFont="1" applyFill="1" applyBorder="1" applyAlignment="1">
      <alignment horizontal="center" vertical="center" wrapText="1"/>
      <protection/>
    </xf>
    <xf numFmtId="0" fontId="44" fillId="38" borderId="14" xfId="56" applyFont="1" applyFill="1" applyBorder="1" applyAlignment="1">
      <alignment horizontal="center" vertical="center" wrapText="1"/>
      <protection/>
    </xf>
    <xf numFmtId="0" fontId="44" fillId="38" borderId="98" xfId="56" applyFont="1" applyFill="1" applyBorder="1" applyAlignment="1">
      <alignment horizontal="center" vertical="center" wrapText="1"/>
      <protection/>
    </xf>
    <xf numFmtId="0" fontId="44" fillId="38" borderId="89" xfId="56" applyFont="1" applyFill="1" applyBorder="1" applyAlignment="1">
      <alignment horizontal="center" vertical="center" wrapText="1"/>
      <protection/>
    </xf>
    <xf numFmtId="0" fontId="44" fillId="38" borderId="58" xfId="56" applyFont="1" applyFill="1" applyBorder="1" applyAlignment="1">
      <alignment horizontal="center" vertical="center" wrapText="1"/>
      <protection/>
    </xf>
    <xf numFmtId="0" fontId="23" fillId="0" borderId="10" xfId="57" applyBorder="1" applyAlignment="1">
      <alignment horizontal="center" vertical="center" wrapText="1"/>
      <protection/>
    </xf>
    <xf numFmtId="0" fontId="45" fillId="0" borderId="11" xfId="56" applyFont="1" applyBorder="1" applyAlignment="1">
      <alignment horizontal="center" vertical="center"/>
      <protection/>
    </xf>
    <xf numFmtId="0" fontId="45" fillId="0" borderId="14" xfId="56" applyFont="1" applyBorder="1" applyAlignment="1">
      <alignment horizontal="center" vertical="center"/>
      <protection/>
    </xf>
    <xf numFmtId="0" fontId="44" fillId="0" borderId="99" xfId="56" applyFont="1" applyBorder="1" applyAlignment="1">
      <alignment horizontal="center" vertical="center" wrapText="1"/>
      <protection/>
    </xf>
    <xf numFmtId="0" fontId="44" fillId="0" borderId="35" xfId="56" applyFont="1" applyBorder="1" applyAlignment="1">
      <alignment horizontal="center" vertical="center" wrapText="1"/>
      <protection/>
    </xf>
    <xf numFmtId="0" fontId="44" fillId="0" borderId="100" xfId="56" applyFont="1" applyBorder="1" applyAlignment="1">
      <alignment horizontal="center" vertical="center" wrapText="1"/>
      <protection/>
    </xf>
    <xf numFmtId="0" fontId="45" fillId="0" borderId="12" xfId="56" applyFont="1" applyBorder="1" applyAlignment="1">
      <alignment horizontal="center" vertical="center" wrapText="1"/>
      <protection/>
    </xf>
    <xf numFmtId="0" fontId="45" fillId="0" borderId="13" xfId="56" applyFont="1" applyBorder="1" applyAlignment="1">
      <alignment horizontal="center" vertical="center" wrapText="1"/>
      <protection/>
    </xf>
    <xf numFmtId="0" fontId="45" fillId="0" borderId="17" xfId="56" applyFont="1" applyBorder="1" applyAlignment="1">
      <alignment horizontal="center" vertical="center" wrapText="1"/>
      <protection/>
    </xf>
    <xf numFmtId="0" fontId="23" fillId="0" borderId="17" xfId="57" applyBorder="1" applyAlignment="1">
      <alignment horizontal="center" vertical="center" wrapText="1"/>
      <protection/>
    </xf>
    <xf numFmtId="0" fontId="45" fillId="0" borderId="11" xfId="56" applyFont="1" applyBorder="1" applyAlignment="1">
      <alignment vertical="center" wrapText="1"/>
      <protection/>
    </xf>
    <xf numFmtId="0" fontId="45" fillId="0" borderId="14" xfId="56" applyFont="1" applyBorder="1" applyAlignment="1">
      <alignment vertical="center" wrapText="1"/>
      <protection/>
    </xf>
    <xf numFmtId="0" fontId="44" fillId="0" borderId="101" xfId="56" applyFont="1" applyBorder="1" applyAlignment="1">
      <alignment horizontal="center" vertical="center"/>
      <protection/>
    </xf>
    <xf numFmtId="0" fontId="45" fillId="0" borderId="11" xfId="56" applyFont="1" applyFill="1" applyBorder="1" applyAlignment="1">
      <alignment horizontal="center" vertical="center" wrapText="1"/>
      <protection/>
    </xf>
    <xf numFmtId="0" fontId="45" fillId="0" borderId="14" xfId="56" applyFont="1" applyFill="1" applyBorder="1" applyAlignment="1">
      <alignment horizontal="center" vertical="center" wrapText="1"/>
      <protection/>
    </xf>
    <xf numFmtId="0" fontId="44" fillId="0" borderId="25" xfId="56" applyFont="1" applyBorder="1" applyAlignment="1">
      <alignment horizontal="center" vertical="center"/>
      <protection/>
    </xf>
    <xf numFmtId="0" fontId="44" fillId="0" borderId="25" xfId="56" applyFont="1" applyFill="1" applyBorder="1" applyAlignment="1">
      <alignment horizontal="center" vertical="center" wrapText="1"/>
      <protection/>
    </xf>
    <xf numFmtId="0" fontId="44" fillId="0" borderId="10" xfId="56" applyFont="1" applyFill="1" applyBorder="1" applyAlignment="1">
      <alignment horizontal="center" vertical="center" wrapText="1"/>
      <protection/>
    </xf>
    <xf numFmtId="0" fontId="23" fillId="0" borderId="93" xfId="57" applyBorder="1" applyAlignment="1">
      <alignment horizontal="center" vertical="center"/>
      <protection/>
    </xf>
    <xf numFmtId="0" fontId="23" fillId="0" borderId="101" xfId="57" applyBorder="1" applyAlignment="1">
      <alignment horizontal="center" vertical="center"/>
      <protection/>
    </xf>
    <xf numFmtId="0" fontId="44" fillId="0" borderId="26" xfId="56" applyFont="1" applyFill="1" applyBorder="1" applyAlignment="1">
      <alignment horizontal="center" vertical="center" wrapText="1"/>
      <protection/>
    </xf>
    <xf numFmtId="0" fontId="44" fillId="0" borderId="28" xfId="56" applyFont="1" applyFill="1" applyBorder="1" applyAlignment="1">
      <alignment horizontal="center" vertical="center" wrapText="1"/>
      <protection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2 2" xfId="55"/>
    <cellStyle name="Normál 3" xfId="56"/>
    <cellStyle name="Normál 4" xfId="57"/>
    <cellStyle name="Normal_KARSZJ3" xfId="58"/>
    <cellStyle name="Normál_KVRENMUNKA" xfId="59"/>
    <cellStyle name="Normál_SEGEDLETEK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dxfs count="2">
    <dxf>
      <font>
        <color indexed="13"/>
      </font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externalLink" Target="externalLinks/externalLink2.xml" /><Relationship Id="rId33" Type="http://schemas.openxmlformats.org/officeDocument/2006/relationships/externalLink" Target="externalLinks/externalLink3.xml" /><Relationship Id="rId34" Type="http://schemas.openxmlformats.org/officeDocument/2006/relationships/externalLink" Target="externalLinks/externalLink4.xml" /><Relationship Id="rId35" Type="http://schemas.openxmlformats.org/officeDocument/2006/relationships/externalLink" Target="externalLinks/externalLink5.xml" /><Relationship Id="rId36" Type="http://schemas.openxmlformats.org/officeDocument/2006/relationships/externalLink" Target="externalLinks/externalLink6.xml" /><Relationship Id="rId37" Type="http://schemas.openxmlformats.org/officeDocument/2006/relationships/externalLink" Target="externalLinks/externalLink7.xml" /><Relationship Id="rId3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5</xdr:col>
      <xdr:colOff>9525</xdr:colOff>
      <xdr:row>24</xdr:row>
      <xdr:rowOff>0</xdr:rowOff>
    </xdr:to>
    <xdr:sp>
      <xdr:nvSpPr>
        <xdr:cNvPr id="1" name="Line 2"/>
        <xdr:cNvSpPr>
          <a:spLocks/>
        </xdr:cNvSpPr>
      </xdr:nvSpPr>
      <xdr:spPr>
        <a:xfrm flipV="1">
          <a:off x="1257300" y="5114925"/>
          <a:ext cx="474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133350</xdr:colOff>
      <xdr:row>34</xdr:row>
      <xdr:rowOff>47625</xdr:rowOff>
    </xdr:from>
    <xdr:to>
      <xdr:col>10</xdr:col>
      <xdr:colOff>95250</xdr:colOff>
      <xdr:row>37</xdr:row>
      <xdr:rowOff>104775</xdr:rowOff>
    </xdr:to>
    <xdr:sp>
      <xdr:nvSpPr>
        <xdr:cNvPr id="1" name="Comment 1" hidden="1"/>
        <xdr:cNvSpPr>
          <a:spLocks/>
        </xdr:cNvSpPr>
      </xdr:nvSpPr>
      <xdr:spPr>
        <a:xfrm>
          <a:off x="5248275" y="7286625"/>
          <a:ext cx="1419225" cy="6286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Gyógyszer:20
Könyv, folyóirat: 115
Szakmai anyag: 570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 editAs="absolute">
    <xdr:from>
      <xdr:col>7</xdr:col>
      <xdr:colOff>19050</xdr:colOff>
      <xdr:row>38</xdr:row>
      <xdr:rowOff>180975</xdr:rowOff>
    </xdr:from>
    <xdr:to>
      <xdr:col>9</xdr:col>
      <xdr:colOff>209550</xdr:colOff>
      <xdr:row>42</xdr:row>
      <xdr:rowOff>161925</xdr:rowOff>
    </xdr:to>
    <xdr:sp>
      <xdr:nvSpPr>
        <xdr:cNvPr id="2" name="Comment 2" hidden="1"/>
        <xdr:cNvSpPr>
          <a:spLocks/>
        </xdr:cNvSpPr>
      </xdr:nvSpPr>
      <xdr:spPr>
        <a:xfrm>
          <a:off x="5133975" y="8181975"/>
          <a:ext cx="1095375" cy="7429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Irodaszer: 200
Munkaruha: 525
Egyéb, 
tisztítószer: 500</a:t>
          </a:r>
        </a:p>
      </xdr:txBody>
    </xdr:sp>
    <xdr:clientData/>
  </xdr:twoCellAnchor>
  <xdr:twoCellAnchor editAs="absolute">
    <xdr:from>
      <xdr:col>7</xdr:col>
      <xdr:colOff>142875</xdr:colOff>
      <xdr:row>46</xdr:row>
      <xdr:rowOff>57150</xdr:rowOff>
    </xdr:from>
    <xdr:to>
      <xdr:col>9</xdr:col>
      <xdr:colOff>247650</xdr:colOff>
      <xdr:row>49</xdr:row>
      <xdr:rowOff>104775</xdr:rowOff>
    </xdr:to>
    <xdr:sp>
      <xdr:nvSpPr>
        <xdr:cNvPr id="3" name="Comment 3" hidden="1"/>
        <xdr:cNvSpPr>
          <a:spLocks/>
        </xdr:cNvSpPr>
      </xdr:nvSpPr>
      <xdr:spPr>
        <a:xfrm>
          <a:off x="5257800" y="9582150"/>
          <a:ext cx="1009650" cy="6191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user:
Bankktg. 200
Egyéb üz: 35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38100</xdr:colOff>
      <xdr:row>35</xdr:row>
      <xdr:rowOff>123825</xdr:rowOff>
    </xdr:from>
    <xdr:to>
      <xdr:col>9</xdr:col>
      <xdr:colOff>295275</xdr:colOff>
      <xdr:row>39</xdr:row>
      <xdr:rowOff>171450</xdr:rowOff>
    </xdr:to>
    <xdr:sp>
      <xdr:nvSpPr>
        <xdr:cNvPr id="1" name="Comment 2" hidden="1"/>
        <xdr:cNvSpPr>
          <a:spLocks/>
        </xdr:cNvSpPr>
      </xdr:nvSpPr>
      <xdr:spPr>
        <a:xfrm>
          <a:off x="4410075" y="8077200"/>
          <a:ext cx="1181100" cy="8096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Gyógyszer: 5
Könyv:30
Egyéb info.hord: 60
Szakmai anyagok: 40
Repi: 520</a:t>
          </a:r>
        </a:p>
      </xdr:txBody>
    </xdr:sp>
    <xdr:clientData/>
  </xdr:twoCellAnchor>
  <xdr:twoCellAnchor editAs="absolute">
    <xdr:from>
      <xdr:col>11</xdr:col>
      <xdr:colOff>361950</xdr:colOff>
      <xdr:row>36</xdr:row>
      <xdr:rowOff>0</xdr:rowOff>
    </xdr:from>
    <xdr:to>
      <xdr:col>14</xdr:col>
      <xdr:colOff>85725</xdr:colOff>
      <xdr:row>39</xdr:row>
      <xdr:rowOff>66675</xdr:rowOff>
    </xdr:to>
    <xdr:sp>
      <xdr:nvSpPr>
        <xdr:cNvPr id="2" name="Comment 3" hidden="1"/>
        <xdr:cNvSpPr>
          <a:spLocks/>
        </xdr:cNvSpPr>
      </xdr:nvSpPr>
      <xdr:spPr>
        <a:xfrm>
          <a:off x="6619875" y="8143875"/>
          <a:ext cx="1190625" cy="6381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Kiállítás karbantart.szükséges anyagok</a:t>
          </a:r>
        </a:p>
      </xdr:txBody>
    </xdr:sp>
    <xdr:clientData/>
  </xdr:twoCellAnchor>
  <xdr:twoCellAnchor editAs="absolute">
    <xdr:from>
      <xdr:col>16</xdr:col>
      <xdr:colOff>276225</xdr:colOff>
      <xdr:row>34</xdr:row>
      <xdr:rowOff>57150</xdr:rowOff>
    </xdr:from>
    <xdr:to>
      <xdr:col>18</xdr:col>
      <xdr:colOff>409575</xdr:colOff>
      <xdr:row>39</xdr:row>
      <xdr:rowOff>133350</xdr:rowOff>
    </xdr:to>
    <xdr:sp>
      <xdr:nvSpPr>
        <xdr:cNvPr id="3" name="Comment 4" hidden="1"/>
        <xdr:cNvSpPr>
          <a:spLocks/>
        </xdr:cNvSpPr>
      </xdr:nvSpPr>
      <xdr:spPr>
        <a:xfrm>
          <a:off x="8982075" y="7896225"/>
          <a:ext cx="1047750" cy="9525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Gyógyszer:5
Könyv: 900
Folyóirat: 200
egyéb info.hordozó: 100
Repi:25</a:t>
          </a:r>
        </a:p>
      </xdr:txBody>
    </xdr:sp>
    <xdr:clientData/>
  </xdr:twoCellAnchor>
  <xdr:twoCellAnchor editAs="absolute">
    <xdr:from>
      <xdr:col>7</xdr:col>
      <xdr:colOff>152400</xdr:colOff>
      <xdr:row>41</xdr:row>
      <xdr:rowOff>28575</xdr:rowOff>
    </xdr:from>
    <xdr:to>
      <xdr:col>9</xdr:col>
      <xdr:colOff>228600</xdr:colOff>
      <xdr:row>43</xdr:row>
      <xdr:rowOff>180975</xdr:rowOff>
    </xdr:to>
    <xdr:sp>
      <xdr:nvSpPr>
        <xdr:cNvPr id="4" name="Comment 5" hidden="1"/>
        <xdr:cNvSpPr>
          <a:spLocks/>
        </xdr:cNvSpPr>
      </xdr:nvSpPr>
      <xdr:spPr>
        <a:xfrm>
          <a:off x="4524375" y="9124950"/>
          <a:ext cx="1000125" cy="5334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user:
Irodaszer: 100
egyéb anyag:120</a:t>
          </a:r>
        </a:p>
      </xdr:txBody>
    </xdr:sp>
    <xdr:clientData/>
  </xdr:twoCellAnchor>
  <xdr:twoCellAnchor editAs="absolute">
    <xdr:from>
      <xdr:col>10</xdr:col>
      <xdr:colOff>247650</xdr:colOff>
      <xdr:row>39</xdr:row>
      <xdr:rowOff>133350</xdr:rowOff>
    </xdr:from>
    <xdr:to>
      <xdr:col>12</xdr:col>
      <xdr:colOff>352425</xdr:colOff>
      <xdr:row>41</xdr:row>
      <xdr:rowOff>180975</xdr:rowOff>
    </xdr:to>
    <xdr:sp>
      <xdr:nvSpPr>
        <xdr:cNvPr id="5" name="Comment 6" hidden="1"/>
        <xdr:cNvSpPr>
          <a:spLocks/>
        </xdr:cNvSpPr>
      </xdr:nvSpPr>
      <xdr:spPr>
        <a:xfrm>
          <a:off x="6057900" y="8848725"/>
          <a:ext cx="1066800" cy="4286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Irodaszer
egyéb anyagok</a:t>
          </a:r>
        </a:p>
      </xdr:txBody>
    </xdr:sp>
    <xdr:clientData/>
  </xdr:twoCellAnchor>
  <xdr:twoCellAnchor editAs="absolute">
    <xdr:from>
      <xdr:col>16</xdr:col>
      <xdr:colOff>295275</xdr:colOff>
      <xdr:row>40</xdr:row>
      <xdr:rowOff>0</xdr:rowOff>
    </xdr:from>
    <xdr:to>
      <xdr:col>18</xdr:col>
      <xdr:colOff>314325</xdr:colOff>
      <xdr:row>43</xdr:row>
      <xdr:rowOff>47625</xdr:rowOff>
    </xdr:to>
    <xdr:sp>
      <xdr:nvSpPr>
        <xdr:cNvPr id="6" name="Comment 7" hidden="1"/>
        <xdr:cNvSpPr>
          <a:spLocks/>
        </xdr:cNvSpPr>
      </xdr:nvSpPr>
      <xdr:spPr>
        <a:xfrm>
          <a:off x="9001125" y="8905875"/>
          <a:ext cx="933450" cy="6191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user:
Irodaszer
egyéb anyag</a:t>
          </a:r>
        </a:p>
      </xdr:txBody>
    </xdr:sp>
    <xdr:clientData/>
  </xdr:twoCellAnchor>
  <xdr:twoCellAnchor editAs="absolute">
    <xdr:from>
      <xdr:col>7</xdr:col>
      <xdr:colOff>180975</xdr:colOff>
      <xdr:row>49</xdr:row>
      <xdr:rowOff>114300</xdr:rowOff>
    </xdr:from>
    <xdr:to>
      <xdr:col>9</xdr:col>
      <xdr:colOff>190500</xdr:colOff>
      <xdr:row>52</xdr:row>
      <xdr:rowOff>0</xdr:rowOff>
    </xdr:to>
    <xdr:sp>
      <xdr:nvSpPr>
        <xdr:cNvPr id="7" name="Comment 8" hidden="1"/>
        <xdr:cNvSpPr>
          <a:spLocks/>
        </xdr:cNvSpPr>
      </xdr:nvSpPr>
      <xdr:spPr>
        <a:xfrm>
          <a:off x="4552950" y="11001375"/>
          <a:ext cx="933450" cy="4572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user:
Pfiff.Zs.tandíj</a:t>
          </a:r>
        </a:p>
      </xdr:txBody>
    </xdr:sp>
    <xdr:clientData/>
  </xdr:twoCellAnchor>
  <xdr:twoCellAnchor editAs="absolute">
    <xdr:from>
      <xdr:col>7</xdr:col>
      <xdr:colOff>152400</xdr:colOff>
      <xdr:row>52</xdr:row>
      <xdr:rowOff>104775</xdr:rowOff>
    </xdr:from>
    <xdr:to>
      <xdr:col>9</xdr:col>
      <xdr:colOff>95250</xdr:colOff>
      <xdr:row>56</xdr:row>
      <xdr:rowOff>66675</xdr:rowOff>
    </xdr:to>
    <xdr:sp>
      <xdr:nvSpPr>
        <xdr:cNvPr id="8" name="Comment 9" hidden="1"/>
        <xdr:cNvSpPr>
          <a:spLocks/>
        </xdr:cNvSpPr>
      </xdr:nvSpPr>
      <xdr:spPr>
        <a:xfrm>
          <a:off x="4524375" y="11563350"/>
          <a:ext cx="866775" cy="7239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user:
Rendezvényekre szolg., fellépők</a:t>
          </a:r>
        </a:p>
      </xdr:txBody>
    </xdr:sp>
    <xdr:clientData/>
  </xdr:twoCellAnchor>
  <xdr:twoCellAnchor editAs="absolute">
    <xdr:from>
      <xdr:col>16</xdr:col>
      <xdr:colOff>295275</xdr:colOff>
      <xdr:row>45</xdr:row>
      <xdr:rowOff>114300</xdr:rowOff>
    </xdr:from>
    <xdr:to>
      <xdr:col>18</xdr:col>
      <xdr:colOff>504825</xdr:colOff>
      <xdr:row>49</xdr:row>
      <xdr:rowOff>47625</xdr:rowOff>
    </xdr:to>
    <xdr:sp>
      <xdr:nvSpPr>
        <xdr:cNvPr id="9" name="Comment 10" hidden="1"/>
        <xdr:cNvSpPr>
          <a:spLocks/>
        </xdr:cNvSpPr>
      </xdr:nvSpPr>
      <xdr:spPr>
        <a:xfrm>
          <a:off x="9001125" y="9972675"/>
          <a:ext cx="1123950" cy="9620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Posta
Riasztó
Rendezvények
Fénymásoló karbantartása
Vonalkód címkék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 editAs="absolute">
    <xdr:from>
      <xdr:col>21</xdr:col>
      <xdr:colOff>76200</xdr:colOff>
      <xdr:row>45</xdr:row>
      <xdr:rowOff>76200</xdr:rowOff>
    </xdr:from>
    <xdr:to>
      <xdr:col>24</xdr:col>
      <xdr:colOff>171450</xdr:colOff>
      <xdr:row>48</xdr:row>
      <xdr:rowOff>180975</xdr:rowOff>
    </xdr:to>
    <xdr:sp>
      <xdr:nvSpPr>
        <xdr:cNvPr id="10" name="Comment 11" hidden="1"/>
        <xdr:cNvSpPr>
          <a:spLocks/>
        </xdr:cNvSpPr>
      </xdr:nvSpPr>
      <xdr:spPr>
        <a:xfrm>
          <a:off x="11115675" y="9934575"/>
          <a:ext cx="1533525" cy="8096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user:
Főszerk: 105*12= 1 260
Tördelés: 30*12=360
Nyomda: 1 800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T&#246;bbc&#233;l&#250;Kist&#233;rs&#233;giT&#225;rsul&#225;s\Normat&#237;va_2006\BMelfogadott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T&#246;bbc&#233;l&#250;Kist&#233;rs&#233;giT&#225;rsul&#225;s\Normat&#237;va_2007\normat&#237;vafelm&#233;r&#233;s200611h&#243;\4002_kit&#246;lt&#246;tt1204(V&#201;GLEGES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biro\AppData\Local\Temp\2014\K&#214;LTS&#201;GVET&#201;S%202014%20j&#243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HVI\Asztal\Normat&#237;va%20sz&#225;m&#237;t&#225;s%202014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elhaszn&#225;l&#243;\Dokumentumok\2014\K&#246;lts&#233;gvet&#233;s\K&#214;LTS&#201;GVET&#201;S%202014%20v&#233;gleges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biro\AppData\Local\Temp\m&#243;dos&#237;t&#225;s_nagyt&#225;bla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elhaszn&#225;l&#243;\Dokumentumok\2012\K&#246;lts&#233;gvet&#233;s%20%20m&#243;dos&#237;t&#225;s\M&#243;dos&#237;t&#225;s%20_12_30\m&#243;dos&#237;t&#225;s%202012_12_3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Segéd-összesítő"/>
      <sheetName val="Összesítő"/>
      <sheetName val="Adat-felmérő"/>
      <sheetName val="Közokt. kieg"/>
    </sheetNames>
    <sheetDataSet>
      <sheetData sheetId="0">
        <row r="8">
          <cell r="CD8" t="str">
            <v>Aba</v>
          </cell>
        </row>
        <row r="9">
          <cell r="CD9" t="str">
            <v>Abádszalók</v>
          </cell>
        </row>
        <row r="10">
          <cell r="CD10" t="str">
            <v>Abaliget</v>
          </cell>
        </row>
        <row r="11">
          <cell r="CD11" t="str">
            <v>Abasár</v>
          </cell>
        </row>
        <row r="12">
          <cell r="CD12" t="str">
            <v>Abaújalpár</v>
          </cell>
        </row>
        <row r="13">
          <cell r="CD13" t="str">
            <v>Abaújkér</v>
          </cell>
        </row>
        <row r="14">
          <cell r="CD14" t="str">
            <v>Abaújlak</v>
          </cell>
        </row>
        <row r="15">
          <cell r="CD15" t="str">
            <v>Abaújszántó</v>
          </cell>
        </row>
        <row r="16">
          <cell r="CD16" t="str">
            <v>Abaújszolnok</v>
          </cell>
        </row>
        <row r="17">
          <cell r="CD17" t="str">
            <v>Abaújvár</v>
          </cell>
        </row>
        <row r="18">
          <cell r="CD18" t="str">
            <v>Abda</v>
          </cell>
        </row>
        <row r="19">
          <cell r="CD19" t="str">
            <v>Abod</v>
          </cell>
        </row>
        <row r="20">
          <cell r="CD20" t="str">
            <v>Abony</v>
          </cell>
        </row>
        <row r="21">
          <cell r="CD21" t="str">
            <v>Ábrahámhegy</v>
          </cell>
        </row>
        <row r="22">
          <cell r="CD22" t="str">
            <v>Ács</v>
          </cell>
        </row>
        <row r="23">
          <cell r="CD23" t="str">
            <v>Acsa</v>
          </cell>
        </row>
        <row r="24">
          <cell r="CD24" t="str">
            <v>Acsád</v>
          </cell>
        </row>
        <row r="25">
          <cell r="CD25" t="str">
            <v>Acsalag</v>
          </cell>
        </row>
        <row r="26">
          <cell r="CD26" t="str">
            <v>Ácsteszér</v>
          </cell>
        </row>
        <row r="27">
          <cell r="CD27" t="str">
            <v>Adács</v>
          </cell>
        </row>
        <row r="28">
          <cell r="CD28" t="str">
            <v>Ádánd</v>
          </cell>
        </row>
        <row r="29">
          <cell r="CD29" t="str">
            <v>Adásztevel</v>
          </cell>
        </row>
        <row r="30">
          <cell r="CD30" t="e">
            <v>#N/A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)"/>
      <sheetName val="2.2.2.-2.4. feladatok"/>
      <sheetName val="2.5.-2.8. feladatok"/>
      <sheetName val="Szakszolgálat-segéd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érleg"/>
      <sheetName val="Mérleg2"/>
      <sheetName val="Önk össz.bevétel"/>
      <sheetName val="normatíva"/>
      <sheetName val="Önk.össz kiadás"/>
      <sheetName val="Jogalkotás"/>
      <sheetName val="Szociális ellátások"/>
      <sheetName val="Városüzemeltetés"/>
      <sheetName val="VF saját forrásból"/>
      <sheetName val="VF Eu forrásból"/>
      <sheetName val="Védőnő, EÜ"/>
      <sheetName val="Egyéb tevékenység"/>
      <sheetName val="Int.összesen"/>
      <sheetName val="PH"/>
      <sheetName val="Óvoda"/>
      <sheetName val="BBKP"/>
      <sheetName val="Beruházás"/>
      <sheetName val="Felújítás"/>
      <sheetName val="létszámok"/>
      <sheetName val="Segédlet-pályázat"/>
      <sheetName val="Munka1"/>
    </sheetNames>
    <sheetDataSet>
      <sheetData sheetId="0">
        <row r="20">
          <cell r="C20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ORMATÍVA ÖSSZESÍTŐ"/>
      <sheetName val="TKT ÓVI NORMATÍVA"/>
      <sheetName val="TKT SZOC NORMATÍVA"/>
      <sheetName val="MV. ÓVI - ISK NORMATÍVA"/>
    </sheetNames>
    <sheetDataSet>
      <sheetData sheetId="1">
        <row r="32">
          <cell r="K32">
            <v>71146133.33333333</v>
          </cell>
        </row>
        <row r="33">
          <cell r="K33">
            <v>35840533.33333333</v>
          </cell>
        </row>
        <row r="35">
          <cell r="K35">
            <v>921920</v>
          </cell>
        </row>
        <row r="36">
          <cell r="K36">
            <v>15600000</v>
          </cell>
        </row>
        <row r="37">
          <cell r="K37">
            <v>7800000</v>
          </cell>
        </row>
        <row r="39">
          <cell r="K39">
            <v>10901333.333333332</v>
          </cell>
        </row>
        <row r="40">
          <cell r="K40">
            <v>5506666.666666666</v>
          </cell>
        </row>
        <row r="42">
          <cell r="K42">
            <v>1403520</v>
          </cell>
        </row>
      </sheetData>
      <sheetData sheetId="2">
        <row r="3">
          <cell r="D3">
            <v>7400325</v>
          </cell>
        </row>
        <row r="4">
          <cell r="D4">
            <v>5620500</v>
          </cell>
        </row>
        <row r="5">
          <cell r="D5">
            <v>7400325</v>
          </cell>
        </row>
        <row r="6">
          <cell r="D6">
            <v>4464000</v>
          </cell>
        </row>
        <row r="7">
          <cell r="D7">
            <v>21866000</v>
          </cell>
        </row>
        <row r="8">
          <cell r="D8">
            <v>1635000</v>
          </cell>
        </row>
        <row r="9">
          <cell r="D9">
            <v>2500000</v>
          </cell>
        </row>
        <row r="10">
          <cell r="D10">
            <v>1045980</v>
          </cell>
        </row>
      </sheetData>
      <sheetData sheetId="3">
        <row r="19">
          <cell r="E19">
            <v>55365600</v>
          </cell>
        </row>
        <row r="20">
          <cell r="E20">
            <v>27549066.666666664</v>
          </cell>
        </row>
        <row r="22">
          <cell r="E22">
            <v>708640</v>
          </cell>
        </row>
        <row r="23">
          <cell r="E23">
            <v>16800000</v>
          </cell>
        </row>
        <row r="24">
          <cell r="E24">
            <v>8400000</v>
          </cell>
        </row>
        <row r="26">
          <cell r="E26">
            <v>8736000</v>
          </cell>
        </row>
        <row r="27">
          <cell r="E27">
            <v>4368000</v>
          </cell>
        </row>
        <row r="29">
          <cell r="E29">
            <v>24512640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érleg"/>
      <sheetName val="Mérleg2"/>
      <sheetName val="Mérleg2.a"/>
      <sheetName val="Önk össz.bevétel"/>
      <sheetName val="normatíva"/>
      <sheetName val="Önk.össz kiadás"/>
      <sheetName val="Jogalkotás"/>
      <sheetName val="Szociális ellátások"/>
      <sheetName val="Városüzemeltetés"/>
      <sheetName val="VF saját forrásból"/>
      <sheetName val="VF Eu forrásból"/>
      <sheetName val="Védőnő, EÜ"/>
      <sheetName val="Egyéb tevékenység"/>
      <sheetName val="Int.összesen"/>
      <sheetName val="PH"/>
      <sheetName val="Óvoda"/>
      <sheetName val="BBKP"/>
      <sheetName val="Beruházás"/>
      <sheetName val="Felújítás"/>
      <sheetName val="Létszámok"/>
      <sheetName val="Martongazda átadott pe"/>
      <sheetName val="Több éves kihat"/>
      <sheetName val="Ei felhaszn."/>
      <sheetName val="Közv.tám"/>
      <sheetName val="Átadott pe"/>
    </sheetNames>
    <sheetDataSet>
      <sheetData sheetId="3">
        <row r="66">
          <cell r="C66">
            <v>0</v>
          </cell>
        </row>
        <row r="70">
          <cell r="C70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ételes módosítás ÖNK"/>
      <sheetName val="Tételes módosítás PH"/>
      <sheetName val="Tételes módosítás Óvoda "/>
      <sheetName val="Tételes módosítás BBKP"/>
      <sheetName val="Konszolidált módosítás"/>
    </sheetNames>
    <sheetDataSet>
      <sheetData sheetId="0">
        <row r="87">
          <cell r="L87">
            <v>0</v>
          </cell>
          <cell r="N87">
            <v>0</v>
          </cell>
          <cell r="R87">
            <v>0</v>
          </cell>
          <cell r="T87">
            <v>0</v>
          </cell>
          <cell r="W87">
            <v>0</v>
          </cell>
          <cell r="Y87">
            <v>0</v>
          </cell>
          <cell r="Z87">
            <v>0</v>
          </cell>
        </row>
      </sheetData>
      <sheetData sheetId="1">
        <row r="12">
          <cell r="D12">
            <v>379</v>
          </cell>
          <cell r="E12">
            <v>102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V12">
            <v>0</v>
          </cell>
          <cell r="W12">
            <v>0</v>
          </cell>
          <cell r="X12">
            <v>481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</row>
      </sheetData>
      <sheetData sheetId="2">
        <row r="12">
          <cell r="D12">
            <v>217</v>
          </cell>
          <cell r="E12">
            <v>59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X12">
            <v>276</v>
          </cell>
        </row>
      </sheetData>
      <sheetData sheetId="3">
        <row r="15">
          <cell r="D15">
            <v>188</v>
          </cell>
          <cell r="E15">
            <v>51</v>
          </cell>
          <cell r="L15">
            <v>617</v>
          </cell>
          <cell r="M15">
            <v>0</v>
          </cell>
          <cell r="N15">
            <v>0</v>
          </cell>
          <cell r="O15">
            <v>3938</v>
          </cell>
          <cell r="P15">
            <v>0</v>
          </cell>
          <cell r="Q15">
            <v>0</v>
          </cell>
          <cell r="X15">
            <v>4794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.sz.mell._Mérleg"/>
      <sheetName val="2.a.sz.mell._Mérleg"/>
      <sheetName val="2.b.sz.mell._FMérleg "/>
      <sheetName val="3.sz.mell_normatíva2010"/>
      <sheetName val="5.sz.mell_beruházás"/>
      <sheetName val="6.sz.mell_felújítás (2)"/>
      <sheetName val="4.sz.mell. szakfeladatok"/>
      <sheetName val="5.sz.mell.Beruházás"/>
      <sheetName val="6.sz.mell.Felújítás"/>
      <sheetName val=" 9. sz. mell_KözvetettTám"/>
      <sheetName val="11. sz. mell._EUprojektek (2)"/>
      <sheetName val="7. sz. mell._létszám"/>
      <sheetName val="8.1. sz. mell_Önk."/>
      <sheetName val="8.1. a.sz. mell_Jogalkotás"/>
      <sheetName val="8.1.b. sz. mell_Szoc.ell.  "/>
      <sheetName val="8.1. c.sz. mell_Városüz "/>
      <sheetName val="8.1.d. sz. mell _Védőnő"/>
      <sheetName val="13.1. i.sz. mell _Üres"/>
      <sheetName val="8.1.e. sz. mell_Egyéb eü. "/>
      <sheetName val="8.1.f. sz. mell _Egyéb tev. "/>
      <sheetName val="8.2. Polgármesteri Hivatal"/>
      <sheetName val="8.3. sz. mell_össz."/>
      <sheetName val="8.3. sz. mell (1)_"/>
      <sheetName val="8.3. sz. mell_ (2)"/>
      <sheetName val="8.3. sz. mell_ (3)"/>
      <sheetName val=" 14. sz. mell_Gördülő"/>
      <sheetName val="17.sz.mell_Tartozások"/>
      <sheetName val="8.3.sz.mell_(4)"/>
      <sheetName val="9.sz.mell. Támogatások"/>
      <sheetName val="10.a.Tételes módosítás ÖNK"/>
      <sheetName val="10.b.Tételes módosítás PH"/>
      <sheetName val="10.c.Tételes módosítás Iskola"/>
      <sheetName val="10.d.Tételes módosítás Óvoda "/>
      <sheetName val="10.e.Tételes mód.Műv. Iskola"/>
      <sheetName val="10.f.Tételes módosítás BBKP"/>
      <sheetName val="10.g.Konszolidált módosítás"/>
    </sheetNames>
    <sheetDataSet>
      <sheetData sheetId="32">
        <row r="15">
          <cell r="AE15">
            <v>0</v>
          </cell>
          <cell r="AG15">
            <v>0</v>
          </cell>
        </row>
      </sheetData>
      <sheetData sheetId="34">
        <row r="14">
          <cell r="AG1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29"/>
  <sheetViews>
    <sheetView zoomScalePageLayoutView="0" workbookViewId="0" topLeftCell="A25">
      <selection activeCell="D40" sqref="D40"/>
    </sheetView>
  </sheetViews>
  <sheetFormatPr defaultColWidth="9.140625" defaultRowHeight="15"/>
  <cols>
    <col min="1" max="1" width="5.421875" style="345" customWidth="1"/>
    <col min="2" max="2" width="54.8515625" style="339" customWidth="1"/>
    <col min="3" max="3" width="10.421875" style="339" customWidth="1"/>
    <col min="4" max="4" width="9.140625" style="339" customWidth="1"/>
    <col min="5" max="5" width="9.8515625" style="339" customWidth="1"/>
    <col min="6" max="6" width="9.00390625" style="201" bestFit="1" customWidth="1"/>
    <col min="7" max="7" width="8.421875" style="201" bestFit="1" customWidth="1"/>
    <col min="8" max="30" width="9.140625" style="201" customWidth="1"/>
    <col min="31" max="16384" width="9.140625" style="339" customWidth="1"/>
  </cols>
  <sheetData>
    <row r="1" spans="1:5" ht="15.75">
      <c r="A1" s="799" t="s">
        <v>512</v>
      </c>
      <c r="B1" s="799"/>
      <c r="C1" s="799"/>
      <c r="D1" s="799"/>
      <c r="E1" s="353" t="s">
        <v>511</v>
      </c>
    </row>
    <row r="2" spans="1:5" ht="15.75">
      <c r="A2" s="799" t="s">
        <v>392</v>
      </c>
      <c r="B2" s="799"/>
      <c r="C2" s="799"/>
      <c r="D2" s="799"/>
      <c r="E2" s="799"/>
    </row>
    <row r="3" spans="1:5" ht="15.75" customHeight="1">
      <c r="A3" s="195" t="s">
        <v>370</v>
      </c>
      <c r="B3" s="196"/>
      <c r="C3" s="196"/>
      <c r="D3" s="196"/>
      <c r="E3" s="196"/>
    </row>
    <row r="4" spans="1:5" ht="15.75" customHeight="1">
      <c r="A4" s="804" t="s">
        <v>371</v>
      </c>
      <c r="B4" s="804"/>
      <c r="C4" s="805" t="s">
        <v>508</v>
      </c>
      <c r="D4" s="805"/>
      <c r="E4" s="805"/>
    </row>
    <row r="5" spans="1:30" ht="30.75" customHeight="1">
      <c r="A5" s="346"/>
      <c r="B5" s="346" t="s">
        <v>349</v>
      </c>
      <c r="C5" s="373" t="s">
        <v>188</v>
      </c>
      <c r="D5" s="161" t="s">
        <v>636</v>
      </c>
      <c r="E5" s="161" t="s">
        <v>637</v>
      </c>
      <c r="Y5" s="339"/>
      <c r="Z5" s="339"/>
      <c r="AA5" s="339"/>
      <c r="AB5" s="339"/>
      <c r="AC5" s="339"/>
      <c r="AD5" s="339"/>
    </row>
    <row r="6" spans="1:24" s="367" customFormat="1" ht="15.75">
      <c r="A6" s="365" t="s">
        <v>534</v>
      </c>
      <c r="B6" s="350" t="s">
        <v>533</v>
      </c>
      <c r="C6" s="371">
        <f>+C9+C10+C15+C16</f>
        <v>771180</v>
      </c>
      <c r="D6" s="371">
        <f>+D9+D10+D15+D16</f>
        <v>14156</v>
      </c>
      <c r="E6" s="371">
        <f>+E9+E10+E15+E16</f>
        <v>785336</v>
      </c>
      <c r="F6" s="366"/>
      <c r="G6" s="366"/>
      <c r="H6" s="366"/>
      <c r="I6" s="366"/>
      <c r="J6" s="366"/>
      <c r="K6" s="366"/>
      <c r="L6" s="366"/>
      <c r="M6" s="366"/>
      <c r="N6" s="366"/>
      <c r="O6" s="366"/>
      <c r="P6" s="366"/>
      <c r="Q6" s="366"/>
      <c r="R6" s="366"/>
      <c r="S6" s="366"/>
      <c r="T6" s="366"/>
      <c r="U6" s="366"/>
      <c r="V6" s="366"/>
      <c r="W6" s="366"/>
      <c r="X6" s="366"/>
    </row>
    <row r="7" spans="1:24" s="340" customFormat="1" ht="12" customHeight="1">
      <c r="A7" s="209" t="s">
        <v>531</v>
      </c>
      <c r="B7" s="370" t="s">
        <v>403</v>
      </c>
      <c r="C7" s="206">
        <f>+'Önk össz.bevétel'!C11</f>
        <v>500457</v>
      </c>
      <c r="D7" s="206">
        <f>+'Önk össz.bevétel'!D11</f>
        <v>8237</v>
      </c>
      <c r="E7" s="206">
        <f>+'Önk össz.bevétel'!E11</f>
        <v>508694</v>
      </c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</row>
    <row r="8" spans="1:24" s="340" customFormat="1" ht="13.5" customHeight="1">
      <c r="A8" s="369" t="s">
        <v>532</v>
      </c>
      <c r="B8" s="370" t="s">
        <v>237</v>
      </c>
      <c r="C8" s="206">
        <f>+'Önk össz.bevétel'!C12+'Int.összesen'!D6</f>
        <v>55290</v>
      </c>
      <c r="D8" s="206">
        <f>+'Önk össz.bevétel'!D12+'Int.összesen'!E6</f>
        <v>5919</v>
      </c>
      <c r="E8" s="206">
        <f>+'Önk össz.bevétel'!E12+'Int.összesen'!F6</f>
        <v>61209</v>
      </c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</row>
    <row r="9" spans="1:24" s="368" customFormat="1" ht="12" customHeight="1">
      <c r="A9" s="166" t="s">
        <v>378</v>
      </c>
      <c r="B9" s="78" t="s">
        <v>401</v>
      </c>
      <c r="C9" s="178">
        <f>+C7+C8</f>
        <v>555747</v>
      </c>
      <c r="D9" s="178">
        <f>+D7+D8</f>
        <v>14156</v>
      </c>
      <c r="E9" s="178">
        <f>+E7+E8</f>
        <v>569903</v>
      </c>
      <c r="F9" s="366"/>
      <c r="G9" s="366"/>
      <c r="H9" s="366"/>
      <c r="I9" s="366"/>
      <c r="J9" s="366"/>
      <c r="K9" s="366"/>
      <c r="L9" s="366"/>
      <c r="M9" s="366"/>
      <c r="N9" s="366"/>
      <c r="O9" s="366"/>
      <c r="P9" s="366"/>
      <c r="Q9" s="366"/>
      <c r="R9" s="366"/>
      <c r="S9" s="366"/>
      <c r="T9" s="366"/>
      <c r="U9" s="366"/>
      <c r="V9" s="366"/>
      <c r="W9" s="366"/>
      <c r="X9" s="366"/>
    </row>
    <row r="10" spans="1:24" s="340" customFormat="1" ht="12" customHeight="1">
      <c r="A10" s="352" t="s">
        <v>535</v>
      </c>
      <c r="B10" s="78" t="s">
        <v>407</v>
      </c>
      <c r="C10" s="178">
        <f>SUM(C11:C14)</f>
        <v>174500</v>
      </c>
      <c r="D10" s="178"/>
      <c r="E10" s="178">
        <f>SUM(C10:D10)</f>
        <v>174500</v>
      </c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</row>
    <row r="11" spans="1:24" s="340" customFormat="1" ht="12" customHeight="1">
      <c r="A11" s="209" t="s">
        <v>536</v>
      </c>
      <c r="B11" s="370" t="s">
        <v>405</v>
      </c>
      <c r="C11" s="178">
        <f>+'Önk össz.bevétel'!C40</f>
        <v>0</v>
      </c>
      <c r="D11" s="178"/>
      <c r="E11" s="178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1"/>
    </row>
    <row r="12" spans="1:24" s="340" customFormat="1" ht="12" customHeight="1">
      <c r="A12" s="369" t="s">
        <v>537</v>
      </c>
      <c r="B12" s="370" t="s">
        <v>252</v>
      </c>
      <c r="C12" s="178">
        <f>+'Önk össz.bevétel'!C43</f>
        <v>43500</v>
      </c>
      <c r="D12" s="178">
        <f>+'Önk össz.bevétel'!D43</f>
        <v>0</v>
      </c>
      <c r="E12" s="178">
        <f>+'Önk össz.bevétel'!E43</f>
        <v>43500</v>
      </c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1"/>
    </row>
    <row r="13" spans="1:24" s="340" customFormat="1" ht="12" customHeight="1">
      <c r="A13" s="209" t="s">
        <v>538</v>
      </c>
      <c r="B13" s="370" t="s">
        <v>406</v>
      </c>
      <c r="C13" s="178">
        <f>+'Önk össz.bevétel'!C52</f>
        <v>128000</v>
      </c>
      <c r="D13" s="178">
        <f>+'Önk össz.bevétel'!D52</f>
        <v>0</v>
      </c>
      <c r="E13" s="178">
        <f>+'Önk össz.bevétel'!E52</f>
        <v>128000</v>
      </c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</row>
    <row r="14" spans="1:24" s="340" customFormat="1" ht="12" customHeight="1">
      <c r="A14" s="369" t="s">
        <v>539</v>
      </c>
      <c r="B14" s="370" t="s">
        <v>265</v>
      </c>
      <c r="C14" s="178">
        <f>+'Önk össz.bevétel'!C53</f>
        <v>3000</v>
      </c>
      <c r="D14" s="178">
        <f>+'Önk össz.bevétel'!D53</f>
        <v>0</v>
      </c>
      <c r="E14" s="178">
        <f>+'Önk össz.bevétel'!E53</f>
        <v>3000</v>
      </c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</row>
    <row r="15" spans="1:24" s="340" customFormat="1" ht="12" customHeight="1">
      <c r="A15" s="166">
        <v>3</v>
      </c>
      <c r="B15" s="78" t="s">
        <v>321</v>
      </c>
      <c r="C15" s="178">
        <f>+'Önk össz.bevétel'!C65+'Int.összesen'!D34</f>
        <v>37391</v>
      </c>
      <c r="D15" s="178">
        <f>+'Önk össz.bevétel'!D65+'Int.összesen'!E34</f>
        <v>0</v>
      </c>
      <c r="E15" s="178">
        <f>+'Önk össz.bevétel'!E65+'Int.összesen'!F34</f>
        <v>37391</v>
      </c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</row>
    <row r="16" spans="1:24" s="340" customFormat="1" ht="12" customHeight="1">
      <c r="A16" s="352">
        <v>4</v>
      </c>
      <c r="B16" s="78" t="s">
        <v>319</v>
      </c>
      <c r="C16" s="178">
        <f>+'Önk össz.bevétel'!C68</f>
        <v>3542</v>
      </c>
      <c r="D16" s="178">
        <f>+'Önk össz.bevétel'!D68</f>
        <v>0</v>
      </c>
      <c r="E16" s="178">
        <f>+'Önk össz.bevétel'!E68</f>
        <v>3542</v>
      </c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</row>
    <row r="17" spans="1:24" s="368" customFormat="1" ht="12" customHeight="1">
      <c r="A17" s="167" t="s">
        <v>540</v>
      </c>
      <c r="B17" s="350" t="s">
        <v>320</v>
      </c>
      <c r="C17" s="184">
        <f>SUM(C18:C20)</f>
        <v>379277</v>
      </c>
      <c r="D17" s="184">
        <f>SUM(D18:D20)</f>
        <v>1555</v>
      </c>
      <c r="E17" s="184">
        <f>SUM(E18:E20)</f>
        <v>380832</v>
      </c>
      <c r="F17" s="366"/>
      <c r="G17" s="366"/>
      <c r="H17" s="366"/>
      <c r="I17" s="366"/>
      <c r="J17" s="366"/>
      <c r="K17" s="366"/>
      <c r="L17" s="366"/>
      <c r="M17" s="366"/>
      <c r="N17" s="366"/>
      <c r="O17" s="366"/>
      <c r="P17" s="366"/>
      <c r="Q17" s="366"/>
      <c r="R17" s="366"/>
      <c r="S17" s="366"/>
      <c r="T17" s="366"/>
      <c r="U17" s="366"/>
      <c r="V17" s="366"/>
      <c r="W17" s="366"/>
      <c r="X17" s="366"/>
    </row>
    <row r="18" spans="1:24" s="340" customFormat="1" ht="12" customHeight="1">
      <c r="A18" s="352">
        <v>1</v>
      </c>
      <c r="B18" s="78" t="s">
        <v>402</v>
      </c>
      <c r="C18" s="178">
        <f>+'Önk össz.bevétel'!C37+'Int.összesen'!D18</f>
        <v>379277</v>
      </c>
      <c r="D18" s="178">
        <f>+'Önk össz.bevétel'!D37+'Int.összesen'!E18</f>
        <v>1555</v>
      </c>
      <c r="E18" s="178">
        <f>+'Önk össz.bevétel'!E37+'Int.összesen'!F18</f>
        <v>380832</v>
      </c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</row>
    <row r="19" spans="1:24" s="340" customFormat="1" ht="12" customHeight="1">
      <c r="A19" s="166">
        <v>2</v>
      </c>
      <c r="B19" s="78" t="s">
        <v>320</v>
      </c>
      <c r="C19" s="178">
        <f>+'Önk össz.bevétel'!C66</f>
        <v>0</v>
      </c>
      <c r="D19" s="178"/>
      <c r="E19" s="178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1"/>
    </row>
    <row r="20" spans="1:24" s="340" customFormat="1" ht="12" customHeight="1">
      <c r="A20" s="352">
        <v>3</v>
      </c>
      <c r="B20" s="78" t="s">
        <v>350</v>
      </c>
      <c r="C20" s="178">
        <f>+'Önk össz.bevétel'!C70</f>
        <v>0</v>
      </c>
      <c r="D20" s="178"/>
      <c r="E20" s="178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201"/>
    </row>
    <row r="21" spans="1:24" s="340" customFormat="1" ht="12" customHeight="1">
      <c r="A21" s="166"/>
      <c r="B21" s="79" t="s">
        <v>501</v>
      </c>
      <c r="C21" s="184">
        <f>+C17+C6</f>
        <v>1150457</v>
      </c>
      <c r="D21" s="184">
        <f>+D17+D6</f>
        <v>15711</v>
      </c>
      <c r="E21" s="184">
        <f>+E17+E6</f>
        <v>1166168</v>
      </c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</row>
    <row r="22" spans="1:24" s="340" customFormat="1" ht="12" customHeight="1">
      <c r="A22" s="365" t="s">
        <v>541</v>
      </c>
      <c r="B22" s="79" t="s">
        <v>353</v>
      </c>
      <c r="C22" s="184">
        <f>+C24+C23</f>
        <v>279495</v>
      </c>
      <c r="D22" s="184">
        <f>+D24+D23</f>
        <v>311649</v>
      </c>
      <c r="E22" s="184">
        <f>+E24+E23</f>
        <v>591144</v>
      </c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</row>
    <row r="23" spans="1:24" s="340" customFormat="1" ht="12" customHeight="1">
      <c r="A23" s="166">
        <v>1</v>
      </c>
      <c r="B23" s="78" t="s">
        <v>498</v>
      </c>
      <c r="C23" s="178"/>
      <c r="D23" s="178"/>
      <c r="E23" s="178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</row>
    <row r="24" spans="1:24" s="340" customFormat="1" ht="12" customHeight="1">
      <c r="A24" s="352">
        <v>2</v>
      </c>
      <c r="B24" s="78" t="s">
        <v>408</v>
      </c>
      <c r="C24" s="178">
        <f>SUM(C25:C26)</f>
        <v>279495</v>
      </c>
      <c r="D24" s="178">
        <f>SUM(D25:D26)</f>
        <v>311649</v>
      </c>
      <c r="E24" s="178">
        <f>SUM(E25:E26)</f>
        <v>591144</v>
      </c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</row>
    <row r="25" spans="1:24" s="340" customFormat="1" ht="12" customHeight="1">
      <c r="A25" s="166" t="s">
        <v>531</v>
      </c>
      <c r="B25" s="370" t="s">
        <v>499</v>
      </c>
      <c r="C25" s="206">
        <f>+'Önk össz.bevétel'!C73+'Int.összesen'!D42</f>
        <v>98309</v>
      </c>
      <c r="D25" s="206">
        <f>+'Önk össz.bevétel'!D73+'Int.összesen'!E42</f>
        <v>311649</v>
      </c>
      <c r="E25" s="206">
        <f>+'Önk össz.bevétel'!E73+'Int.összesen'!F42</f>
        <v>409958</v>
      </c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  <c r="V25" s="201"/>
      <c r="W25" s="201"/>
      <c r="X25" s="201"/>
    </row>
    <row r="26" spans="1:24" s="340" customFormat="1" ht="12" customHeight="1">
      <c r="A26" s="352" t="s">
        <v>532</v>
      </c>
      <c r="B26" s="370" t="s">
        <v>500</v>
      </c>
      <c r="C26" s="206">
        <f>+'Önk össz.bevétel'!C74+'Int.összesen'!D43</f>
        <v>181186</v>
      </c>
      <c r="D26" s="206">
        <f>+'Önk össz.bevétel'!D74+'Int.összesen'!E43</f>
        <v>0</v>
      </c>
      <c r="E26" s="206">
        <f>+'Önk össz.bevétel'!E74+'Int.összesen'!F43</f>
        <v>181186</v>
      </c>
      <c r="F26" s="201"/>
      <c r="G26" s="201"/>
      <c r="H26" s="201"/>
      <c r="I26" s="201"/>
      <c r="J26" s="201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01"/>
      <c r="V26" s="201"/>
      <c r="W26" s="201"/>
      <c r="X26" s="201"/>
    </row>
    <row r="27" spans="1:24" s="340" customFormat="1" ht="12.75" customHeight="1">
      <c r="A27" s="800" t="s">
        <v>502</v>
      </c>
      <c r="B27" s="801"/>
      <c r="C27" s="372">
        <f>+C22+C17+C6</f>
        <v>1429952</v>
      </c>
      <c r="D27" s="372">
        <f>+D22+D17+D6</f>
        <v>327360</v>
      </c>
      <c r="E27" s="372">
        <f>+E22+E17+E6</f>
        <v>1757312</v>
      </c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201"/>
      <c r="U27" s="201"/>
      <c r="V27" s="201"/>
      <c r="W27" s="201"/>
      <c r="X27" s="201"/>
    </row>
    <row r="28" spans="1:24" s="340" customFormat="1" ht="12" customHeight="1">
      <c r="A28" s="338"/>
      <c r="B28" s="183"/>
      <c r="C28" s="354"/>
      <c r="D28" s="183"/>
      <c r="E28" s="183"/>
      <c r="F28" s="201"/>
      <c r="G28" s="201"/>
      <c r="H28" s="201"/>
      <c r="I28" s="201"/>
      <c r="J28" s="201"/>
      <c r="K28" s="201"/>
      <c r="L28" s="201"/>
      <c r="M28" s="201"/>
      <c r="N28" s="201"/>
      <c r="O28" s="201"/>
      <c r="P28" s="201"/>
      <c r="Q28" s="201"/>
      <c r="R28" s="201"/>
      <c r="S28" s="201"/>
      <c r="T28" s="201"/>
      <c r="U28" s="201"/>
      <c r="V28" s="201"/>
      <c r="W28" s="201"/>
      <c r="X28" s="201"/>
    </row>
    <row r="29" spans="1:24" s="340" customFormat="1" ht="16.5" customHeight="1">
      <c r="A29" s="806" t="s">
        <v>379</v>
      </c>
      <c r="B29" s="807"/>
      <c r="C29" s="807"/>
      <c r="D29" s="807"/>
      <c r="E29" s="807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  <c r="Q29" s="201"/>
      <c r="R29" s="201"/>
      <c r="S29" s="201"/>
      <c r="T29" s="201"/>
      <c r="U29" s="201"/>
      <c r="V29" s="201"/>
      <c r="W29" s="201"/>
      <c r="X29" s="201"/>
    </row>
    <row r="30" spans="1:30" s="340" customFormat="1" ht="15" customHeight="1">
      <c r="A30" s="804" t="s">
        <v>380</v>
      </c>
      <c r="B30" s="804"/>
      <c r="C30" s="341"/>
      <c r="D30" s="341"/>
      <c r="E30" s="341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1"/>
      <c r="S30" s="201"/>
      <c r="T30" s="201"/>
      <c r="U30" s="201"/>
      <c r="V30" s="201"/>
      <c r="W30" s="201"/>
      <c r="X30" s="201"/>
      <c r="Y30" s="201"/>
      <c r="Z30" s="201"/>
      <c r="AA30" s="201"/>
      <c r="AB30" s="201"/>
      <c r="AC30" s="201"/>
      <c r="AD30" s="201"/>
    </row>
    <row r="31" spans="1:5" ht="27.75" customHeight="1">
      <c r="A31" s="347"/>
      <c r="B31" s="347" t="s">
        <v>349</v>
      </c>
      <c r="C31" s="373" t="s">
        <v>188</v>
      </c>
      <c r="D31" s="161" t="s">
        <v>636</v>
      </c>
      <c r="E31" s="161" t="s">
        <v>637</v>
      </c>
    </row>
    <row r="32" spans="1:5" ht="16.5" customHeight="1">
      <c r="A32" s="365" t="s">
        <v>534</v>
      </c>
      <c r="B32" s="350" t="s">
        <v>545</v>
      </c>
      <c r="C32" s="371">
        <f>+C33+C34+C35+C36+C37+C38</f>
        <v>857210</v>
      </c>
      <c r="D32" s="371">
        <f>+D33+D34+D35+D36+D37+D38</f>
        <v>225437</v>
      </c>
      <c r="E32" s="371">
        <f>+E33+E34+E35+E36+E37+E38</f>
        <v>1082647</v>
      </c>
    </row>
    <row r="33" spans="1:30" ht="13.5" customHeight="1">
      <c r="A33" s="5">
        <v>1</v>
      </c>
      <c r="B33" s="330" t="s">
        <v>177</v>
      </c>
      <c r="C33" s="351">
        <f>+'Önk.össz kiadás'!D7+'Int.összesen'!D54</f>
        <v>241405</v>
      </c>
      <c r="D33" s="351">
        <f>+'Önk.össz kiadás'!E7+'Int.összesen'!E54</f>
        <v>816</v>
      </c>
      <c r="E33" s="351">
        <f>+'Önk.össz kiadás'!F7+'Int.összesen'!F54</f>
        <v>242221</v>
      </c>
      <c r="Y33" s="339"/>
      <c r="Z33" s="339"/>
      <c r="AA33" s="339"/>
      <c r="AB33" s="339"/>
      <c r="AC33" s="339"/>
      <c r="AD33" s="339"/>
    </row>
    <row r="34" spans="1:30" ht="12" customHeight="1">
      <c r="A34" s="5">
        <v>2</v>
      </c>
      <c r="B34" s="330" t="s">
        <v>176</v>
      </c>
      <c r="C34" s="351">
        <f>+'Önk.össz kiadás'!D9+'Int.összesen'!D55</f>
        <v>67363</v>
      </c>
      <c r="D34" s="351">
        <f>+'Önk.össz kiadás'!E9+'Int.összesen'!E55</f>
        <v>221</v>
      </c>
      <c r="E34" s="351">
        <f>+'Önk.össz kiadás'!F9+'Int.összesen'!F55</f>
        <v>67584</v>
      </c>
      <c r="Y34" s="339"/>
      <c r="Z34" s="339"/>
      <c r="AA34" s="339"/>
      <c r="AB34" s="339"/>
      <c r="AC34" s="339"/>
      <c r="AD34" s="339"/>
    </row>
    <row r="35" spans="1:30" ht="12" customHeight="1">
      <c r="A35" s="5">
        <v>3</v>
      </c>
      <c r="B35" s="330" t="s">
        <v>156</v>
      </c>
      <c r="C35" s="351">
        <f>+'Önk.össz kiadás'!D16+'Int.összesen'!D62</f>
        <v>132681</v>
      </c>
      <c r="D35" s="351">
        <f>+'Önk.össz kiadás'!E16+'Int.összesen'!E62</f>
        <v>6935</v>
      </c>
      <c r="E35" s="351">
        <f>+'Önk.össz kiadás'!F16+'Int.összesen'!F62</f>
        <v>139616</v>
      </c>
      <c r="Y35" s="339"/>
      <c r="Z35" s="339"/>
      <c r="AA35" s="339"/>
      <c r="AB35" s="339"/>
      <c r="AC35" s="339"/>
      <c r="AD35" s="339"/>
    </row>
    <row r="36" spans="1:30" ht="12" customHeight="1">
      <c r="A36" s="5">
        <v>4</v>
      </c>
      <c r="B36" s="331" t="s">
        <v>155</v>
      </c>
      <c r="C36" s="351">
        <f>+'Önk.össz kiadás'!D18</f>
        <v>14400</v>
      </c>
      <c r="D36" s="351">
        <f>+'Önk.össz kiadás'!E18</f>
        <v>0</v>
      </c>
      <c r="E36" s="351">
        <f>+'Önk.össz kiadás'!F18</f>
        <v>14400</v>
      </c>
      <c r="Y36" s="339"/>
      <c r="Z36" s="339"/>
      <c r="AA36" s="339"/>
      <c r="AB36" s="339"/>
      <c r="AC36" s="339"/>
      <c r="AD36" s="339"/>
    </row>
    <row r="37" spans="1:30" ht="12" customHeight="1">
      <c r="A37" s="5">
        <v>5</v>
      </c>
      <c r="B37" s="330" t="s">
        <v>168</v>
      </c>
      <c r="C37" s="351">
        <f>+'Önk.össz kiadás'!D22+'Önk.össz kiadás'!D21+'Önk.össz kiadás'!D23+'Önk.össz kiadás'!D24+'Int.összesen'!D65</f>
        <v>369622</v>
      </c>
      <c r="D37" s="351">
        <f>+'Önk.össz kiadás'!E22+'Önk.össz kiadás'!E21+'Önk.össz kiadás'!E23+'Önk.össz kiadás'!E24+'Int.összesen'!E65+'Önk.össz kiadás'!F20</f>
        <v>43497</v>
      </c>
      <c r="E37" s="351">
        <f>+'Önk.össz kiadás'!F22+'Önk.össz kiadás'!F21+'Önk.össz kiadás'!F23+'Önk.össz kiadás'!F24+'Int.összesen'!F65+'Önk.össz kiadás'!F20</f>
        <v>413119</v>
      </c>
      <c r="F37" s="339"/>
      <c r="G37" s="339"/>
      <c r="H37" s="339"/>
      <c r="I37" s="339"/>
      <c r="J37" s="339"/>
      <c r="K37" s="339"/>
      <c r="L37" s="339"/>
      <c r="M37" s="339"/>
      <c r="N37" s="339"/>
      <c r="O37" s="339"/>
      <c r="P37" s="339"/>
      <c r="Q37" s="339"/>
      <c r="R37" s="339"/>
      <c r="S37" s="339"/>
      <c r="T37" s="339"/>
      <c r="U37" s="339"/>
      <c r="V37" s="339"/>
      <c r="W37" s="339"/>
      <c r="X37" s="339"/>
      <c r="Y37" s="339"/>
      <c r="Z37" s="339"/>
      <c r="AA37" s="339"/>
      <c r="AB37" s="339"/>
      <c r="AC37" s="339"/>
      <c r="AD37" s="339"/>
    </row>
    <row r="38" spans="1:30" ht="12" customHeight="1">
      <c r="A38" s="5">
        <v>6</v>
      </c>
      <c r="B38" s="330" t="s">
        <v>558</v>
      </c>
      <c r="C38" s="351">
        <f>+'Önk.össz kiadás'!D25</f>
        <v>31739</v>
      </c>
      <c r="D38" s="351">
        <f>+'Önk.össz kiadás'!E25</f>
        <v>173968</v>
      </c>
      <c r="E38" s="351">
        <f>+'Önk.össz kiadás'!F25</f>
        <v>205707</v>
      </c>
      <c r="F38" s="339"/>
      <c r="G38" s="339"/>
      <c r="H38" s="339"/>
      <c r="I38" s="339"/>
      <c r="J38" s="339"/>
      <c r="K38" s="339"/>
      <c r="L38" s="339"/>
      <c r="M38" s="339"/>
      <c r="N38" s="339"/>
      <c r="O38" s="339"/>
      <c r="P38" s="339"/>
      <c r="Q38" s="339"/>
      <c r="R38" s="339"/>
      <c r="S38" s="339"/>
      <c r="T38" s="339"/>
      <c r="U38" s="339"/>
      <c r="V38" s="339"/>
      <c r="W38" s="339"/>
      <c r="X38" s="339"/>
      <c r="Y38" s="339"/>
      <c r="Z38" s="339"/>
      <c r="AA38" s="339"/>
      <c r="AB38" s="339"/>
      <c r="AC38" s="339"/>
      <c r="AD38" s="339"/>
    </row>
    <row r="39" spans="1:30" ht="12" customHeight="1">
      <c r="A39" s="7" t="s">
        <v>546</v>
      </c>
      <c r="B39" s="350" t="s">
        <v>547</v>
      </c>
      <c r="C39" s="372">
        <f>+C40+C41+C42</f>
        <v>498989</v>
      </c>
      <c r="D39" s="372">
        <f>+D40+D41+D42</f>
        <v>101923</v>
      </c>
      <c r="E39" s="372">
        <f>+E40+E41+E42</f>
        <v>600912</v>
      </c>
      <c r="F39" s="339"/>
      <c r="G39" s="339"/>
      <c r="H39" s="339"/>
      <c r="I39" s="339"/>
      <c r="J39" s="339"/>
      <c r="K39" s="339"/>
      <c r="L39" s="339"/>
      <c r="M39" s="339"/>
      <c r="N39" s="339"/>
      <c r="O39" s="339"/>
      <c r="P39" s="339"/>
      <c r="Q39" s="339"/>
      <c r="R39" s="339"/>
      <c r="S39" s="339"/>
      <c r="T39" s="339"/>
      <c r="U39" s="339"/>
      <c r="V39" s="339"/>
      <c r="W39" s="339"/>
      <c r="X39" s="339"/>
      <c r="Y39" s="339"/>
      <c r="Z39" s="339"/>
      <c r="AA39" s="339"/>
      <c r="AB39" s="339"/>
      <c r="AC39" s="339"/>
      <c r="AD39" s="339"/>
    </row>
    <row r="40" spans="1:30" ht="12" customHeight="1">
      <c r="A40" s="5">
        <v>1</v>
      </c>
      <c r="B40" s="330" t="s">
        <v>166</v>
      </c>
      <c r="C40" s="351">
        <f>+'Önk.össz kiadás'!D28+'Int.összesen'!D67</f>
        <v>474188</v>
      </c>
      <c r="D40" s="351">
        <f>+'Önk.össz kiadás'!E28+'Int.összesen'!E67</f>
        <v>75541</v>
      </c>
      <c r="E40" s="351">
        <f>+'Önk.össz kiadás'!F28+'Int.összesen'!F67</f>
        <v>549729</v>
      </c>
      <c r="F40" s="339"/>
      <c r="G40" s="339"/>
      <c r="H40" s="339"/>
      <c r="I40" s="339"/>
      <c r="J40" s="339"/>
      <c r="K40" s="339"/>
      <c r="L40" s="339"/>
      <c r="M40" s="339"/>
      <c r="N40" s="339"/>
      <c r="O40" s="339"/>
      <c r="P40" s="339"/>
      <c r="Q40" s="339"/>
      <c r="R40" s="339"/>
      <c r="S40" s="339"/>
      <c r="T40" s="339"/>
      <c r="U40" s="339"/>
      <c r="V40" s="339"/>
      <c r="W40" s="339"/>
      <c r="X40" s="339"/>
      <c r="Y40" s="339"/>
      <c r="Z40" s="339"/>
      <c r="AA40" s="339"/>
      <c r="AB40" s="339"/>
      <c r="AC40" s="339"/>
      <c r="AD40" s="339"/>
    </row>
    <row r="41" spans="1:30" ht="12" customHeight="1">
      <c r="A41" s="5">
        <v>2</v>
      </c>
      <c r="B41" s="330" t="s">
        <v>165</v>
      </c>
      <c r="C41" s="351">
        <f>+'Önk.össz kiadás'!D30</f>
        <v>14286</v>
      </c>
      <c r="D41" s="351">
        <f>+'Önk.össz kiadás'!E30</f>
        <v>26382</v>
      </c>
      <c r="E41" s="351">
        <f>+'Önk.össz kiadás'!F30</f>
        <v>40668</v>
      </c>
      <c r="F41" s="339"/>
      <c r="G41" s="339"/>
      <c r="H41" s="339"/>
      <c r="I41" s="339"/>
      <c r="J41" s="339"/>
      <c r="K41" s="339"/>
      <c r="L41" s="339"/>
      <c r="M41" s="339"/>
      <c r="N41" s="339"/>
      <c r="O41" s="339"/>
      <c r="P41" s="339"/>
      <c r="Q41" s="339"/>
      <c r="R41" s="339"/>
      <c r="S41" s="339"/>
      <c r="T41" s="339"/>
      <c r="U41" s="339"/>
      <c r="V41" s="339"/>
      <c r="W41" s="339"/>
      <c r="X41" s="339"/>
      <c r="Y41" s="339"/>
      <c r="Z41" s="339"/>
      <c r="AA41" s="339"/>
      <c r="AB41" s="339"/>
      <c r="AC41" s="339"/>
      <c r="AD41" s="339"/>
    </row>
    <row r="42" spans="1:30" ht="12" customHeight="1">
      <c r="A42" s="5">
        <v>3</v>
      </c>
      <c r="B42" s="330" t="s">
        <v>163</v>
      </c>
      <c r="C42" s="351">
        <f>+'Önk.össz kiadás'!D32+'Int.összesen'!D71</f>
        <v>10515</v>
      </c>
      <c r="D42" s="351">
        <f>+'Önk.össz kiadás'!E32+'Int.összesen'!E71</f>
        <v>0</v>
      </c>
      <c r="E42" s="351">
        <f>+'Önk.össz kiadás'!F32+'Int.összesen'!F71</f>
        <v>10515</v>
      </c>
      <c r="F42" s="339"/>
      <c r="G42" s="339"/>
      <c r="H42" s="339"/>
      <c r="I42" s="339"/>
      <c r="J42" s="339"/>
      <c r="K42" s="339"/>
      <c r="L42" s="339"/>
      <c r="M42" s="339"/>
      <c r="N42" s="339"/>
      <c r="O42" s="339"/>
      <c r="P42" s="339"/>
      <c r="Q42" s="339"/>
      <c r="R42" s="339"/>
      <c r="S42" s="339"/>
      <c r="T42" s="339"/>
      <c r="U42" s="339"/>
      <c r="V42" s="339"/>
      <c r="W42" s="339"/>
      <c r="X42" s="339"/>
      <c r="Y42" s="339"/>
      <c r="Z42" s="339"/>
      <c r="AA42" s="339"/>
      <c r="AB42" s="339"/>
      <c r="AC42" s="339"/>
      <c r="AD42" s="339"/>
    </row>
    <row r="43" spans="1:5" s="367" customFormat="1" ht="12" customHeight="1">
      <c r="A43" s="7"/>
      <c r="B43" s="335" t="s">
        <v>543</v>
      </c>
      <c r="C43" s="372">
        <f>+C39+C32</f>
        <v>1356199</v>
      </c>
      <c r="D43" s="372">
        <f>+D39+D32</f>
        <v>327360</v>
      </c>
      <c r="E43" s="372">
        <f>+E39+E32</f>
        <v>1683559</v>
      </c>
    </row>
    <row r="44" spans="1:30" ht="12" customHeight="1">
      <c r="A44" s="7" t="s">
        <v>548</v>
      </c>
      <c r="B44" s="374" t="s">
        <v>318</v>
      </c>
      <c r="C44" s="372">
        <f>+'Egyéb tevékenység'!D126</f>
        <v>73753</v>
      </c>
      <c r="D44" s="372">
        <f>+'Egyéb tevékenység'!E126</f>
        <v>0</v>
      </c>
      <c r="E44" s="372">
        <f>+'Egyéb tevékenység'!F126</f>
        <v>73753</v>
      </c>
      <c r="F44" s="339"/>
      <c r="G44" s="339"/>
      <c r="H44" s="339"/>
      <c r="I44" s="339"/>
      <c r="J44" s="339"/>
      <c r="K44" s="339"/>
      <c r="L44" s="339"/>
      <c r="M44" s="339"/>
      <c r="N44" s="339"/>
      <c r="O44" s="339"/>
      <c r="P44" s="339"/>
      <c r="Q44" s="339"/>
      <c r="R44" s="339"/>
      <c r="S44" s="339"/>
      <c r="T44" s="339"/>
      <c r="U44" s="339"/>
      <c r="V44" s="339"/>
      <c r="W44" s="339"/>
      <c r="X44" s="339"/>
      <c r="Y44" s="339"/>
      <c r="Z44" s="339"/>
      <c r="AA44" s="339"/>
      <c r="AB44" s="339"/>
      <c r="AC44" s="339"/>
      <c r="AD44" s="339"/>
    </row>
    <row r="45" spans="1:5" s="367" customFormat="1" ht="12" customHeight="1">
      <c r="A45" s="802" t="s">
        <v>544</v>
      </c>
      <c r="B45" s="803"/>
      <c r="C45" s="372">
        <f>C44+C43</f>
        <v>1429952</v>
      </c>
      <c r="D45" s="372">
        <f>D44+D43</f>
        <v>327360</v>
      </c>
      <c r="E45" s="372">
        <f>E44+E43</f>
        <v>1757312</v>
      </c>
    </row>
    <row r="46" spans="1:30" ht="15" customHeight="1">
      <c r="A46" s="342"/>
      <c r="B46" s="201"/>
      <c r="C46" s="201"/>
      <c r="D46" s="201"/>
      <c r="E46" s="201"/>
      <c r="Y46" s="339"/>
      <c r="Z46" s="339"/>
      <c r="AA46" s="339"/>
      <c r="AB46" s="339"/>
      <c r="AC46" s="339"/>
      <c r="AD46" s="339"/>
    </row>
    <row r="47" spans="1:30" s="340" customFormat="1" ht="15.75" customHeight="1">
      <c r="A47" s="799" t="s">
        <v>385</v>
      </c>
      <c r="B47" s="799"/>
      <c r="C47" s="799"/>
      <c r="D47" s="799"/>
      <c r="E47" s="799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  <c r="V47" s="201"/>
      <c r="W47" s="201"/>
      <c r="X47" s="201"/>
      <c r="Y47" s="201"/>
      <c r="Z47" s="201"/>
      <c r="AA47" s="201"/>
      <c r="AB47" s="201"/>
      <c r="AC47" s="201"/>
      <c r="AD47" s="201"/>
    </row>
    <row r="48" spans="1:5" s="201" customFormat="1" ht="15.75">
      <c r="A48" s="343" t="s">
        <v>386</v>
      </c>
      <c r="B48" s="344"/>
      <c r="C48" s="339"/>
      <c r="D48" s="339"/>
      <c r="E48" s="339"/>
    </row>
    <row r="49" spans="1:5" ht="21">
      <c r="A49" s="348">
        <v>1</v>
      </c>
      <c r="B49" s="200" t="s">
        <v>549</v>
      </c>
      <c r="C49" s="197">
        <f>+C21-C43</f>
        <v>-205742</v>
      </c>
      <c r="D49" s="197">
        <f>+D21-D43</f>
        <v>-311649</v>
      </c>
      <c r="E49" s="197">
        <f>+E21-E43</f>
        <v>-517391</v>
      </c>
    </row>
    <row r="50" spans="1:5" ht="15.75">
      <c r="A50" s="342"/>
      <c r="B50" s="201"/>
      <c r="C50" s="201"/>
      <c r="D50" s="201"/>
      <c r="E50" s="201"/>
    </row>
    <row r="51" spans="1:5" ht="15.75">
      <c r="A51" s="799" t="s">
        <v>387</v>
      </c>
      <c r="B51" s="799"/>
      <c r="C51" s="799"/>
      <c r="D51" s="799"/>
      <c r="E51" s="799"/>
    </row>
    <row r="52" spans="1:2" ht="15.75">
      <c r="A52" s="343" t="s">
        <v>388</v>
      </c>
      <c r="B52" s="344"/>
    </row>
    <row r="53" spans="1:5" ht="15.75">
      <c r="A53" s="348" t="s">
        <v>378</v>
      </c>
      <c r="B53" s="200" t="s">
        <v>389</v>
      </c>
      <c r="C53" s="197">
        <f>+C54-C55</f>
        <v>205742</v>
      </c>
      <c r="D53" s="197">
        <f>+D54-D55</f>
        <v>311649</v>
      </c>
      <c r="E53" s="197">
        <f>+E54-E55</f>
        <v>517391</v>
      </c>
    </row>
    <row r="54" spans="1:5" ht="15.75">
      <c r="A54" s="349" t="s">
        <v>382</v>
      </c>
      <c r="B54" s="198" t="s">
        <v>550</v>
      </c>
      <c r="C54" s="199">
        <f>+C22</f>
        <v>279495</v>
      </c>
      <c r="D54" s="199">
        <f>+D22</f>
        <v>311649</v>
      </c>
      <c r="E54" s="199">
        <f>+E22</f>
        <v>591144</v>
      </c>
    </row>
    <row r="55" spans="1:30" ht="15.75">
      <c r="A55" s="349" t="s">
        <v>383</v>
      </c>
      <c r="B55" s="198" t="s">
        <v>551</v>
      </c>
      <c r="C55" s="199">
        <f>+C44</f>
        <v>73753</v>
      </c>
      <c r="D55" s="199">
        <f>+D44</f>
        <v>0</v>
      </c>
      <c r="E55" s="199">
        <f>+E44</f>
        <v>73753</v>
      </c>
      <c r="F55" s="339"/>
      <c r="G55" s="339"/>
      <c r="H55" s="339"/>
      <c r="I55" s="339"/>
      <c r="J55" s="339"/>
      <c r="K55" s="339"/>
      <c r="L55" s="339"/>
      <c r="M55" s="339"/>
      <c r="N55" s="339"/>
      <c r="O55" s="339"/>
      <c r="P55" s="339"/>
      <c r="Q55" s="339"/>
      <c r="R55" s="339"/>
      <c r="S55" s="339"/>
      <c r="T55" s="339"/>
      <c r="U55" s="339"/>
      <c r="V55" s="339"/>
      <c r="W55" s="339"/>
      <c r="X55" s="339"/>
      <c r="Y55" s="339"/>
      <c r="Z55" s="339"/>
      <c r="AA55" s="339"/>
      <c r="AB55" s="339"/>
      <c r="AC55" s="339"/>
      <c r="AD55" s="339"/>
    </row>
    <row r="56" spans="1:30" ht="15.75">
      <c r="A56" s="342"/>
      <c r="B56" s="201"/>
      <c r="C56" s="201"/>
      <c r="D56" s="201"/>
      <c r="E56" s="201"/>
      <c r="F56" s="339"/>
      <c r="G56" s="339"/>
      <c r="H56" s="339"/>
      <c r="I56" s="339"/>
      <c r="J56" s="339"/>
      <c r="K56" s="339"/>
      <c r="L56" s="339"/>
      <c r="M56" s="339"/>
      <c r="N56" s="339"/>
      <c r="O56" s="339"/>
      <c r="P56" s="339"/>
      <c r="Q56" s="339"/>
      <c r="R56" s="339"/>
      <c r="S56" s="339"/>
      <c r="T56" s="339"/>
      <c r="U56" s="339"/>
      <c r="V56" s="339"/>
      <c r="W56" s="339"/>
      <c r="X56" s="339"/>
      <c r="Y56" s="339"/>
      <c r="Z56" s="339"/>
      <c r="AA56" s="339"/>
      <c r="AB56" s="339"/>
      <c r="AC56" s="339"/>
      <c r="AD56" s="339"/>
    </row>
    <row r="57" spans="1:30" ht="15.75">
      <c r="A57" s="343" t="s">
        <v>390</v>
      </c>
      <c r="B57" s="344"/>
      <c r="F57" s="339"/>
      <c r="G57" s="339"/>
      <c r="H57" s="339"/>
      <c r="I57" s="339"/>
      <c r="J57" s="339"/>
      <c r="K57" s="339"/>
      <c r="L57" s="339"/>
      <c r="M57" s="339"/>
      <c r="N57" s="339"/>
      <c r="O57" s="339"/>
      <c r="P57" s="339"/>
      <c r="Q57" s="339"/>
      <c r="R57" s="339"/>
      <c r="S57" s="339"/>
      <c r="T57" s="339"/>
      <c r="U57" s="339"/>
      <c r="V57" s="339"/>
      <c r="W57" s="339"/>
      <c r="X57" s="339"/>
      <c r="Y57" s="339"/>
      <c r="Z57" s="339"/>
      <c r="AA57" s="339"/>
      <c r="AB57" s="339"/>
      <c r="AC57" s="339"/>
      <c r="AD57" s="339"/>
    </row>
    <row r="58" spans="1:30" ht="15.75">
      <c r="A58" s="313"/>
      <c r="B58" s="200" t="s">
        <v>391</v>
      </c>
      <c r="C58" s="197">
        <f>+C27-C45</f>
        <v>0</v>
      </c>
      <c r="D58" s="197">
        <f>+D27-D45</f>
        <v>0</v>
      </c>
      <c r="E58" s="197">
        <f>+E27-E45</f>
        <v>0</v>
      </c>
      <c r="F58" s="339"/>
      <c r="G58" s="339"/>
      <c r="H58" s="339"/>
      <c r="I58" s="339"/>
      <c r="J58" s="339"/>
      <c r="K58" s="339"/>
      <c r="L58" s="339"/>
      <c r="M58" s="339"/>
      <c r="N58" s="339"/>
      <c r="O58" s="339"/>
      <c r="P58" s="339"/>
      <c r="Q58" s="339"/>
      <c r="R58" s="339"/>
      <c r="S58" s="339"/>
      <c r="T58" s="339"/>
      <c r="U58" s="339"/>
      <c r="V58" s="339"/>
      <c r="W58" s="339"/>
      <c r="X58" s="339"/>
      <c r="Y58" s="339"/>
      <c r="Z58" s="339"/>
      <c r="AA58" s="339"/>
      <c r="AB58" s="339"/>
      <c r="AC58" s="339"/>
      <c r="AD58" s="339"/>
    </row>
    <row r="59" spans="1:30" ht="15.75">
      <c r="A59" s="342"/>
      <c r="B59" s="201"/>
      <c r="C59" s="201"/>
      <c r="D59" s="201"/>
      <c r="E59" s="201"/>
      <c r="F59" s="339"/>
      <c r="G59" s="339"/>
      <c r="H59" s="339"/>
      <c r="I59" s="339"/>
      <c r="J59" s="339"/>
      <c r="K59" s="339"/>
      <c r="L59" s="339"/>
      <c r="M59" s="339"/>
      <c r="N59" s="339"/>
      <c r="O59" s="339"/>
      <c r="P59" s="339"/>
      <c r="Q59" s="339"/>
      <c r="R59" s="339"/>
      <c r="S59" s="339"/>
      <c r="T59" s="339"/>
      <c r="U59" s="339"/>
      <c r="V59" s="339"/>
      <c r="W59" s="339"/>
      <c r="X59" s="339"/>
      <c r="Y59" s="339"/>
      <c r="Z59" s="339"/>
      <c r="AA59" s="339"/>
      <c r="AB59" s="339"/>
      <c r="AC59" s="339"/>
      <c r="AD59" s="339"/>
    </row>
    <row r="60" spans="1:30" ht="15.75">
      <c r="A60" s="342"/>
      <c r="B60" s="201"/>
      <c r="C60" s="201"/>
      <c r="D60" s="201"/>
      <c r="E60" s="201"/>
      <c r="F60" s="339"/>
      <c r="G60" s="339"/>
      <c r="H60" s="339"/>
      <c r="I60" s="339"/>
      <c r="J60" s="339"/>
      <c r="K60" s="339"/>
      <c r="L60" s="339"/>
      <c r="M60" s="339"/>
      <c r="N60" s="339"/>
      <c r="O60" s="339"/>
      <c r="P60" s="339"/>
      <c r="Q60" s="339"/>
      <c r="R60" s="339"/>
      <c r="S60" s="339"/>
      <c r="T60" s="339"/>
      <c r="U60" s="339"/>
      <c r="V60" s="339"/>
      <c r="W60" s="339"/>
      <c r="X60" s="339"/>
      <c r="Y60" s="339"/>
      <c r="Z60" s="339"/>
      <c r="AA60" s="339"/>
      <c r="AB60" s="339"/>
      <c r="AC60" s="339"/>
      <c r="AD60" s="339"/>
    </row>
    <row r="61" spans="1:30" ht="15.75">
      <c r="A61" s="342"/>
      <c r="B61" s="201"/>
      <c r="C61" s="201"/>
      <c r="D61" s="201"/>
      <c r="E61" s="201"/>
      <c r="F61" s="339"/>
      <c r="G61" s="339"/>
      <c r="H61" s="339"/>
      <c r="I61" s="339"/>
      <c r="J61" s="339"/>
      <c r="K61" s="339"/>
      <c r="L61" s="339"/>
      <c r="M61" s="339"/>
      <c r="N61" s="339"/>
      <c r="O61" s="339"/>
      <c r="P61" s="339"/>
      <c r="Q61" s="339"/>
      <c r="R61" s="339"/>
      <c r="S61" s="339"/>
      <c r="T61" s="339"/>
      <c r="U61" s="339"/>
      <c r="V61" s="339"/>
      <c r="W61" s="339"/>
      <c r="X61" s="339"/>
      <c r="Y61" s="339"/>
      <c r="Z61" s="339"/>
      <c r="AA61" s="339"/>
      <c r="AB61" s="339"/>
      <c r="AC61" s="339"/>
      <c r="AD61" s="339"/>
    </row>
    <row r="62" spans="1:30" ht="15.75">
      <c r="A62" s="342"/>
      <c r="B62" s="201"/>
      <c r="C62" s="201"/>
      <c r="D62" s="201"/>
      <c r="E62" s="201"/>
      <c r="F62" s="339"/>
      <c r="G62" s="339"/>
      <c r="H62" s="339"/>
      <c r="I62" s="339"/>
      <c r="J62" s="339"/>
      <c r="K62" s="339"/>
      <c r="L62" s="339"/>
      <c r="M62" s="339"/>
      <c r="N62" s="339"/>
      <c r="O62" s="339"/>
      <c r="P62" s="339"/>
      <c r="Q62" s="339"/>
      <c r="R62" s="339"/>
      <c r="S62" s="339"/>
      <c r="T62" s="339"/>
      <c r="U62" s="339"/>
      <c r="V62" s="339"/>
      <c r="W62" s="339"/>
      <c r="X62" s="339"/>
      <c r="Y62" s="339"/>
      <c r="Z62" s="339"/>
      <c r="AA62" s="339"/>
      <c r="AB62" s="339"/>
      <c r="AC62" s="339"/>
      <c r="AD62" s="339"/>
    </row>
    <row r="63" spans="1:30" ht="15.75">
      <c r="A63" s="342"/>
      <c r="B63" s="201"/>
      <c r="C63" s="201"/>
      <c r="D63" s="201"/>
      <c r="E63" s="201"/>
      <c r="F63" s="339"/>
      <c r="G63" s="339"/>
      <c r="H63" s="339"/>
      <c r="I63" s="339"/>
      <c r="J63" s="339"/>
      <c r="K63" s="339"/>
      <c r="L63" s="339"/>
      <c r="M63" s="339"/>
      <c r="N63" s="339"/>
      <c r="O63" s="339"/>
      <c r="P63" s="339"/>
      <c r="Q63" s="339"/>
      <c r="R63" s="339"/>
      <c r="S63" s="339"/>
      <c r="T63" s="339"/>
      <c r="U63" s="339"/>
      <c r="V63" s="339"/>
      <c r="W63" s="339"/>
      <c r="X63" s="339"/>
      <c r="Y63" s="339"/>
      <c r="Z63" s="339"/>
      <c r="AA63" s="339"/>
      <c r="AB63" s="339"/>
      <c r="AC63" s="339"/>
      <c r="AD63" s="339"/>
    </row>
    <row r="64" spans="1:30" ht="15.75">
      <c r="A64" s="342"/>
      <c r="B64" s="201"/>
      <c r="C64" s="201"/>
      <c r="D64" s="201"/>
      <c r="E64" s="201"/>
      <c r="F64" s="339"/>
      <c r="G64" s="339"/>
      <c r="H64" s="339"/>
      <c r="I64" s="339"/>
      <c r="J64" s="339"/>
      <c r="K64" s="339"/>
      <c r="L64" s="339"/>
      <c r="M64" s="339"/>
      <c r="N64" s="339"/>
      <c r="O64" s="339"/>
      <c r="P64" s="339"/>
      <c r="Q64" s="339"/>
      <c r="R64" s="339"/>
      <c r="S64" s="339"/>
      <c r="T64" s="339"/>
      <c r="U64" s="339"/>
      <c r="V64" s="339"/>
      <c r="W64" s="339"/>
      <c r="X64" s="339"/>
      <c r="Y64" s="339"/>
      <c r="Z64" s="339"/>
      <c r="AA64" s="339"/>
      <c r="AB64" s="339"/>
      <c r="AC64" s="339"/>
      <c r="AD64" s="339"/>
    </row>
    <row r="65" spans="1:30" ht="15.75">
      <c r="A65" s="342"/>
      <c r="B65" s="201"/>
      <c r="C65" s="201"/>
      <c r="D65" s="201"/>
      <c r="E65" s="201"/>
      <c r="F65" s="339"/>
      <c r="G65" s="339"/>
      <c r="H65" s="339"/>
      <c r="I65" s="339"/>
      <c r="J65" s="339"/>
      <c r="K65" s="339"/>
      <c r="L65" s="339"/>
      <c r="M65" s="339"/>
      <c r="N65" s="339"/>
      <c r="O65" s="339"/>
      <c r="P65" s="339"/>
      <c r="Q65" s="339"/>
      <c r="R65" s="339"/>
      <c r="S65" s="339"/>
      <c r="T65" s="339"/>
      <c r="U65" s="339"/>
      <c r="V65" s="339"/>
      <c r="W65" s="339"/>
      <c r="X65" s="339"/>
      <c r="Y65" s="339"/>
      <c r="Z65" s="339"/>
      <c r="AA65" s="339"/>
      <c r="AB65" s="339"/>
      <c r="AC65" s="339"/>
      <c r="AD65" s="339"/>
    </row>
    <row r="66" spans="1:30" ht="15.75">
      <c r="A66" s="342"/>
      <c r="B66" s="201"/>
      <c r="C66" s="201"/>
      <c r="D66" s="201"/>
      <c r="E66" s="201"/>
      <c r="F66" s="339"/>
      <c r="G66" s="339"/>
      <c r="H66" s="339"/>
      <c r="I66" s="339"/>
      <c r="J66" s="339"/>
      <c r="K66" s="339"/>
      <c r="L66" s="339"/>
      <c r="M66" s="339"/>
      <c r="N66" s="339"/>
      <c r="O66" s="339"/>
      <c r="P66" s="339"/>
      <c r="Q66" s="339"/>
      <c r="R66" s="339"/>
      <c r="S66" s="339"/>
      <c r="T66" s="339"/>
      <c r="U66" s="339"/>
      <c r="V66" s="339"/>
      <c r="W66" s="339"/>
      <c r="X66" s="339"/>
      <c r="Y66" s="339"/>
      <c r="Z66" s="339"/>
      <c r="AA66" s="339"/>
      <c r="AB66" s="339"/>
      <c r="AC66" s="339"/>
      <c r="AD66" s="339"/>
    </row>
    <row r="67" spans="1:30" ht="15.75">
      <c r="A67" s="342"/>
      <c r="B67" s="201"/>
      <c r="C67" s="201"/>
      <c r="D67" s="201"/>
      <c r="E67" s="201"/>
      <c r="F67" s="339"/>
      <c r="G67" s="339"/>
      <c r="H67" s="339"/>
      <c r="I67" s="339"/>
      <c r="J67" s="339"/>
      <c r="K67" s="339"/>
      <c r="L67" s="339"/>
      <c r="M67" s="339"/>
      <c r="N67" s="339"/>
      <c r="O67" s="339"/>
      <c r="P67" s="339"/>
      <c r="Q67" s="339"/>
      <c r="R67" s="339"/>
      <c r="S67" s="339"/>
      <c r="T67" s="339"/>
      <c r="U67" s="339"/>
      <c r="V67" s="339"/>
      <c r="W67" s="339"/>
      <c r="X67" s="339"/>
      <c r="Y67" s="339"/>
      <c r="Z67" s="339"/>
      <c r="AA67" s="339"/>
      <c r="AB67" s="339"/>
      <c r="AC67" s="339"/>
      <c r="AD67" s="339"/>
    </row>
    <row r="68" spans="1:30" ht="15.75">
      <c r="A68" s="342"/>
      <c r="B68" s="201"/>
      <c r="C68" s="201"/>
      <c r="D68" s="201"/>
      <c r="E68" s="201"/>
      <c r="F68" s="339"/>
      <c r="G68" s="339"/>
      <c r="H68" s="339"/>
      <c r="I68" s="339"/>
      <c r="J68" s="339"/>
      <c r="K68" s="339"/>
      <c r="L68" s="339"/>
      <c r="M68" s="339"/>
      <c r="N68" s="339"/>
      <c r="O68" s="339"/>
      <c r="P68" s="339"/>
      <c r="Q68" s="339"/>
      <c r="R68" s="339"/>
      <c r="S68" s="339"/>
      <c r="T68" s="339"/>
      <c r="U68" s="339"/>
      <c r="V68" s="339"/>
      <c r="W68" s="339"/>
      <c r="X68" s="339"/>
      <c r="Y68" s="339"/>
      <c r="Z68" s="339"/>
      <c r="AA68" s="339"/>
      <c r="AB68" s="339"/>
      <c r="AC68" s="339"/>
      <c r="AD68" s="339"/>
    </row>
    <row r="69" spans="1:30" ht="15.75">
      <c r="A69" s="342"/>
      <c r="B69" s="201"/>
      <c r="C69" s="201"/>
      <c r="D69" s="201"/>
      <c r="E69" s="201"/>
      <c r="F69" s="339"/>
      <c r="G69" s="339"/>
      <c r="H69" s="339"/>
      <c r="I69" s="339"/>
      <c r="J69" s="339"/>
      <c r="K69" s="339"/>
      <c r="L69" s="339"/>
      <c r="M69" s="339"/>
      <c r="N69" s="339"/>
      <c r="O69" s="339"/>
      <c r="P69" s="339"/>
      <c r="Q69" s="339"/>
      <c r="R69" s="339"/>
      <c r="S69" s="339"/>
      <c r="T69" s="339"/>
      <c r="U69" s="339"/>
      <c r="V69" s="339"/>
      <c r="W69" s="339"/>
      <c r="X69" s="339"/>
      <c r="Y69" s="339"/>
      <c r="Z69" s="339"/>
      <c r="AA69" s="339"/>
      <c r="AB69" s="339"/>
      <c r="AC69" s="339"/>
      <c r="AD69" s="339"/>
    </row>
    <row r="70" spans="1:30" ht="15.75">
      <c r="A70" s="342"/>
      <c r="B70" s="201"/>
      <c r="C70" s="201"/>
      <c r="D70" s="201"/>
      <c r="E70" s="201"/>
      <c r="F70" s="339"/>
      <c r="G70" s="339"/>
      <c r="H70" s="339"/>
      <c r="I70" s="339"/>
      <c r="J70" s="339"/>
      <c r="K70" s="339"/>
      <c r="L70" s="339"/>
      <c r="M70" s="339"/>
      <c r="N70" s="339"/>
      <c r="O70" s="339"/>
      <c r="P70" s="339"/>
      <c r="Q70" s="339"/>
      <c r="R70" s="339"/>
      <c r="S70" s="339"/>
      <c r="T70" s="339"/>
      <c r="U70" s="339"/>
      <c r="V70" s="339"/>
      <c r="W70" s="339"/>
      <c r="X70" s="339"/>
      <c r="Y70" s="339"/>
      <c r="Z70" s="339"/>
      <c r="AA70" s="339"/>
      <c r="AB70" s="339"/>
      <c r="AC70" s="339"/>
      <c r="AD70" s="339"/>
    </row>
    <row r="71" spans="1:30" ht="15.75">
      <c r="A71" s="342"/>
      <c r="B71" s="201"/>
      <c r="C71" s="201"/>
      <c r="D71" s="201"/>
      <c r="E71" s="201"/>
      <c r="F71" s="339"/>
      <c r="G71" s="339"/>
      <c r="H71" s="339"/>
      <c r="I71" s="339"/>
      <c r="J71" s="339"/>
      <c r="K71" s="339"/>
      <c r="L71" s="339"/>
      <c r="M71" s="339"/>
      <c r="N71" s="339"/>
      <c r="O71" s="339"/>
      <c r="P71" s="339"/>
      <c r="Q71" s="339"/>
      <c r="R71" s="339"/>
      <c r="S71" s="339"/>
      <c r="T71" s="339"/>
      <c r="U71" s="339"/>
      <c r="V71" s="339"/>
      <c r="W71" s="339"/>
      <c r="X71" s="339"/>
      <c r="Y71" s="339"/>
      <c r="Z71" s="339"/>
      <c r="AA71" s="339"/>
      <c r="AB71" s="339"/>
      <c r="AC71" s="339"/>
      <c r="AD71" s="339"/>
    </row>
    <row r="72" spans="1:30" ht="15.75">
      <c r="A72" s="342"/>
      <c r="B72" s="201"/>
      <c r="C72" s="201"/>
      <c r="D72" s="201"/>
      <c r="E72" s="201"/>
      <c r="F72" s="339"/>
      <c r="G72" s="339"/>
      <c r="H72" s="339"/>
      <c r="I72" s="339"/>
      <c r="J72" s="339"/>
      <c r="K72" s="339"/>
      <c r="L72" s="339"/>
      <c r="M72" s="339"/>
      <c r="N72" s="339"/>
      <c r="O72" s="339"/>
      <c r="P72" s="339"/>
      <c r="Q72" s="339"/>
      <c r="R72" s="339"/>
      <c r="S72" s="339"/>
      <c r="T72" s="339"/>
      <c r="U72" s="339"/>
      <c r="V72" s="339"/>
      <c r="W72" s="339"/>
      <c r="X72" s="339"/>
      <c r="Y72" s="339"/>
      <c r="Z72" s="339"/>
      <c r="AA72" s="339"/>
      <c r="AB72" s="339"/>
      <c r="AC72" s="339"/>
      <c r="AD72" s="339"/>
    </row>
    <row r="73" spans="1:30" ht="15.75">
      <c r="A73" s="342"/>
      <c r="B73" s="201"/>
      <c r="C73" s="201"/>
      <c r="D73" s="201"/>
      <c r="E73" s="201"/>
      <c r="F73" s="339"/>
      <c r="G73" s="339"/>
      <c r="H73" s="339"/>
      <c r="I73" s="339"/>
      <c r="J73" s="339"/>
      <c r="K73" s="339"/>
      <c r="L73" s="339"/>
      <c r="M73" s="339"/>
      <c r="N73" s="339"/>
      <c r="O73" s="339"/>
      <c r="P73" s="339"/>
      <c r="Q73" s="339"/>
      <c r="R73" s="339"/>
      <c r="S73" s="339"/>
      <c r="T73" s="339"/>
      <c r="U73" s="339"/>
      <c r="V73" s="339"/>
      <c r="W73" s="339"/>
      <c r="X73" s="339"/>
      <c r="Y73" s="339"/>
      <c r="Z73" s="339"/>
      <c r="AA73" s="339"/>
      <c r="AB73" s="339"/>
      <c r="AC73" s="339"/>
      <c r="AD73" s="339"/>
    </row>
    <row r="74" spans="1:30" ht="15.75">
      <c r="A74" s="342"/>
      <c r="B74" s="201"/>
      <c r="C74" s="201"/>
      <c r="D74" s="201"/>
      <c r="E74" s="201"/>
      <c r="F74" s="339"/>
      <c r="G74" s="339"/>
      <c r="H74" s="339"/>
      <c r="I74" s="339"/>
      <c r="J74" s="339"/>
      <c r="K74" s="339"/>
      <c r="L74" s="339"/>
      <c r="M74" s="339"/>
      <c r="N74" s="339"/>
      <c r="O74" s="339"/>
      <c r="P74" s="339"/>
      <c r="Q74" s="339"/>
      <c r="R74" s="339"/>
      <c r="S74" s="339"/>
      <c r="T74" s="339"/>
      <c r="U74" s="339"/>
      <c r="V74" s="339"/>
      <c r="W74" s="339"/>
      <c r="X74" s="339"/>
      <c r="Y74" s="339"/>
      <c r="Z74" s="339"/>
      <c r="AA74" s="339"/>
      <c r="AB74" s="339"/>
      <c r="AC74" s="339"/>
      <c r="AD74" s="339"/>
    </row>
    <row r="75" spans="1:30" ht="15.75">
      <c r="A75" s="342"/>
      <c r="B75" s="201"/>
      <c r="C75" s="201"/>
      <c r="D75" s="201"/>
      <c r="E75" s="201"/>
      <c r="F75" s="339"/>
      <c r="G75" s="339"/>
      <c r="H75" s="339"/>
      <c r="I75" s="339"/>
      <c r="J75" s="339"/>
      <c r="K75" s="339"/>
      <c r="L75" s="339"/>
      <c r="M75" s="339"/>
      <c r="N75" s="339"/>
      <c r="O75" s="339"/>
      <c r="P75" s="339"/>
      <c r="Q75" s="339"/>
      <c r="R75" s="339"/>
      <c r="S75" s="339"/>
      <c r="T75" s="339"/>
      <c r="U75" s="339"/>
      <c r="V75" s="339"/>
      <c r="W75" s="339"/>
      <c r="X75" s="339"/>
      <c r="Y75" s="339"/>
      <c r="Z75" s="339"/>
      <c r="AA75" s="339"/>
      <c r="AB75" s="339"/>
      <c r="AC75" s="339"/>
      <c r="AD75" s="339"/>
    </row>
    <row r="76" spans="1:30" ht="15.75">
      <c r="A76" s="342"/>
      <c r="B76" s="201"/>
      <c r="C76" s="201"/>
      <c r="D76" s="201"/>
      <c r="E76" s="201"/>
      <c r="F76" s="339"/>
      <c r="G76" s="339"/>
      <c r="H76" s="339"/>
      <c r="I76" s="339"/>
      <c r="J76" s="339"/>
      <c r="K76" s="339"/>
      <c r="L76" s="339"/>
      <c r="M76" s="339"/>
      <c r="N76" s="339"/>
      <c r="O76" s="339"/>
      <c r="P76" s="339"/>
      <c r="Q76" s="339"/>
      <c r="R76" s="339"/>
      <c r="S76" s="339"/>
      <c r="T76" s="339"/>
      <c r="U76" s="339"/>
      <c r="V76" s="339"/>
      <c r="W76" s="339"/>
      <c r="X76" s="339"/>
      <c r="Y76" s="339"/>
      <c r="Z76" s="339"/>
      <c r="AA76" s="339"/>
      <c r="AB76" s="339"/>
      <c r="AC76" s="339"/>
      <c r="AD76" s="339"/>
    </row>
    <row r="77" spans="1:30" ht="15.75">
      <c r="A77" s="342"/>
      <c r="B77" s="201"/>
      <c r="C77" s="201"/>
      <c r="D77" s="201"/>
      <c r="E77" s="201"/>
      <c r="F77" s="339"/>
      <c r="G77" s="339"/>
      <c r="H77" s="339"/>
      <c r="I77" s="339"/>
      <c r="J77" s="339"/>
      <c r="K77" s="339"/>
      <c r="L77" s="339"/>
      <c r="M77" s="339"/>
      <c r="N77" s="339"/>
      <c r="O77" s="339"/>
      <c r="P77" s="339"/>
      <c r="Q77" s="339"/>
      <c r="R77" s="339"/>
      <c r="S77" s="339"/>
      <c r="T77" s="339"/>
      <c r="U77" s="339"/>
      <c r="V77" s="339"/>
      <c r="W77" s="339"/>
      <c r="X77" s="339"/>
      <c r="Y77" s="339"/>
      <c r="Z77" s="339"/>
      <c r="AA77" s="339"/>
      <c r="AB77" s="339"/>
      <c r="AC77" s="339"/>
      <c r="AD77" s="339"/>
    </row>
    <row r="78" spans="1:30" ht="15.75">
      <c r="A78" s="342"/>
      <c r="B78" s="201"/>
      <c r="C78" s="201"/>
      <c r="D78" s="201"/>
      <c r="E78" s="201"/>
      <c r="F78" s="339"/>
      <c r="G78" s="339"/>
      <c r="H78" s="339"/>
      <c r="I78" s="339"/>
      <c r="J78" s="339"/>
      <c r="K78" s="339"/>
      <c r="L78" s="339"/>
      <c r="M78" s="339"/>
      <c r="N78" s="339"/>
      <c r="O78" s="339"/>
      <c r="P78" s="339"/>
      <c r="Q78" s="339"/>
      <c r="R78" s="339"/>
      <c r="S78" s="339"/>
      <c r="T78" s="339"/>
      <c r="U78" s="339"/>
      <c r="V78" s="339"/>
      <c r="W78" s="339"/>
      <c r="X78" s="339"/>
      <c r="Y78" s="339"/>
      <c r="Z78" s="339"/>
      <c r="AA78" s="339"/>
      <c r="AB78" s="339"/>
      <c r="AC78" s="339"/>
      <c r="AD78" s="339"/>
    </row>
    <row r="79" spans="1:30" ht="15.75">
      <c r="A79" s="342"/>
      <c r="B79" s="201"/>
      <c r="C79" s="201"/>
      <c r="D79" s="201"/>
      <c r="E79" s="201"/>
      <c r="F79" s="339"/>
      <c r="G79" s="339"/>
      <c r="H79" s="339"/>
      <c r="I79" s="339"/>
      <c r="J79" s="339"/>
      <c r="K79" s="339"/>
      <c r="L79" s="339"/>
      <c r="M79" s="339"/>
      <c r="N79" s="339"/>
      <c r="O79" s="339"/>
      <c r="P79" s="339"/>
      <c r="Q79" s="339"/>
      <c r="R79" s="339"/>
      <c r="S79" s="339"/>
      <c r="T79" s="339"/>
      <c r="U79" s="339"/>
      <c r="V79" s="339"/>
      <c r="W79" s="339"/>
      <c r="X79" s="339"/>
      <c r="Y79" s="339"/>
      <c r="Z79" s="339"/>
      <c r="AA79" s="339"/>
      <c r="AB79" s="339"/>
      <c r="AC79" s="339"/>
      <c r="AD79" s="339"/>
    </row>
    <row r="80" spans="1:30" ht="15.75">
      <c r="A80" s="342"/>
      <c r="B80" s="201"/>
      <c r="C80" s="201"/>
      <c r="D80" s="201"/>
      <c r="E80" s="201"/>
      <c r="F80" s="339"/>
      <c r="G80" s="339"/>
      <c r="H80" s="339"/>
      <c r="I80" s="339"/>
      <c r="J80" s="339"/>
      <c r="K80" s="339"/>
      <c r="L80" s="339"/>
      <c r="M80" s="339"/>
      <c r="N80" s="339"/>
      <c r="O80" s="339"/>
      <c r="P80" s="339"/>
      <c r="Q80" s="339"/>
      <c r="R80" s="339"/>
      <c r="S80" s="339"/>
      <c r="T80" s="339"/>
      <c r="U80" s="339"/>
      <c r="V80" s="339"/>
      <c r="W80" s="339"/>
      <c r="X80" s="339"/>
      <c r="Y80" s="339"/>
      <c r="Z80" s="339"/>
      <c r="AA80" s="339"/>
      <c r="AB80" s="339"/>
      <c r="AC80" s="339"/>
      <c r="AD80" s="339"/>
    </row>
    <row r="81" spans="1:30" ht="15.75">
      <c r="A81" s="342"/>
      <c r="B81" s="201"/>
      <c r="C81" s="201"/>
      <c r="D81" s="201"/>
      <c r="E81" s="201"/>
      <c r="F81" s="339"/>
      <c r="G81" s="339"/>
      <c r="H81" s="339"/>
      <c r="I81" s="339"/>
      <c r="J81" s="339"/>
      <c r="K81" s="339"/>
      <c r="L81" s="339"/>
      <c r="M81" s="339"/>
      <c r="N81" s="339"/>
      <c r="O81" s="339"/>
      <c r="P81" s="339"/>
      <c r="Q81" s="339"/>
      <c r="R81" s="339"/>
      <c r="S81" s="339"/>
      <c r="T81" s="339"/>
      <c r="U81" s="339"/>
      <c r="V81" s="339"/>
      <c r="W81" s="339"/>
      <c r="X81" s="339"/>
      <c r="Y81" s="339"/>
      <c r="Z81" s="339"/>
      <c r="AA81" s="339"/>
      <c r="AB81" s="339"/>
      <c r="AC81" s="339"/>
      <c r="AD81" s="339"/>
    </row>
    <row r="82" spans="1:30" ht="15.75">
      <c r="A82" s="342"/>
      <c r="B82" s="201"/>
      <c r="C82" s="201"/>
      <c r="D82" s="201"/>
      <c r="E82" s="201"/>
      <c r="F82" s="339"/>
      <c r="G82" s="339"/>
      <c r="H82" s="339"/>
      <c r="I82" s="339"/>
      <c r="J82" s="339"/>
      <c r="K82" s="339"/>
      <c r="L82" s="339"/>
      <c r="M82" s="339"/>
      <c r="N82" s="339"/>
      <c r="O82" s="339"/>
      <c r="P82" s="339"/>
      <c r="Q82" s="339"/>
      <c r="R82" s="339"/>
      <c r="S82" s="339"/>
      <c r="T82" s="339"/>
      <c r="U82" s="339"/>
      <c r="V82" s="339"/>
      <c r="W82" s="339"/>
      <c r="X82" s="339"/>
      <c r="Y82" s="339"/>
      <c r="Z82" s="339"/>
      <c r="AA82" s="339"/>
      <c r="AB82" s="339"/>
      <c r="AC82" s="339"/>
      <c r="AD82" s="339"/>
    </row>
    <row r="83" spans="1:30" ht="15.75">
      <c r="A83" s="342"/>
      <c r="B83" s="201"/>
      <c r="C83" s="201"/>
      <c r="D83" s="201"/>
      <c r="E83" s="201"/>
      <c r="F83" s="339"/>
      <c r="G83" s="339"/>
      <c r="H83" s="339"/>
      <c r="I83" s="339"/>
      <c r="J83" s="339"/>
      <c r="K83" s="339"/>
      <c r="L83" s="339"/>
      <c r="M83" s="339"/>
      <c r="N83" s="339"/>
      <c r="O83" s="339"/>
      <c r="P83" s="339"/>
      <c r="Q83" s="339"/>
      <c r="R83" s="339"/>
      <c r="S83" s="339"/>
      <c r="T83" s="339"/>
      <c r="U83" s="339"/>
      <c r="V83" s="339"/>
      <c r="W83" s="339"/>
      <c r="X83" s="339"/>
      <c r="Y83" s="339"/>
      <c r="Z83" s="339"/>
      <c r="AA83" s="339"/>
      <c r="AB83" s="339"/>
      <c r="AC83" s="339"/>
      <c r="AD83" s="339"/>
    </row>
    <row r="84" spans="1:30" ht="15.75">
      <c r="A84" s="342"/>
      <c r="B84" s="201"/>
      <c r="C84" s="201"/>
      <c r="D84" s="201"/>
      <c r="E84" s="201"/>
      <c r="F84" s="339"/>
      <c r="G84" s="339"/>
      <c r="H84" s="339"/>
      <c r="I84" s="339"/>
      <c r="J84" s="339"/>
      <c r="K84" s="339"/>
      <c r="L84" s="339"/>
      <c r="M84" s="339"/>
      <c r="N84" s="339"/>
      <c r="O84" s="339"/>
      <c r="P84" s="339"/>
      <c r="Q84" s="339"/>
      <c r="R84" s="339"/>
      <c r="S84" s="339"/>
      <c r="T84" s="339"/>
      <c r="U84" s="339"/>
      <c r="V84" s="339"/>
      <c r="W84" s="339"/>
      <c r="X84" s="339"/>
      <c r="Y84" s="339"/>
      <c r="Z84" s="339"/>
      <c r="AA84" s="339"/>
      <c r="AB84" s="339"/>
      <c r="AC84" s="339"/>
      <c r="AD84" s="339"/>
    </row>
    <row r="85" spans="1:30" ht="15.75">
      <c r="A85" s="342"/>
      <c r="B85" s="201"/>
      <c r="C85" s="201"/>
      <c r="D85" s="201"/>
      <c r="E85" s="201"/>
      <c r="F85" s="339"/>
      <c r="G85" s="339"/>
      <c r="H85" s="339"/>
      <c r="I85" s="339"/>
      <c r="J85" s="339"/>
      <c r="K85" s="339"/>
      <c r="L85" s="339"/>
      <c r="M85" s="339"/>
      <c r="N85" s="339"/>
      <c r="O85" s="339"/>
      <c r="P85" s="339"/>
      <c r="Q85" s="339"/>
      <c r="R85" s="339"/>
      <c r="S85" s="339"/>
      <c r="T85" s="339"/>
      <c r="U85" s="339"/>
      <c r="V85" s="339"/>
      <c r="W85" s="339"/>
      <c r="X85" s="339"/>
      <c r="Y85" s="339"/>
      <c r="Z85" s="339"/>
      <c r="AA85" s="339"/>
      <c r="AB85" s="339"/>
      <c r="AC85" s="339"/>
      <c r="AD85" s="339"/>
    </row>
    <row r="86" spans="1:30" ht="15.75">
      <c r="A86" s="342"/>
      <c r="B86" s="201"/>
      <c r="C86" s="201"/>
      <c r="D86" s="201"/>
      <c r="E86" s="201"/>
      <c r="F86" s="339"/>
      <c r="G86" s="339"/>
      <c r="H86" s="339"/>
      <c r="I86" s="339"/>
      <c r="J86" s="339"/>
      <c r="K86" s="339"/>
      <c r="L86" s="339"/>
      <c r="M86" s="339"/>
      <c r="N86" s="339"/>
      <c r="O86" s="339"/>
      <c r="P86" s="339"/>
      <c r="Q86" s="339"/>
      <c r="R86" s="339"/>
      <c r="S86" s="339"/>
      <c r="T86" s="339"/>
      <c r="U86" s="339"/>
      <c r="V86" s="339"/>
      <c r="W86" s="339"/>
      <c r="X86" s="339"/>
      <c r="Y86" s="339"/>
      <c r="Z86" s="339"/>
      <c r="AA86" s="339"/>
      <c r="AB86" s="339"/>
      <c r="AC86" s="339"/>
      <c r="AD86" s="339"/>
    </row>
    <row r="87" spans="1:30" ht="15.75">
      <c r="A87" s="342"/>
      <c r="B87" s="201"/>
      <c r="C87" s="201"/>
      <c r="D87" s="201"/>
      <c r="E87" s="201"/>
      <c r="F87" s="339"/>
      <c r="G87" s="339"/>
      <c r="H87" s="339"/>
      <c r="I87" s="339"/>
      <c r="J87" s="339"/>
      <c r="K87" s="339"/>
      <c r="L87" s="339"/>
      <c r="M87" s="339"/>
      <c r="N87" s="339"/>
      <c r="O87" s="339"/>
      <c r="P87" s="339"/>
      <c r="Q87" s="339"/>
      <c r="R87" s="339"/>
      <c r="S87" s="339"/>
      <c r="T87" s="339"/>
      <c r="U87" s="339"/>
      <c r="V87" s="339"/>
      <c r="W87" s="339"/>
      <c r="X87" s="339"/>
      <c r="Y87" s="339"/>
      <c r="Z87" s="339"/>
      <c r="AA87" s="339"/>
      <c r="AB87" s="339"/>
      <c r="AC87" s="339"/>
      <c r="AD87" s="339"/>
    </row>
    <row r="88" spans="1:30" ht="15.75">
      <c r="A88" s="342"/>
      <c r="B88" s="201"/>
      <c r="C88" s="201"/>
      <c r="D88" s="201"/>
      <c r="E88" s="201"/>
      <c r="F88" s="339"/>
      <c r="G88" s="339"/>
      <c r="H88" s="339"/>
      <c r="I88" s="339"/>
      <c r="J88" s="339"/>
      <c r="K88" s="339"/>
      <c r="L88" s="339"/>
      <c r="M88" s="339"/>
      <c r="N88" s="339"/>
      <c r="O88" s="339"/>
      <c r="P88" s="339"/>
      <c r="Q88" s="339"/>
      <c r="R88" s="339"/>
      <c r="S88" s="339"/>
      <c r="T88" s="339"/>
      <c r="U88" s="339"/>
      <c r="V88" s="339"/>
      <c r="W88" s="339"/>
      <c r="X88" s="339"/>
      <c r="Y88" s="339"/>
      <c r="Z88" s="339"/>
      <c r="AA88" s="339"/>
      <c r="AB88" s="339"/>
      <c r="AC88" s="339"/>
      <c r="AD88" s="339"/>
    </row>
    <row r="89" spans="1:30" ht="15.75">
      <c r="A89" s="342"/>
      <c r="B89" s="201"/>
      <c r="C89" s="201"/>
      <c r="D89" s="201"/>
      <c r="E89" s="201"/>
      <c r="F89" s="339"/>
      <c r="G89" s="339"/>
      <c r="H89" s="339"/>
      <c r="I89" s="339"/>
      <c r="J89" s="339"/>
      <c r="K89" s="339"/>
      <c r="L89" s="339"/>
      <c r="M89" s="339"/>
      <c r="N89" s="339"/>
      <c r="O89" s="339"/>
      <c r="P89" s="339"/>
      <c r="Q89" s="339"/>
      <c r="R89" s="339"/>
      <c r="S89" s="339"/>
      <c r="T89" s="339"/>
      <c r="U89" s="339"/>
      <c r="V89" s="339"/>
      <c r="W89" s="339"/>
      <c r="X89" s="339"/>
      <c r="Y89" s="339"/>
      <c r="Z89" s="339"/>
      <c r="AA89" s="339"/>
      <c r="AB89" s="339"/>
      <c r="AC89" s="339"/>
      <c r="AD89" s="339"/>
    </row>
    <row r="90" spans="1:30" ht="15.75">
      <c r="A90" s="342"/>
      <c r="B90" s="201"/>
      <c r="C90" s="201"/>
      <c r="D90" s="201"/>
      <c r="E90" s="201"/>
      <c r="F90" s="339"/>
      <c r="G90" s="339"/>
      <c r="H90" s="339"/>
      <c r="I90" s="339"/>
      <c r="J90" s="339"/>
      <c r="K90" s="339"/>
      <c r="L90" s="339"/>
      <c r="M90" s="339"/>
      <c r="N90" s="339"/>
      <c r="O90" s="339"/>
      <c r="P90" s="339"/>
      <c r="Q90" s="339"/>
      <c r="R90" s="339"/>
      <c r="S90" s="339"/>
      <c r="T90" s="339"/>
      <c r="U90" s="339"/>
      <c r="V90" s="339"/>
      <c r="W90" s="339"/>
      <c r="X90" s="339"/>
      <c r="Y90" s="339"/>
      <c r="Z90" s="339"/>
      <c r="AA90" s="339"/>
      <c r="AB90" s="339"/>
      <c r="AC90" s="339"/>
      <c r="AD90" s="339"/>
    </row>
    <row r="91" spans="1:30" ht="15.75">
      <c r="A91" s="342"/>
      <c r="B91" s="201"/>
      <c r="C91" s="201"/>
      <c r="D91" s="201"/>
      <c r="E91" s="201"/>
      <c r="F91" s="339"/>
      <c r="G91" s="339"/>
      <c r="H91" s="339"/>
      <c r="I91" s="339"/>
      <c r="J91" s="339"/>
      <c r="K91" s="339"/>
      <c r="L91" s="339"/>
      <c r="M91" s="339"/>
      <c r="N91" s="339"/>
      <c r="O91" s="339"/>
      <c r="P91" s="339"/>
      <c r="Q91" s="339"/>
      <c r="R91" s="339"/>
      <c r="S91" s="339"/>
      <c r="T91" s="339"/>
      <c r="U91" s="339"/>
      <c r="V91" s="339"/>
      <c r="W91" s="339"/>
      <c r="X91" s="339"/>
      <c r="Y91" s="339"/>
      <c r="Z91" s="339"/>
      <c r="AA91" s="339"/>
      <c r="AB91" s="339"/>
      <c r="AC91" s="339"/>
      <c r="AD91" s="339"/>
    </row>
    <row r="92" spans="1:30" ht="15.75">
      <c r="A92" s="342"/>
      <c r="B92" s="201"/>
      <c r="C92" s="201"/>
      <c r="D92" s="201"/>
      <c r="E92" s="201"/>
      <c r="F92" s="339"/>
      <c r="G92" s="339"/>
      <c r="H92" s="339"/>
      <c r="I92" s="339"/>
      <c r="J92" s="339"/>
      <c r="K92" s="339"/>
      <c r="L92" s="339"/>
      <c r="M92" s="339"/>
      <c r="N92" s="339"/>
      <c r="O92" s="339"/>
      <c r="P92" s="339"/>
      <c r="Q92" s="339"/>
      <c r="R92" s="339"/>
      <c r="S92" s="339"/>
      <c r="T92" s="339"/>
      <c r="U92" s="339"/>
      <c r="V92" s="339"/>
      <c r="W92" s="339"/>
      <c r="X92" s="339"/>
      <c r="Y92" s="339"/>
      <c r="Z92" s="339"/>
      <c r="AA92" s="339"/>
      <c r="AB92" s="339"/>
      <c r="AC92" s="339"/>
      <c r="AD92" s="339"/>
    </row>
    <row r="93" spans="1:30" ht="15.75">
      <c r="A93" s="342"/>
      <c r="B93" s="201"/>
      <c r="C93" s="201"/>
      <c r="D93" s="201"/>
      <c r="E93" s="201"/>
      <c r="F93" s="339"/>
      <c r="G93" s="339"/>
      <c r="H93" s="339"/>
      <c r="I93" s="339"/>
      <c r="J93" s="339"/>
      <c r="K93" s="339"/>
      <c r="L93" s="339"/>
      <c r="M93" s="339"/>
      <c r="N93" s="339"/>
      <c r="O93" s="339"/>
      <c r="P93" s="339"/>
      <c r="Q93" s="339"/>
      <c r="R93" s="339"/>
      <c r="S93" s="339"/>
      <c r="T93" s="339"/>
      <c r="U93" s="339"/>
      <c r="V93" s="339"/>
      <c r="W93" s="339"/>
      <c r="X93" s="339"/>
      <c r="Y93" s="339"/>
      <c r="Z93" s="339"/>
      <c r="AA93" s="339"/>
      <c r="AB93" s="339"/>
      <c r="AC93" s="339"/>
      <c r="AD93" s="339"/>
    </row>
    <row r="94" spans="1:30" ht="15.75">
      <c r="A94" s="342"/>
      <c r="B94" s="201"/>
      <c r="C94" s="201"/>
      <c r="D94" s="201"/>
      <c r="E94" s="201"/>
      <c r="F94" s="339"/>
      <c r="G94" s="339"/>
      <c r="H94" s="339"/>
      <c r="I94" s="339"/>
      <c r="J94" s="339"/>
      <c r="K94" s="339"/>
      <c r="L94" s="339"/>
      <c r="M94" s="339"/>
      <c r="N94" s="339"/>
      <c r="O94" s="339"/>
      <c r="P94" s="339"/>
      <c r="Q94" s="339"/>
      <c r="R94" s="339"/>
      <c r="S94" s="339"/>
      <c r="T94" s="339"/>
      <c r="U94" s="339"/>
      <c r="V94" s="339"/>
      <c r="W94" s="339"/>
      <c r="X94" s="339"/>
      <c r="Y94" s="339"/>
      <c r="Z94" s="339"/>
      <c r="AA94" s="339"/>
      <c r="AB94" s="339"/>
      <c r="AC94" s="339"/>
      <c r="AD94" s="339"/>
    </row>
    <row r="95" spans="1:30" ht="15.75">
      <c r="A95" s="342"/>
      <c r="B95" s="201"/>
      <c r="C95" s="201"/>
      <c r="D95" s="201"/>
      <c r="E95" s="201"/>
      <c r="F95" s="339"/>
      <c r="G95" s="339"/>
      <c r="H95" s="339"/>
      <c r="I95" s="339"/>
      <c r="J95" s="339"/>
      <c r="K95" s="339"/>
      <c r="L95" s="339"/>
      <c r="M95" s="339"/>
      <c r="N95" s="339"/>
      <c r="O95" s="339"/>
      <c r="P95" s="339"/>
      <c r="Q95" s="339"/>
      <c r="R95" s="339"/>
      <c r="S95" s="339"/>
      <c r="T95" s="339"/>
      <c r="U95" s="339"/>
      <c r="V95" s="339"/>
      <c r="W95" s="339"/>
      <c r="X95" s="339"/>
      <c r="Y95" s="339"/>
      <c r="Z95" s="339"/>
      <c r="AA95" s="339"/>
      <c r="AB95" s="339"/>
      <c r="AC95" s="339"/>
      <c r="AD95" s="339"/>
    </row>
    <row r="96" spans="1:30" ht="15.75">
      <c r="A96" s="342"/>
      <c r="B96" s="201"/>
      <c r="C96" s="201"/>
      <c r="D96" s="201"/>
      <c r="E96" s="201"/>
      <c r="F96" s="339"/>
      <c r="G96" s="339"/>
      <c r="H96" s="339"/>
      <c r="I96" s="339"/>
      <c r="J96" s="339"/>
      <c r="K96" s="339"/>
      <c r="L96" s="339"/>
      <c r="M96" s="339"/>
      <c r="N96" s="339"/>
      <c r="O96" s="339"/>
      <c r="P96" s="339"/>
      <c r="Q96" s="339"/>
      <c r="R96" s="339"/>
      <c r="S96" s="339"/>
      <c r="T96" s="339"/>
      <c r="U96" s="339"/>
      <c r="V96" s="339"/>
      <c r="W96" s="339"/>
      <c r="X96" s="339"/>
      <c r="Y96" s="339"/>
      <c r="Z96" s="339"/>
      <c r="AA96" s="339"/>
      <c r="AB96" s="339"/>
      <c r="AC96" s="339"/>
      <c r="AD96" s="339"/>
    </row>
    <row r="97" spans="1:30" ht="15.75">
      <c r="A97" s="342"/>
      <c r="B97" s="201"/>
      <c r="C97" s="201"/>
      <c r="D97" s="201"/>
      <c r="E97" s="201"/>
      <c r="F97" s="339"/>
      <c r="G97" s="339"/>
      <c r="H97" s="339"/>
      <c r="I97" s="339"/>
      <c r="J97" s="339"/>
      <c r="K97" s="339"/>
      <c r="L97" s="339"/>
      <c r="M97" s="339"/>
      <c r="N97" s="339"/>
      <c r="O97" s="339"/>
      <c r="P97" s="339"/>
      <c r="Q97" s="339"/>
      <c r="R97" s="339"/>
      <c r="S97" s="339"/>
      <c r="T97" s="339"/>
      <c r="U97" s="339"/>
      <c r="V97" s="339"/>
      <c r="W97" s="339"/>
      <c r="X97" s="339"/>
      <c r="Y97" s="339"/>
      <c r="Z97" s="339"/>
      <c r="AA97" s="339"/>
      <c r="AB97" s="339"/>
      <c r="AC97" s="339"/>
      <c r="AD97" s="339"/>
    </row>
    <row r="98" spans="1:30" ht="15.75">
      <c r="A98" s="342"/>
      <c r="B98" s="201"/>
      <c r="C98" s="201"/>
      <c r="D98" s="201"/>
      <c r="E98" s="201"/>
      <c r="F98" s="339"/>
      <c r="G98" s="339"/>
      <c r="H98" s="339"/>
      <c r="I98" s="339"/>
      <c r="J98" s="339"/>
      <c r="K98" s="339"/>
      <c r="L98" s="339"/>
      <c r="M98" s="339"/>
      <c r="N98" s="339"/>
      <c r="O98" s="339"/>
      <c r="P98" s="339"/>
      <c r="Q98" s="339"/>
      <c r="R98" s="339"/>
      <c r="S98" s="339"/>
      <c r="T98" s="339"/>
      <c r="U98" s="339"/>
      <c r="V98" s="339"/>
      <c r="W98" s="339"/>
      <c r="X98" s="339"/>
      <c r="Y98" s="339"/>
      <c r="Z98" s="339"/>
      <c r="AA98" s="339"/>
      <c r="AB98" s="339"/>
      <c r="AC98" s="339"/>
      <c r="AD98" s="339"/>
    </row>
    <row r="99" spans="1:30" ht="15.75">
      <c r="A99" s="342"/>
      <c r="B99" s="201"/>
      <c r="C99" s="201"/>
      <c r="D99" s="201"/>
      <c r="E99" s="201"/>
      <c r="F99" s="339"/>
      <c r="G99" s="339"/>
      <c r="H99" s="339"/>
      <c r="I99" s="339"/>
      <c r="J99" s="339"/>
      <c r="K99" s="339"/>
      <c r="L99" s="339"/>
      <c r="M99" s="339"/>
      <c r="N99" s="339"/>
      <c r="O99" s="339"/>
      <c r="P99" s="339"/>
      <c r="Q99" s="339"/>
      <c r="R99" s="339"/>
      <c r="S99" s="339"/>
      <c r="T99" s="339"/>
      <c r="U99" s="339"/>
      <c r="V99" s="339"/>
      <c r="W99" s="339"/>
      <c r="X99" s="339"/>
      <c r="Y99" s="339"/>
      <c r="Z99" s="339"/>
      <c r="AA99" s="339"/>
      <c r="AB99" s="339"/>
      <c r="AC99" s="339"/>
      <c r="AD99" s="339"/>
    </row>
    <row r="100" spans="1:30" ht="15.75">
      <c r="A100" s="342"/>
      <c r="B100" s="201"/>
      <c r="C100" s="201"/>
      <c r="D100" s="201"/>
      <c r="E100" s="201"/>
      <c r="F100" s="339"/>
      <c r="G100" s="339"/>
      <c r="H100" s="339"/>
      <c r="I100" s="339"/>
      <c r="J100" s="339"/>
      <c r="K100" s="339"/>
      <c r="L100" s="339"/>
      <c r="M100" s="339"/>
      <c r="N100" s="339"/>
      <c r="O100" s="339"/>
      <c r="P100" s="339"/>
      <c r="Q100" s="339"/>
      <c r="R100" s="339"/>
      <c r="S100" s="339"/>
      <c r="T100" s="339"/>
      <c r="U100" s="339"/>
      <c r="V100" s="339"/>
      <c r="W100" s="339"/>
      <c r="X100" s="339"/>
      <c r="Y100" s="339"/>
      <c r="Z100" s="339"/>
      <c r="AA100" s="339"/>
      <c r="AB100" s="339"/>
      <c r="AC100" s="339"/>
      <c r="AD100" s="339"/>
    </row>
    <row r="101" spans="1:30" ht="15.75">
      <c r="A101" s="342"/>
      <c r="B101" s="201"/>
      <c r="C101" s="201"/>
      <c r="D101" s="201"/>
      <c r="E101" s="201"/>
      <c r="F101" s="339"/>
      <c r="G101" s="339"/>
      <c r="H101" s="339"/>
      <c r="I101" s="339"/>
      <c r="J101" s="339"/>
      <c r="K101" s="339"/>
      <c r="L101" s="339"/>
      <c r="M101" s="339"/>
      <c r="N101" s="339"/>
      <c r="O101" s="339"/>
      <c r="P101" s="339"/>
      <c r="Q101" s="339"/>
      <c r="R101" s="339"/>
      <c r="S101" s="339"/>
      <c r="T101" s="339"/>
      <c r="U101" s="339"/>
      <c r="V101" s="339"/>
      <c r="W101" s="339"/>
      <c r="X101" s="339"/>
      <c r="Y101" s="339"/>
      <c r="Z101" s="339"/>
      <c r="AA101" s="339"/>
      <c r="AB101" s="339"/>
      <c r="AC101" s="339"/>
      <c r="AD101" s="339"/>
    </row>
    <row r="102" spans="1:30" ht="15.75">
      <c r="A102" s="342"/>
      <c r="B102" s="201"/>
      <c r="C102" s="201"/>
      <c r="D102" s="201"/>
      <c r="E102" s="201"/>
      <c r="F102" s="339"/>
      <c r="G102" s="339"/>
      <c r="H102" s="339"/>
      <c r="I102" s="339"/>
      <c r="J102" s="339"/>
      <c r="K102" s="339"/>
      <c r="L102" s="339"/>
      <c r="M102" s="339"/>
      <c r="N102" s="339"/>
      <c r="O102" s="339"/>
      <c r="P102" s="339"/>
      <c r="Q102" s="339"/>
      <c r="R102" s="339"/>
      <c r="S102" s="339"/>
      <c r="T102" s="339"/>
      <c r="U102" s="339"/>
      <c r="V102" s="339"/>
      <c r="W102" s="339"/>
      <c r="X102" s="339"/>
      <c r="Y102" s="339"/>
      <c r="Z102" s="339"/>
      <c r="AA102" s="339"/>
      <c r="AB102" s="339"/>
      <c r="AC102" s="339"/>
      <c r="AD102" s="339"/>
    </row>
    <row r="103" spans="1:30" ht="15.75">
      <c r="A103" s="342"/>
      <c r="B103" s="201"/>
      <c r="C103" s="201"/>
      <c r="D103" s="201"/>
      <c r="E103" s="201"/>
      <c r="F103" s="339"/>
      <c r="G103" s="339"/>
      <c r="H103" s="339"/>
      <c r="I103" s="339"/>
      <c r="J103" s="339"/>
      <c r="K103" s="339"/>
      <c r="L103" s="339"/>
      <c r="M103" s="339"/>
      <c r="N103" s="339"/>
      <c r="O103" s="339"/>
      <c r="P103" s="339"/>
      <c r="Q103" s="339"/>
      <c r="R103" s="339"/>
      <c r="S103" s="339"/>
      <c r="T103" s="339"/>
      <c r="U103" s="339"/>
      <c r="V103" s="339"/>
      <c r="W103" s="339"/>
      <c r="X103" s="339"/>
      <c r="Y103" s="339"/>
      <c r="Z103" s="339"/>
      <c r="AA103" s="339"/>
      <c r="AB103" s="339"/>
      <c r="AC103" s="339"/>
      <c r="AD103" s="339"/>
    </row>
    <row r="104" spans="1:30" ht="15.75">
      <c r="A104" s="342"/>
      <c r="B104" s="201"/>
      <c r="C104" s="201"/>
      <c r="D104" s="201"/>
      <c r="E104" s="201"/>
      <c r="F104" s="339"/>
      <c r="G104" s="339"/>
      <c r="H104" s="339"/>
      <c r="I104" s="339"/>
      <c r="J104" s="339"/>
      <c r="K104" s="339"/>
      <c r="L104" s="339"/>
      <c r="M104" s="339"/>
      <c r="N104" s="339"/>
      <c r="O104" s="339"/>
      <c r="P104" s="339"/>
      <c r="Q104" s="339"/>
      <c r="R104" s="339"/>
      <c r="S104" s="339"/>
      <c r="T104" s="339"/>
      <c r="U104" s="339"/>
      <c r="V104" s="339"/>
      <c r="W104" s="339"/>
      <c r="X104" s="339"/>
      <c r="Y104" s="339"/>
      <c r="Z104" s="339"/>
      <c r="AA104" s="339"/>
      <c r="AB104" s="339"/>
      <c r="AC104" s="339"/>
      <c r="AD104" s="339"/>
    </row>
    <row r="105" spans="1:30" ht="15.75">
      <c r="A105" s="342"/>
      <c r="B105" s="201"/>
      <c r="C105" s="201"/>
      <c r="D105" s="201"/>
      <c r="E105" s="201"/>
      <c r="F105" s="339"/>
      <c r="G105" s="339"/>
      <c r="H105" s="339"/>
      <c r="I105" s="339"/>
      <c r="J105" s="339"/>
      <c r="K105" s="339"/>
      <c r="L105" s="339"/>
      <c r="M105" s="339"/>
      <c r="N105" s="339"/>
      <c r="O105" s="339"/>
      <c r="P105" s="339"/>
      <c r="Q105" s="339"/>
      <c r="R105" s="339"/>
      <c r="S105" s="339"/>
      <c r="T105" s="339"/>
      <c r="U105" s="339"/>
      <c r="V105" s="339"/>
      <c r="W105" s="339"/>
      <c r="X105" s="339"/>
      <c r="Y105" s="339"/>
      <c r="Z105" s="339"/>
      <c r="AA105" s="339"/>
      <c r="AB105" s="339"/>
      <c r="AC105" s="339"/>
      <c r="AD105" s="339"/>
    </row>
    <row r="106" spans="1:30" ht="15.75">
      <c r="A106" s="342"/>
      <c r="B106" s="201"/>
      <c r="C106" s="201"/>
      <c r="D106" s="201"/>
      <c r="E106" s="201"/>
      <c r="F106" s="339"/>
      <c r="G106" s="339"/>
      <c r="H106" s="339"/>
      <c r="I106" s="339"/>
      <c r="J106" s="339"/>
      <c r="K106" s="339"/>
      <c r="L106" s="339"/>
      <c r="M106" s="339"/>
      <c r="N106" s="339"/>
      <c r="O106" s="339"/>
      <c r="P106" s="339"/>
      <c r="Q106" s="339"/>
      <c r="R106" s="339"/>
      <c r="S106" s="339"/>
      <c r="T106" s="339"/>
      <c r="U106" s="339"/>
      <c r="V106" s="339"/>
      <c r="W106" s="339"/>
      <c r="X106" s="339"/>
      <c r="Y106" s="339"/>
      <c r="Z106" s="339"/>
      <c r="AA106" s="339"/>
      <c r="AB106" s="339"/>
      <c r="AC106" s="339"/>
      <c r="AD106" s="339"/>
    </row>
    <row r="107" spans="1:30" ht="15.75">
      <c r="A107" s="342"/>
      <c r="B107" s="201"/>
      <c r="C107" s="201"/>
      <c r="D107" s="201"/>
      <c r="E107" s="201"/>
      <c r="F107" s="339"/>
      <c r="G107" s="339"/>
      <c r="H107" s="339"/>
      <c r="I107" s="339"/>
      <c r="J107" s="339"/>
      <c r="K107" s="339"/>
      <c r="L107" s="339"/>
      <c r="M107" s="339"/>
      <c r="N107" s="339"/>
      <c r="O107" s="339"/>
      <c r="P107" s="339"/>
      <c r="Q107" s="339"/>
      <c r="R107" s="339"/>
      <c r="S107" s="339"/>
      <c r="T107" s="339"/>
      <c r="U107" s="339"/>
      <c r="V107" s="339"/>
      <c r="W107" s="339"/>
      <c r="X107" s="339"/>
      <c r="Y107" s="339"/>
      <c r="Z107" s="339"/>
      <c r="AA107" s="339"/>
      <c r="AB107" s="339"/>
      <c r="AC107" s="339"/>
      <c r="AD107" s="339"/>
    </row>
    <row r="108" spans="1:30" ht="15.75">
      <c r="A108" s="342"/>
      <c r="B108" s="201"/>
      <c r="C108" s="201"/>
      <c r="D108" s="201"/>
      <c r="E108" s="201"/>
      <c r="F108" s="339"/>
      <c r="G108" s="339"/>
      <c r="H108" s="339"/>
      <c r="I108" s="339"/>
      <c r="J108" s="339"/>
      <c r="K108" s="339"/>
      <c r="L108" s="339"/>
      <c r="M108" s="339"/>
      <c r="N108" s="339"/>
      <c r="O108" s="339"/>
      <c r="P108" s="339"/>
      <c r="Q108" s="339"/>
      <c r="R108" s="339"/>
      <c r="S108" s="339"/>
      <c r="T108" s="339"/>
      <c r="U108" s="339"/>
      <c r="V108" s="339"/>
      <c r="W108" s="339"/>
      <c r="X108" s="339"/>
      <c r="Y108" s="339"/>
      <c r="Z108" s="339"/>
      <c r="AA108" s="339"/>
      <c r="AB108" s="339"/>
      <c r="AC108" s="339"/>
      <c r="AD108" s="339"/>
    </row>
    <row r="109" spans="1:30" ht="15.75">
      <c r="A109" s="342"/>
      <c r="B109" s="201"/>
      <c r="C109" s="201"/>
      <c r="D109" s="201"/>
      <c r="E109" s="201"/>
      <c r="F109" s="339"/>
      <c r="G109" s="339"/>
      <c r="H109" s="339"/>
      <c r="I109" s="339"/>
      <c r="J109" s="339"/>
      <c r="K109" s="339"/>
      <c r="L109" s="339"/>
      <c r="M109" s="339"/>
      <c r="N109" s="339"/>
      <c r="O109" s="339"/>
      <c r="P109" s="339"/>
      <c r="Q109" s="339"/>
      <c r="R109" s="339"/>
      <c r="S109" s="339"/>
      <c r="T109" s="339"/>
      <c r="U109" s="339"/>
      <c r="V109" s="339"/>
      <c r="W109" s="339"/>
      <c r="X109" s="339"/>
      <c r="Y109" s="339"/>
      <c r="Z109" s="339"/>
      <c r="AA109" s="339"/>
      <c r="AB109" s="339"/>
      <c r="AC109" s="339"/>
      <c r="AD109" s="339"/>
    </row>
    <row r="110" spans="1:30" ht="15.75">
      <c r="A110" s="342"/>
      <c r="B110" s="201"/>
      <c r="C110" s="201"/>
      <c r="D110" s="201"/>
      <c r="E110" s="201"/>
      <c r="F110" s="339"/>
      <c r="G110" s="339"/>
      <c r="H110" s="339"/>
      <c r="I110" s="339"/>
      <c r="J110" s="339"/>
      <c r="K110" s="339"/>
      <c r="L110" s="339"/>
      <c r="M110" s="339"/>
      <c r="N110" s="339"/>
      <c r="O110" s="339"/>
      <c r="P110" s="339"/>
      <c r="Q110" s="339"/>
      <c r="R110" s="339"/>
      <c r="S110" s="339"/>
      <c r="T110" s="339"/>
      <c r="U110" s="339"/>
      <c r="V110" s="339"/>
      <c r="W110" s="339"/>
      <c r="X110" s="339"/>
      <c r="Y110" s="339"/>
      <c r="Z110" s="339"/>
      <c r="AA110" s="339"/>
      <c r="AB110" s="339"/>
      <c r="AC110" s="339"/>
      <c r="AD110" s="339"/>
    </row>
    <row r="111" spans="1:30" ht="15.75">
      <c r="A111" s="342"/>
      <c r="B111" s="201"/>
      <c r="C111" s="201"/>
      <c r="D111" s="201"/>
      <c r="E111" s="201"/>
      <c r="F111" s="339"/>
      <c r="G111" s="339"/>
      <c r="H111" s="339"/>
      <c r="I111" s="339"/>
      <c r="J111" s="339"/>
      <c r="K111" s="339"/>
      <c r="L111" s="339"/>
      <c r="M111" s="339"/>
      <c r="N111" s="339"/>
      <c r="O111" s="339"/>
      <c r="P111" s="339"/>
      <c r="Q111" s="339"/>
      <c r="R111" s="339"/>
      <c r="S111" s="339"/>
      <c r="T111" s="339"/>
      <c r="U111" s="339"/>
      <c r="V111" s="339"/>
      <c r="W111" s="339"/>
      <c r="X111" s="339"/>
      <c r="Y111" s="339"/>
      <c r="Z111" s="339"/>
      <c r="AA111" s="339"/>
      <c r="AB111" s="339"/>
      <c r="AC111" s="339"/>
      <c r="AD111" s="339"/>
    </row>
    <row r="112" spans="1:30" ht="15.75">
      <c r="A112" s="342"/>
      <c r="B112" s="201"/>
      <c r="C112" s="201"/>
      <c r="D112" s="201"/>
      <c r="E112" s="201"/>
      <c r="F112" s="339"/>
      <c r="G112" s="339"/>
      <c r="H112" s="339"/>
      <c r="I112" s="339"/>
      <c r="J112" s="339"/>
      <c r="K112" s="339"/>
      <c r="L112" s="339"/>
      <c r="M112" s="339"/>
      <c r="N112" s="339"/>
      <c r="O112" s="339"/>
      <c r="P112" s="339"/>
      <c r="Q112" s="339"/>
      <c r="R112" s="339"/>
      <c r="S112" s="339"/>
      <c r="T112" s="339"/>
      <c r="U112" s="339"/>
      <c r="V112" s="339"/>
      <c r="W112" s="339"/>
      <c r="X112" s="339"/>
      <c r="Y112" s="339"/>
      <c r="Z112" s="339"/>
      <c r="AA112" s="339"/>
      <c r="AB112" s="339"/>
      <c r="AC112" s="339"/>
      <c r="AD112" s="339"/>
    </row>
    <row r="113" spans="1:30" ht="15.75">
      <c r="A113" s="342"/>
      <c r="B113" s="201"/>
      <c r="C113" s="201"/>
      <c r="D113" s="201"/>
      <c r="E113" s="201"/>
      <c r="F113" s="339"/>
      <c r="G113" s="339"/>
      <c r="H113" s="339"/>
      <c r="I113" s="339"/>
      <c r="J113" s="339"/>
      <c r="K113" s="339"/>
      <c r="L113" s="339"/>
      <c r="M113" s="339"/>
      <c r="N113" s="339"/>
      <c r="O113" s="339"/>
      <c r="P113" s="339"/>
      <c r="Q113" s="339"/>
      <c r="R113" s="339"/>
      <c r="S113" s="339"/>
      <c r="T113" s="339"/>
      <c r="U113" s="339"/>
      <c r="V113" s="339"/>
      <c r="W113" s="339"/>
      <c r="X113" s="339"/>
      <c r="Y113" s="339"/>
      <c r="Z113" s="339"/>
      <c r="AA113" s="339"/>
      <c r="AB113" s="339"/>
      <c r="AC113" s="339"/>
      <c r="AD113" s="339"/>
    </row>
    <row r="114" spans="1:30" ht="15.75">
      <c r="A114" s="342"/>
      <c r="B114" s="201"/>
      <c r="C114" s="201"/>
      <c r="D114" s="201"/>
      <c r="E114" s="201"/>
      <c r="F114" s="339"/>
      <c r="G114" s="339"/>
      <c r="H114" s="339"/>
      <c r="I114" s="339"/>
      <c r="J114" s="339"/>
      <c r="K114" s="339"/>
      <c r="L114" s="339"/>
      <c r="M114" s="339"/>
      <c r="N114" s="339"/>
      <c r="O114" s="339"/>
      <c r="P114" s="339"/>
      <c r="Q114" s="339"/>
      <c r="R114" s="339"/>
      <c r="S114" s="339"/>
      <c r="T114" s="339"/>
      <c r="U114" s="339"/>
      <c r="V114" s="339"/>
      <c r="W114" s="339"/>
      <c r="X114" s="339"/>
      <c r="Y114" s="339"/>
      <c r="Z114" s="339"/>
      <c r="AA114" s="339"/>
      <c r="AB114" s="339"/>
      <c r="AC114" s="339"/>
      <c r="AD114" s="339"/>
    </row>
    <row r="115" spans="1:30" ht="15.75">
      <c r="A115" s="342"/>
      <c r="B115" s="201"/>
      <c r="C115" s="201"/>
      <c r="D115" s="201"/>
      <c r="E115" s="201"/>
      <c r="F115" s="339"/>
      <c r="G115" s="339"/>
      <c r="H115" s="339"/>
      <c r="I115" s="339"/>
      <c r="J115" s="339"/>
      <c r="K115" s="339"/>
      <c r="L115" s="339"/>
      <c r="M115" s="339"/>
      <c r="N115" s="339"/>
      <c r="O115" s="339"/>
      <c r="P115" s="339"/>
      <c r="Q115" s="339"/>
      <c r="R115" s="339"/>
      <c r="S115" s="339"/>
      <c r="T115" s="339"/>
      <c r="U115" s="339"/>
      <c r="V115" s="339"/>
      <c r="W115" s="339"/>
      <c r="X115" s="339"/>
      <c r="Y115" s="339"/>
      <c r="Z115" s="339"/>
      <c r="AA115" s="339"/>
      <c r="AB115" s="339"/>
      <c r="AC115" s="339"/>
      <c r="AD115" s="339"/>
    </row>
    <row r="116" spans="1:30" ht="15.75">
      <c r="A116" s="342"/>
      <c r="B116" s="201"/>
      <c r="C116" s="201"/>
      <c r="D116" s="201"/>
      <c r="E116" s="201"/>
      <c r="F116" s="339"/>
      <c r="G116" s="339"/>
      <c r="H116" s="339"/>
      <c r="I116" s="339"/>
      <c r="J116" s="339"/>
      <c r="K116" s="339"/>
      <c r="L116" s="339"/>
      <c r="M116" s="339"/>
      <c r="N116" s="339"/>
      <c r="O116" s="339"/>
      <c r="P116" s="339"/>
      <c r="Q116" s="339"/>
      <c r="R116" s="339"/>
      <c r="S116" s="339"/>
      <c r="T116" s="339"/>
      <c r="U116" s="339"/>
      <c r="V116" s="339"/>
      <c r="W116" s="339"/>
      <c r="X116" s="339"/>
      <c r="Y116" s="339"/>
      <c r="Z116" s="339"/>
      <c r="AA116" s="339"/>
      <c r="AB116" s="339"/>
      <c r="AC116" s="339"/>
      <c r="AD116" s="339"/>
    </row>
    <row r="117" spans="1:30" ht="15.75">
      <c r="A117" s="342"/>
      <c r="B117" s="201"/>
      <c r="C117" s="201"/>
      <c r="D117" s="201"/>
      <c r="E117" s="201"/>
      <c r="F117" s="339"/>
      <c r="G117" s="339"/>
      <c r="H117" s="339"/>
      <c r="I117" s="339"/>
      <c r="J117" s="339"/>
      <c r="K117" s="339"/>
      <c r="L117" s="339"/>
      <c r="M117" s="339"/>
      <c r="N117" s="339"/>
      <c r="O117" s="339"/>
      <c r="P117" s="339"/>
      <c r="Q117" s="339"/>
      <c r="R117" s="339"/>
      <c r="S117" s="339"/>
      <c r="T117" s="339"/>
      <c r="U117" s="339"/>
      <c r="V117" s="339"/>
      <c r="W117" s="339"/>
      <c r="X117" s="339"/>
      <c r="Y117" s="339"/>
      <c r="Z117" s="339"/>
      <c r="AA117" s="339"/>
      <c r="AB117" s="339"/>
      <c r="AC117" s="339"/>
      <c r="AD117" s="339"/>
    </row>
    <row r="118" spans="1:30" ht="15.75">
      <c r="A118" s="342"/>
      <c r="B118" s="201"/>
      <c r="C118" s="201"/>
      <c r="D118" s="201"/>
      <c r="E118" s="201"/>
      <c r="F118" s="339"/>
      <c r="G118" s="339"/>
      <c r="H118" s="339"/>
      <c r="I118" s="339"/>
      <c r="J118" s="339"/>
      <c r="K118" s="339"/>
      <c r="L118" s="339"/>
      <c r="M118" s="339"/>
      <c r="N118" s="339"/>
      <c r="O118" s="339"/>
      <c r="P118" s="339"/>
      <c r="Q118" s="339"/>
      <c r="R118" s="339"/>
      <c r="S118" s="339"/>
      <c r="T118" s="339"/>
      <c r="U118" s="339"/>
      <c r="V118" s="339"/>
      <c r="W118" s="339"/>
      <c r="X118" s="339"/>
      <c r="Y118" s="339"/>
      <c r="Z118" s="339"/>
      <c r="AA118" s="339"/>
      <c r="AB118" s="339"/>
      <c r="AC118" s="339"/>
      <c r="AD118" s="339"/>
    </row>
    <row r="119" s="201" customFormat="1" ht="11.25">
      <c r="A119" s="342"/>
    </row>
    <row r="120" s="201" customFormat="1" ht="11.25">
      <c r="A120" s="342"/>
    </row>
    <row r="121" s="201" customFormat="1" ht="11.25">
      <c r="A121" s="342"/>
    </row>
    <row r="122" s="201" customFormat="1" ht="11.25">
      <c r="A122" s="342"/>
    </row>
    <row r="123" s="201" customFormat="1" ht="11.25">
      <c r="A123" s="342"/>
    </row>
    <row r="124" s="201" customFormat="1" ht="11.25">
      <c r="A124" s="342"/>
    </row>
    <row r="125" s="201" customFormat="1" ht="11.25">
      <c r="A125" s="342"/>
    </row>
    <row r="126" s="201" customFormat="1" ht="11.25">
      <c r="A126" s="342"/>
    </row>
    <row r="127" s="201" customFormat="1" ht="11.25">
      <c r="A127" s="342"/>
    </row>
    <row r="128" s="201" customFormat="1" ht="11.25">
      <c r="A128" s="342"/>
    </row>
    <row r="129" spans="1:5" ht="15.75">
      <c r="A129" s="342"/>
      <c r="B129" s="201"/>
      <c r="C129" s="201"/>
      <c r="D129" s="201"/>
      <c r="E129" s="201"/>
    </row>
  </sheetData>
  <sheetProtection/>
  <mergeCells count="10">
    <mergeCell ref="A1:D1"/>
    <mergeCell ref="A27:B27"/>
    <mergeCell ref="A45:B45"/>
    <mergeCell ref="A47:E47"/>
    <mergeCell ref="A51:E51"/>
    <mergeCell ref="A2:E2"/>
    <mergeCell ref="A4:B4"/>
    <mergeCell ref="C4:E4"/>
    <mergeCell ref="A29:E29"/>
    <mergeCell ref="A30:B30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  <headerFooter>
    <oddHeader>&amp;C&amp;"-,Félkövér"&amp;12Martonvásár Város Képviselőtestület  ..../2014 (........) önkormányzati rendelete Martonvásár Város 2014. évi költségvetésének módosításáról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4"/>
  <sheetViews>
    <sheetView zoomScalePageLayoutView="0" workbookViewId="0" topLeftCell="A54">
      <selection activeCell="D120" sqref="D120:F120"/>
    </sheetView>
  </sheetViews>
  <sheetFormatPr defaultColWidth="9.140625" defaultRowHeight="15"/>
  <cols>
    <col min="1" max="1" width="8.140625" style="29" customWidth="1"/>
    <col min="2" max="2" width="7.140625" style="30" customWidth="1"/>
    <col min="3" max="3" width="31.00390625" style="30" customWidth="1"/>
    <col min="4" max="4" width="8.140625" style="21" customWidth="1"/>
    <col min="5" max="5" width="8.421875" style="21" customWidth="1"/>
    <col min="6" max="6" width="8.140625" style="21" customWidth="1"/>
    <col min="7" max="7" width="7.57421875" style="21" customWidth="1"/>
    <col min="8" max="8" width="7.140625" style="21" customWidth="1"/>
    <col min="9" max="9" width="8.140625" style="21" customWidth="1"/>
    <col min="10" max="10" width="7.8515625" style="21" customWidth="1"/>
    <col min="11" max="11" width="7.7109375" style="21" customWidth="1"/>
    <col min="12" max="12" width="7.8515625" style="21" customWidth="1"/>
    <col min="13" max="13" width="7.140625" style="21" customWidth="1"/>
    <col min="14" max="14" width="8.00390625" style="21" customWidth="1"/>
    <col min="15" max="15" width="7.57421875" style="21" customWidth="1"/>
    <col min="16" max="16" width="8.00390625" style="21" customWidth="1"/>
    <col min="17" max="17" width="7.8515625" style="21" customWidth="1"/>
    <col min="18" max="18" width="7.28125" style="21" customWidth="1"/>
    <col min="22" max="16384" width="9.140625" style="21" customWidth="1"/>
  </cols>
  <sheetData>
    <row r="1" spans="1:24" s="1" customFormat="1" ht="15.75">
      <c r="A1" s="858" t="s">
        <v>518</v>
      </c>
      <c r="B1" s="858"/>
      <c r="C1" s="858"/>
      <c r="D1" s="858"/>
      <c r="E1" s="858"/>
      <c r="F1" s="858"/>
      <c r="G1" s="858"/>
      <c r="H1" s="858"/>
      <c r="I1" s="858"/>
      <c r="J1" s="858"/>
      <c r="K1" s="858"/>
      <c r="L1" s="858"/>
      <c r="M1" s="858"/>
      <c r="N1" s="858"/>
      <c r="O1" s="858"/>
      <c r="P1" s="858"/>
      <c r="Q1" s="858"/>
      <c r="R1" s="858"/>
      <c r="S1" s="357"/>
      <c r="T1" s="357"/>
      <c r="U1" s="357"/>
      <c r="V1" s="357"/>
      <c r="W1" s="357"/>
      <c r="X1" s="357"/>
    </row>
    <row r="2" spans="1:24" s="1" customFormat="1" ht="15.75">
      <c r="A2" s="858" t="s">
        <v>521</v>
      </c>
      <c r="B2" s="858"/>
      <c r="C2" s="858"/>
      <c r="D2" s="858"/>
      <c r="E2" s="858"/>
      <c r="F2" s="858"/>
      <c r="G2" s="858"/>
      <c r="H2" s="858"/>
      <c r="I2" s="858"/>
      <c r="J2" s="858"/>
      <c r="K2" s="858"/>
      <c r="L2" s="858"/>
      <c r="M2" s="858"/>
      <c r="N2" s="858"/>
      <c r="O2" s="858"/>
      <c r="P2" s="858"/>
      <c r="Q2" s="858"/>
      <c r="R2" s="858"/>
      <c r="S2" s="357"/>
      <c r="T2" s="357"/>
      <c r="U2" s="357"/>
      <c r="V2" s="357"/>
      <c r="W2" s="357"/>
      <c r="X2" s="357"/>
    </row>
    <row r="3" spans="1:18" s="1" customFormat="1" ht="9.75" customHeight="1">
      <c r="A3" s="29"/>
      <c r="B3" s="30"/>
      <c r="C3" s="30"/>
      <c r="P3" s="358" t="s">
        <v>516</v>
      </c>
      <c r="Q3" s="358"/>
      <c r="R3" s="358"/>
    </row>
    <row r="4" spans="1:18" s="36" customFormat="1" ht="28.5" customHeight="1">
      <c r="A4" s="856" t="s">
        <v>1</v>
      </c>
      <c r="B4" s="856" t="s">
        <v>201</v>
      </c>
      <c r="C4" s="856"/>
      <c r="D4" s="878" t="s">
        <v>191</v>
      </c>
      <c r="E4" s="878"/>
      <c r="F4" s="878"/>
      <c r="G4" s="878" t="s">
        <v>204</v>
      </c>
      <c r="H4" s="878"/>
      <c r="I4" s="878"/>
      <c r="J4" s="878" t="s">
        <v>223</v>
      </c>
      <c r="K4" s="878"/>
      <c r="L4" s="878"/>
      <c r="M4" s="878" t="s">
        <v>208</v>
      </c>
      <c r="N4" s="878"/>
      <c r="O4" s="878"/>
      <c r="P4" s="878" t="s">
        <v>356</v>
      </c>
      <c r="Q4" s="878"/>
      <c r="R4" s="878"/>
    </row>
    <row r="5" spans="1:18" s="36" customFormat="1" ht="12.75">
      <c r="A5" s="856"/>
      <c r="B5" s="856"/>
      <c r="C5" s="856"/>
      <c r="D5" s="878"/>
      <c r="E5" s="878"/>
      <c r="F5" s="878"/>
      <c r="G5" s="878" t="s">
        <v>362</v>
      </c>
      <c r="H5" s="878"/>
      <c r="I5" s="878"/>
      <c r="J5" s="878" t="s">
        <v>362</v>
      </c>
      <c r="K5" s="878"/>
      <c r="L5" s="878"/>
      <c r="M5" s="878" t="s">
        <v>362</v>
      </c>
      <c r="N5" s="878"/>
      <c r="O5" s="878"/>
      <c r="P5" s="878" t="s">
        <v>362</v>
      </c>
      <c r="Q5" s="878"/>
      <c r="R5" s="878"/>
    </row>
    <row r="6" spans="1:18" s="20" customFormat="1" ht="25.5">
      <c r="A6" s="856"/>
      <c r="B6" s="856"/>
      <c r="C6" s="856"/>
      <c r="D6" s="4" t="s">
        <v>188</v>
      </c>
      <c r="E6" s="4" t="s">
        <v>189</v>
      </c>
      <c r="F6" s="4" t="s">
        <v>190</v>
      </c>
      <c r="G6" s="4" t="s">
        <v>188</v>
      </c>
      <c r="H6" s="4" t="s">
        <v>189</v>
      </c>
      <c r="I6" s="4" t="s">
        <v>190</v>
      </c>
      <c r="J6" s="4" t="s">
        <v>188</v>
      </c>
      <c r="K6" s="4" t="s">
        <v>189</v>
      </c>
      <c r="L6" s="4" t="s">
        <v>190</v>
      </c>
      <c r="M6" s="4" t="s">
        <v>188</v>
      </c>
      <c r="N6" s="4" t="s">
        <v>189</v>
      </c>
      <c r="O6" s="4" t="s">
        <v>190</v>
      </c>
      <c r="P6" s="4" t="s">
        <v>188</v>
      </c>
      <c r="Q6" s="4" t="s">
        <v>189</v>
      </c>
      <c r="R6" s="4" t="s">
        <v>190</v>
      </c>
    </row>
    <row r="7" spans="1:18" ht="12.75" customHeight="1" hidden="1">
      <c r="A7" s="5" t="s">
        <v>3</v>
      </c>
      <c r="B7" s="835" t="s">
        <v>2</v>
      </c>
      <c r="C7" s="835"/>
      <c r="D7" s="31">
        <f aca="true" t="shared" si="0" ref="D7:D33">+G7+J7+M7+P7</f>
        <v>0</v>
      </c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</row>
    <row r="8" spans="1:18" ht="12.75" customHeight="1" hidden="1">
      <c r="A8" s="5" t="s">
        <v>5</v>
      </c>
      <c r="B8" s="835" t="s">
        <v>4</v>
      </c>
      <c r="C8" s="835"/>
      <c r="D8" s="31">
        <f t="shared" si="0"/>
        <v>0</v>
      </c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</row>
    <row r="9" spans="1:18" ht="12.75" customHeight="1" hidden="1">
      <c r="A9" s="5" t="s">
        <v>7</v>
      </c>
      <c r="B9" s="835" t="s">
        <v>6</v>
      </c>
      <c r="C9" s="835"/>
      <c r="D9" s="31">
        <f t="shared" si="0"/>
        <v>0</v>
      </c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</row>
    <row r="10" spans="1:18" ht="12.75" customHeight="1" hidden="1">
      <c r="A10" s="5" t="s">
        <v>9</v>
      </c>
      <c r="B10" s="835" t="s">
        <v>8</v>
      </c>
      <c r="C10" s="835"/>
      <c r="D10" s="31">
        <f t="shared" si="0"/>
        <v>0</v>
      </c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</row>
    <row r="11" spans="1:18" ht="12.75" customHeight="1" hidden="1">
      <c r="A11" s="5" t="s">
        <v>11</v>
      </c>
      <c r="B11" s="835" t="s">
        <v>10</v>
      </c>
      <c r="C11" s="835"/>
      <c r="D11" s="31">
        <f t="shared" si="0"/>
        <v>0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</row>
    <row r="12" spans="1:18" ht="12.75" customHeight="1" hidden="1">
      <c r="A12" s="5" t="s">
        <v>13</v>
      </c>
      <c r="B12" s="835" t="s">
        <v>12</v>
      </c>
      <c r="C12" s="835"/>
      <c r="D12" s="31">
        <f t="shared" si="0"/>
        <v>0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</row>
    <row r="13" spans="1:18" ht="12.75" customHeight="1" hidden="1">
      <c r="A13" s="5" t="s">
        <v>15</v>
      </c>
      <c r="B13" s="835" t="s">
        <v>14</v>
      </c>
      <c r="C13" s="835"/>
      <c r="D13" s="31">
        <f t="shared" si="0"/>
        <v>0</v>
      </c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</row>
    <row r="14" spans="1:18" ht="12.75" customHeight="1" hidden="1">
      <c r="A14" s="5" t="s">
        <v>17</v>
      </c>
      <c r="B14" s="835" t="s">
        <v>16</v>
      </c>
      <c r="C14" s="835"/>
      <c r="D14" s="31">
        <f t="shared" si="0"/>
        <v>0</v>
      </c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</row>
    <row r="15" spans="1:18" ht="12.75" customHeight="1" hidden="1">
      <c r="A15" s="5" t="s">
        <v>19</v>
      </c>
      <c r="B15" s="835" t="s">
        <v>18</v>
      </c>
      <c r="C15" s="835"/>
      <c r="D15" s="31">
        <f t="shared" si="0"/>
        <v>0</v>
      </c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</row>
    <row r="16" spans="1:18" ht="12.75" customHeight="1" hidden="1">
      <c r="A16" s="5" t="s">
        <v>21</v>
      </c>
      <c r="B16" s="835" t="s">
        <v>20</v>
      </c>
      <c r="C16" s="835"/>
      <c r="D16" s="31">
        <f t="shared" si="0"/>
        <v>0</v>
      </c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</row>
    <row r="17" spans="1:18" ht="12.75" customHeight="1" hidden="1">
      <c r="A17" s="5" t="s">
        <v>23</v>
      </c>
      <c r="B17" s="835" t="s">
        <v>22</v>
      </c>
      <c r="C17" s="835"/>
      <c r="D17" s="31">
        <f t="shared" si="0"/>
        <v>0</v>
      </c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</row>
    <row r="18" spans="1:18" ht="12.75" customHeight="1" hidden="1">
      <c r="A18" s="5" t="s">
        <v>25</v>
      </c>
      <c r="B18" s="835" t="s">
        <v>24</v>
      </c>
      <c r="C18" s="835"/>
      <c r="D18" s="31">
        <f t="shared" si="0"/>
        <v>0</v>
      </c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</row>
    <row r="19" spans="1:18" ht="12.75" customHeight="1" hidden="1">
      <c r="A19" s="5" t="s">
        <v>26</v>
      </c>
      <c r="B19" s="835" t="s">
        <v>180</v>
      </c>
      <c r="C19" s="835"/>
      <c r="D19" s="31">
        <f t="shared" si="0"/>
        <v>0</v>
      </c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</row>
    <row r="20" spans="1:18" ht="12.75" customHeight="1" hidden="1">
      <c r="A20" s="5" t="s">
        <v>26</v>
      </c>
      <c r="B20" s="835" t="s">
        <v>27</v>
      </c>
      <c r="C20" s="835"/>
      <c r="D20" s="31">
        <f t="shared" si="0"/>
        <v>0</v>
      </c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</row>
    <row r="21" spans="1:18" s="55" customFormat="1" ht="12.75" customHeight="1">
      <c r="A21" s="7" t="s">
        <v>28</v>
      </c>
      <c r="B21" s="855" t="s">
        <v>179</v>
      </c>
      <c r="C21" s="855"/>
      <c r="D21" s="203">
        <f t="shared" si="0"/>
        <v>0</v>
      </c>
      <c r="E21" s="73"/>
      <c r="F21" s="73"/>
      <c r="G21" s="73">
        <f>SUM(G7:G20)</f>
        <v>0</v>
      </c>
      <c r="H21" s="73">
        <f aca="true" t="shared" si="1" ref="H21:R21">SUM(H7:H20)</f>
        <v>0</v>
      </c>
      <c r="I21" s="73">
        <f t="shared" si="1"/>
        <v>0</v>
      </c>
      <c r="J21" s="73">
        <f t="shared" si="1"/>
        <v>0</v>
      </c>
      <c r="K21" s="73">
        <f t="shared" si="1"/>
        <v>0</v>
      </c>
      <c r="L21" s="73">
        <f t="shared" si="1"/>
        <v>0</v>
      </c>
      <c r="M21" s="73">
        <f t="shared" si="1"/>
        <v>0</v>
      </c>
      <c r="N21" s="73">
        <f t="shared" si="1"/>
        <v>0</v>
      </c>
      <c r="O21" s="73">
        <f t="shared" si="1"/>
        <v>0</v>
      </c>
      <c r="P21" s="73">
        <f t="shared" si="1"/>
        <v>0</v>
      </c>
      <c r="Q21" s="73">
        <f t="shared" si="1"/>
        <v>0</v>
      </c>
      <c r="R21" s="73">
        <f t="shared" si="1"/>
        <v>0</v>
      </c>
    </row>
    <row r="22" spans="1:18" ht="12.75" customHeight="1">
      <c r="A22" s="5" t="s">
        <v>30</v>
      </c>
      <c r="B22" s="835" t="s">
        <v>29</v>
      </c>
      <c r="C22" s="835"/>
      <c r="D22" s="31">
        <f t="shared" si="0"/>
        <v>0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</row>
    <row r="23" spans="1:18" ht="12.75" customHeight="1">
      <c r="A23" s="5" t="s">
        <v>32</v>
      </c>
      <c r="B23" s="835" t="s">
        <v>31</v>
      </c>
      <c r="C23" s="835"/>
      <c r="D23" s="31">
        <f t="shared" si="0"/>
        <v>845</v>
      </c>
      <c r="E23" s="31">
        <f>+H23+K23+N23+Q23</f>
        <v>0</v>
      </c>
      <c r="F23" s="31">
        <f>+I23+L23+O23+R23</f>
        <v>845</v>
      </c>
      <c r="G23" s="32">
        <v>725</v>
      </c>
      <c r="H23" s="32"/>
      <c r="I23" s="32">
        <f>SUM(G23:H23)</f>
        <v>725</v>
      </c>
      <c r="J23" s="32"/>
      <c r="K23" s="32"/>
      <c r="L23" s="32"/>
      <c r="M23" s="32"/>
      <c r="N23" s="32"/>
      <c r="O23" s="32"/>
      <c r="P23" s="32">
        <v>120</v>
      </c>
      <c r="Q23" s="32"/>
      <c r="R23" s="32">
        <f>SUM(P23:Q23)</f>
        <v>120</v>
      </c>
    </row>
    <row r="24" spans="1:18" ht="12.75" customHeight="1">
      <c r="A24" s="5" t="s">
        <v>34</v>
      </c>
      <c r="B24" s="835" t="s">
        <v>33</v>
      </c>
      <c r="C24" s="835"/>
      <c r="D24" s="31">
        <f t="shared" si="0"/>
        <v>0</v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</row>
    <row r="25" spans="1:18" s="55" customFormat="1" ht="12.75" customHeight="1">
      <c r="A25" s="7" t="s">
        <v>35</v>
      </c>
      <c r="B25" s="855" t="s">
        <v>178</v>
      </c>
      <c r="C25" s="855"/>
      <c r="D25" s="203">
        <f t="shared" si="0"/>
        <v>845</v>
      </c>
      <c r="E25" s="203">
        <f>+H25+K25+N25+Q25</f>
        <v>0</v>
      </c>
      <c r="F25" s="203">
        <f>+I25+L25+O25+R25</f>
        <v>845</v>
      </c>
      <c r="G25" s="73">
        <f>SUM(G22:G24)</f>
        <v>725</v>
      </c>
      <c r="H25" s="73">
        <f aca="true" t="shared" si="2" ref="H25:O25">SUM(H22:H24)</f>
        <v>0</v>
      </c>
      <c r="I25" s="73">
        <f t="shared" si="2"/>
        <v>725</v>
      </c>
      <c r="J25" s="73">
        <f t="shared" si="2"/>
        <v>0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>SUM(P22:P24)</f>
        <v>120</v>
      </c>
      <c r="Q25" s="73">
        <f>SUM(Q22:Q24)</f>
        <v>0</v>
      </c>
      <c r="R25" s="73">
        <f>SUM(R22:R24)</f>
        <v>120</v>
      </c>
    </row>
    <row r="26" spans="1:18" s="55" customFormat="1" ht="12.75" customHeight="1">
      <c r="A26" s="8" t="s">
        <v>36</v>
      </c>
      <c r="B26" s="852" t="s">
        <v>177</v>
      </c>
      <c r="C26" s="852"/>
      <c r="D26" s="203">
        <f t="shared" si="0"/>
        <v>845</v>
      </c>
      <c r="E26" s="70">
        <f>+E25+E21</f>
        <v>0</v>
      </c>
      <c r="F26" s="70">
        <f>+F25+F21</f>
        <v>845</v>
      </c>
      <c r="G26" s="70">
        <f>+G25+G21</f>
        <v>725</v>
      </c>
      <c r="H26" s="70">
        <f aca="true" t="shared" si="3" ref="H26:O26">+H25+H21</f>
        <v>0</v>
      </c>
      <c r="I26" s="70">
        <f t="shared" si="3"/>
        <v>725</v>
      </c>
      <c r="J26" s="70">
        <f t="shared" si="3"/>
        <v>0</v>
      </c>
      <c r="K26" s="70">
        <f t="shared" si="3"/>
        <v>0</v>
      </c>
      <c r="L26" s="70">
        <f t="shared" si="3"/>
        <v>0</v>
      </c>
      <c r="M26" s="70">
        <f t="shared" si="3"/>
        <v>0</v>
      </c>
      <c r="N26" s="70">
        <f t="shared" si="3"/>
        <v>0</v>
      </c>
      <c r="O26" s="70">
        <f t="shared" si="3"/>
        <v>0</v>
      </c>
      <c r="P26" s="70">
        <f>+P25+P21</f>
        <v>120</v>
      </c>
      <c r="Q26" s="70">
        <f>+Q25+Q21</f>
        <v>0</v>
      </c>
      <c r="R26" s="70">
        <f>+R25+R21</f>
        <v>120</v>
      </c>
    </row>
    <row r="27" spans="1:18" ht="12" customHeight="1">
      <c r="A27" s="9"/>
      <c r="B27" s="10"/>
      <c r="C27" s="10"/>
      <c r="D27" s="31">
        <f t="shared" si="0"/>
        <v>0</v>
      </c>
      <c r="E27" s="33"/>
      <c r="F27" s="34"/>
      <c r="G27" s="33"/>
      <c r="H27" s="33"/>
      <c r="I27" s="34"/>
      <c r="J27" s="33"/>
      <c r="K27" s="33"/>
      <c r="L27" s="34"/>
      <c r="M27" s="33"/>
      <c r="N27" s="33"/>
      <c r="O27" s="34"/>
      <c r="P27" s="33"/>
      <c r="Q27" s="33"/>
      <c r="R27" s="33"/>
    </row>
    <row r="28" spans="1:18" s="55" customFormat="1" ht="12.75" customHeight="1">
      <c r="A28" s="11" t="s">
        <v>37</v>
      </c>
      <c r="B28" s="852" t="s">
        <v>176</v>
      </c>
      <c r="C28" s="852"/>
      <c r="D28" s="203">
        <f t="shared" si="0"/>
        <v>205</v>
      </c>
      <c r="E28" s="203">
        <f>+H28+K28+N28+Q28</f>
        <v>0</v>
      </c>
      <c r="F28" s="203">
        <f>+I28+L28+O28+R28</f>
        <v>205</v>
      </c>
      <c r="G28" s="69">
        <f>+G29+G30+G31+G32+G33</f>
        <v>176</v>
      </c>
      <c r="H28" s="69">
        <f aca="true" t="shared" si="4" ref="H28:R28">+H29+H30+H31+H32+H33</f>
        <v>0</v>
      </c>
      <c r="I28" s="69">
        <f t="shared" si="4"/>
        <v>176</v>
      </c>
      <c r="J28" s="69">
        <f t="shared" si="4"/>
        <v>0</v>
      </c>
      <c r="K28" s="69">
        <f t="shared" si="4"/>
        <v>0</v>
      </c>
      <c r="L28" s="69">
        <f t="shared" si="4"/>
        <v>0</v>
      </c>
      <c r="M28" s="69">
        <f t="shared" si="4"/>
        <v>0</v>
      </c>
      <c r="N28" s="69">
        <f t="shared" si="4"/>
        <v>0</v>
      </c>
      <c r="O28" s="69">
        <f t="shared" si="4"/>
        <v>0</v>
      </c>
      <c r="P28" s="69">
        <f t="shared" si="4"/>
        <v>29</v>
      </c>
      <c r="Q28" s="69">
        <f t="shared" si="4"/>
        <v>0</v>
      </c>
      <c r="R28" s="69">
        <f t="shared" si="4"/>
        <v>29</v>
      </c>
    </row>
    <row r="29" spans="1:18" s="48" customFormat="1" ht="25.5">
      <c r="A29" s="37" t="s">
        <v>37</v>
      </c>
      <c r="B29" s="45"/>
      <c r="C29" s="38" t="s">
        <v>38</v>
      </c>
      <c r="D29" s="31">
        <f t="shared" si="0"/>
        <v>205</v>
      </c>
      <c r="E29" s="31">
        <f>+H29+K29+N29+Q29</f>
        <v>0</v>
      </c>
      <c r="F29" s="31">
        <f>+I29+L29+O29+R29</f>
        <v>205</v>
      </c>
      <c r="G29" s="72">
        <v>176</v>
      </c>
      <c r="H29" s="67"/>
      <c r="I29" s="67">
        <f>SUM(G29:H29)</f>
        <v>176</v>
      </c>
      <c r="J29" s="72"/>
      <c r="K29" s="67"/>
      <c r="L29" s="67"/>
      <c r="M29" s="72"/>
      <c r="N29" s="67"/>
      <c r="O29" s="67"/>
      <c r="P29" s="109">
        <v>29</v>
      </c>
      <c r="Q29" s="109"/>
      <c r="R29" s="109">
        <f>SUM(P29:Q29)</f>
        <v>29</v>
      </c>
    </row>
    <row r="30" spans="1:18" s="48" customFormat="1" ht="25.5">
      <c r="A30" s="37" t="s">
        <v>37</v>
      </c>
      <c r="B30" s="45"/>
      <c r="C30" s="38" t="s">
        <v>39</v>
      </c>
      <c r="D30" s="31">
        <f t="shared" si="0"/>
        <v>0</v>
      </c>
      <c r="E30" s="67"/>
      <c r="F30" s="67"/>
      <c r="G30" s="72"/>
      <c r="H30" s="67"/>
      <c r="I30" s="67"/>
      <c r="J30" s="72"/>
      <c r="K30" s="67"/>
      <c r="L30" s="67"/>
      <c r="M30" s="72"/>
      <c r="N30" s="67"/>
      <c r="O30" s="67"/>
      <c r="P30" s="109"/>
      <c r="Q30" s="109"/>
      <c r="R30" s="109"/>
    </row>
    <row r="31" spans="1:18" s="48" customFormat="1" ht="25.5">
      <c r="A31" s="37" t="s">
        <v>37</v>
      </c>
      <c r="B31" s="45"/>
      <c r="C31" s="38" t="s">
        <v>40</v>
      </c>
      <c r="D31" s="31">
        <f t="shared" si="0"/>
        <v>0</v>
      </c>
      <c r="E31" s="67"/>
      <c r="F31" s="67"/>
      <c r="G31" s="72"/>
      <c r="H31" s="67"/>
      <c r="I31" s="67"/>
      <c r="J31" s="72"/>
      <c r="K31" s="67"/>
      <c r="L31" s="67"/>
      <c r="M31" s="72"/>
      <c r="N31" s="67"/>
      <c r="O31" s="67"/>
      <c r="P31" s="109"/>
      <c r="Q31" s="109"/>
      <c r="R31" s="109"/>
    </row>
    <row r="32" spans="1:18" s="48" customFormat="1" ht="12.75">
      <c r="A32" s="37" t="s">
        <v>37</v>
      </c>
      <c r="B32" s="45"/>
      <c r="C32" s="38" t="s">
        <v>590</v>
      </c>
      <c r="D32" s="31">
        <f t="shared" si="0"/>
        <v>0</v>
      </c>
      <c r="E32" s="67"/>
      <c r="F32" s="67"/>
      <c r="G32" s="72"/>
      <c r="H32" s="67"/>
      <c r="I32" s="67"/>
      <c r="J32" s="72"/>
      <c r="K32" s="67"/>
      <c r="L32" s="67"/>
      <c r="M32" s="72"/>
      <c r="N32" s="67"/>
      <c r="O32" s="67"/>
      <c r="P32" s="109"/>
      <c r="Q32" s="109"/>
      <c r="R32" s="109"/>
    </row>
    <row r="33" spans="1:18" s="48" customFormat="1" ht="12.75">
      <c r="A33" s="39" t="s">
        <v>37</v>
      </c>
      <c r="B33" s="45"/>
      <c r="C33" s="38" t="s">
        <v>591</v>
      </c>
      <c r="D33" s="31">
        <f t="shared" si="0"/>
        <v>0</v>
      </c>
      <c r="E33" s="75"/>
      <c r="F33" s="75"/>
      <c r="G33" s="74"/>
      <c r="H33" s="75"/>
      <c r="I33" s="75"/>
      <c r="J33" s="74"/>
      <c r="K33" s="75"/>
      <c r="L33" s="75"/>
      <c r="M33" s="74"/>
      <c r="N33" s="75"/>
      <c r="O33" s="75"/>
      <c r="P33" s="174"/>
      <c r="Q33" s="174"/>
      <c r="R33" s="174"/>
    </row>
    <row r="34" spans="1:18" ht="11.25" customHeight="1">
      <c r="A34" s="12"/>
      <c r="B34" s="28"/>
      <c r="C34" s="13"/>
      <c r="D34" s="31"/>
      <c r="E34" s="33"/>
      <c r="F34" s="34"/>
      <c r="G34" s="33"/>
      <c r="H34" s="33"/>
      <c r="I34" s="34"/>
      <c r="J34" s="33"/>
      <c r="K34" s="33"/>
      <c r="L34" s="34"/>
      <c r="M34" s="33"/>
      <c r="N34" s="33"/>
      <c r="O34" s="34"/>
      <c r="P34" s="33"/>
      <c r="Q34" s="33"/>
      <c r="R34" s="33"/>
    </row>
    <row r="35" spans="1:18" ht="12.75" customHeight="1">
      <c r="A35" s="14" t="s">
        <v>44</v>
      </c>
      <c r="B35" s="853" t="s">
        <v>43</v>
      </c>
      <c r="C35" s="853"/>
      <c r="D35" s="31">
        <f aca="true" t="shared" si="5" ref="D35:F36">+G35+J35+M35+P35</f>
        <v>131</v>
      </c>
      <c r="E35" s="31">
        <f t="shared" si="5"/>
        <v>0</v>
      </c>
      <c r="F35" s="31">
        <f t="shared" si="5"/>
        <v>131</v>
      </c>
      <c r="G35" s="35"/>
      <c r="H35" s="35"/>
      <c r="I35" s="35"/>
      <c r="J35" s="35"/>
      <c r="K35" s="35"/>
      <c r="L35" s="35"/>
      <c r="M35" s="35"/>
      <c r="N35" s="35"/>
      <c r="O35" s="35"/>
      <c r="P35" s="35">
        <v>131</v>
      </c>
      <c r="Q35" s="35"/>
      <c r="R35" s="35">
        <f>SUM(P35:Q35)</f>
        <v>131</v>
      </c>
    </row>
    <row r="36" spans="1:18" ht="12.75" customHeight="1">
      <c r="A36" s="5" t="s">
        <v>46</v>
      </c>
      <c r="B36" s="835" t="s">
        <v>45</v>
      </c>
      <c r="C36" s="835"/>
      <c r="D36" s="31">
        <f t="shared" si="5"/>
        <v>191</v>
      </c>
      <c r="E36" s="31">
        <f t="shared" si="5"/>
        <v>0</v>
      </c>
      <c r="F36" s="31">
        <f t="shared" si="5"/>
        <v>191</v>
      </c>
      <c r="G36" s="32"/>
      <c r="H36" s="32"/>
      <c r="I36" s="32"/>
      <c r="J36" s="32"/>
      <c r="K36" s="32"/>
      <c r="L36" s="32"/>
      <c r="M36" s="32"/>
      <c r="N36" s="32"/>
      <c r="O36" s="32"/>
      <c r="P36" s="32">
        <v>191</v>
      </c>
      <c r="Q36" s="32"/>
      <c r="R36" s="35">
        <f>SUM(P36:Q36)</f>
        <v>191</v>
      </c>
    </row>
    <row r="37" spans="1:18" ht="12.75" customHeight="1">
      <c r="A37" s="5" t="s">
        <v>48</v>
      </c>
      <c r="B37" s="835" t="s">
        <v>47</v>
      </c>
      <c r="C37" s="835"/>
      <c r="D37" s="31">
        <f aca="true" t="shared" si="6" ref="D37:D61">+G37+J37+M37+P37</f>
        <v>0</v>
      </c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</row>
    <row r="38" spans="1:18" s="55" customFormat="1" ht="12.75" customHeight="1">
      <c r="A38" s="7" t="s">
        <v>49</v>
      </c>
      <c r="B38" s="855" t="s">
        <v>175</v>
      </c>
      <c r="C38" s="855"/>
      <c r="D38" s="203">
        <f t="shared" si="6"/>
        <v>322</v>
      </c>
      <c r="E38" s="73">
        <f>SUM(E35:E37)</f>
        <v>0</v>
      </c>
      <c r="F38" s="73">
        <f>SUM(F35:F37)</f>
        <v>322</v>
      </c>
      <c r="G38" s="73">
        <f>SUM(G35:G37)</f>
        <v>0</v>
      </c>
      <c r="H38" s="73">
        <f aca="true" t="shared" si="7" ref="H38:O38">SUM(H35:H37)</f>
        <v>0</v>
      </c>
      <c r="I38" s="73">
        <f t="shared" si="7"/>
        <v>0</v>
      </c>
      <c r="J38" s="73">
        <f t="shared" si="7"/>
        <v>0</v>
      </c>
      <c r="K38" s="73">
        <f t="shared" si="7"/>
        <v>0</v>
      </c>
      <c r="L38" s="73">
        <f t="shared" si="7"/>
        <v>0</v>
      </c>
      <c r="M38" s="73">
        <f t="shared" si="7"/>
        <v>0</v>
      </c>
      <c r="N38" s="73">
        <f t="shared" si="7"/>
        <v>0</v>
      </c>
      <c r="O38" s="73">
        <f t="shared" si="7"/>
        <v>0</v>
      </c>
      <c r="P38" s="73">
        <f>SUM(P35:P37)</f>
        <v>322</v>
      </c>
      <c r="Q38" s="73">
        <f>SUM(Q35:Q37)</f>
        <v>0</v>
      </c>
      <c r="R38" s="73">
        <f>SUM(R35:R37)</f>
        <v>322</v>
      </c>
    </row>
    <row r="39" spans="1:18" ht="12.75" customHeight="1">
      <c r="A39" s="5" t="s">
        <v>51</v>
      </c>
      <c r="B39" s="835" t="s">
        <v>50</v>
      </c>
      <c r="C39" s="835"/>
      <c r="D39" s="31">
        <f t="shared" si="6"/>
        <v>0</v>
      </c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</row>
    <row r="40" spans="1:18" ht="12.75" customHeight="1">
      <c r="A40" s="5" t="s">
        <v>53</v>
      </c>
      <c r="B40" s="835" t="s">
        <v>52</v>
      </c>
      <c r="C40" s="835"/>
      <c r="D40" s="31">
        <f t="shared" si="6"/>
        <v>0</v>
      </c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</row>
    <row r="41" spans="1:18" s="55" customFormat="1" ht="12.75" customHeight="1">
      <c r="A41" s="7" t="s">
        <v>54</v>
      </c>
      <c r="B41" s="855" t="s">
        <v>174</v>
      </c>
      <c r="C41" s="855"/>
      <c r="D41" s="203">
        <f t="shared" si="6"/>
        <v>0</v>
      </c>
      <c r="E41" s="73">
        <f>+E39+E40</f>
        <v>0</v>
      </c>
      <c r="F41" s="73">
        <f>+F39+F40</f>
        <v>0</v>
      </c>
      <c r="G41" s="73">
        <f>+G39+G40</f>
        <v>0</v>
      </c>
      <c r="H41" s="73">
        <f aca="true" t="shared" si="8" ref="H41:O41">+H39+H40</f>
        <v>0</v>
      </c>
      <c r="I41" s="73">
        <f t="shared" si="8"/>
        <v>0</v>
      </c>
      <c r="J41" s="73">
        <f t="shared" si="8"/>
        <v>0</v>
      </c>
      <c r="K41" s="73">
        <f t="shared" si="8"/>
        <v>0</v>
      </c>
      <c r="L41" s="73">
        <f t="shared" si="8"/>
        <v>0</v>
      </c>
      <c r="M41" s="73">
        <f t="shared" si="8"/>
        <v>0</v>
      </c>
      <c r="N41" s="73">
        <f t="shared" si="8"/>
        <v>0</v>
      </c>
      <c r="O41" s="73">
        <f t="shared" si="8"/>
        <v>0</v>
      </c>
      <c r="P41" s="73">
        <f>+P39+P40</f>
        <v>0</v>
      </c>
      <c r="Q41" s="73">
        <f>+Q39+Q40</f>
        <v>0</v>
      </c>
      <c r="R41" s="73">
        <f>+R39+R40</f>
        <v>0</v>
      </c>
    </row>
    <row r="42" spans="1:18" ht="12.75" customHeight="1">
      <c r="A42" s="5" t="s">
        <v>56</v>
      </c>
      <c r="B42" s="835" t="s">
        <v>55</v>
      </c>
      <c r="C42" s="835"/>
      <c r="D42" s="31">
        <f t="shared" si="6"/>
        <v>0</v>
      </c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</row>
    <row r="43" spans="1:18" ht="12.75" customHeight="1">
      <c r="A43" s="5" t="s">
        <v>58</v>
      </c>
      <c r="B43" s="835" t="s">
        <v>57</v>
      </c>
      <c r="C43" s="835"/>
      <c r="D43" s="31">
        <f t="shared" si="6"/>
        <v>0</v>
      </c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</row>
    <row r="44" spans="1:18" ht="12.75" customHeight="1">
      <c r="A44" s="5" t="s">
        <v>59</v>
      </c>
      <c r="B44" s="835" t="s">
        <v>172</v>
      </c>
      <c r="C44" s="835"/>
      <c r="D44" s="31">
        <f t="shared" si="6"/>
        <v>39</v>
      </c>
      <c r="E44" s="31">
        <f>+H44+K44+N44+Q44</f>
        <v>0</v>
      </c>
      <c r="F44" s="31">
        <f>+I44+L44+O44+R44</f>
        <v>39</v>
      </c>
      <c r="G44" s="32"/>
      <c r="H44" s="32"/>
      <c r="I44" s="32"/>
      <c r="J44" s="32"/>
      <c r="K44" s="32"/>
      <c r="L44" s="32"/>
      <c r="M44" s="32"/>
      <c r="N44" s="32"/>
      <c r="O44" s="32"/>
      <c r="P44" s="32">
        <v>39</v>
      </c>
      <c r="Q44" s="32"/>
      <c r="R44" s="32">
        <f>SUM(P44:Q44)</f>
        <v>39</v>
      </c>
    </row>
    <row r="45" spans="1:18" ht="12.75" customHeight="1">
      <c r="A45" s="5" t="s">
        <v>61</v>
      </c>
      <c r="B45" s="835" t="s">
        <v>60</v>
      </c>
      <c r="C45" s="835"/>
      <c r="D45" s="31">
        <f t="shared" si="6"/>
        <v>0</v>
      </c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</row>
    <row r="46" spans="1:18" ht="12.75" customHeight="1">
      <c r="A46" s="5" t="s">
        <v>62</v>
      </c>
      <c r="B46" s="849" t="s">
        <v>171</v>
      </c>
      <c r="C46" s="849"/>
      <c r="D46" s="31">
        <f t="shared" si="6"/>
        <v>0</v>
      </c>
      <c r="E46" s="32">
        <f>+E47+E48</f>
        <v>0</v>
      </c>
      <c r="F46" s="32">
        <f>+F47+F48</f>
        <v>0</v>
      </c>
      <c r="G46" s="32">
        <f>+G47+G48</f>
        <v>0</v>
      </c>
      <c r="H46" s="32">
        <f aca="true" t="shared" si="9" ref="H46:O46">+H47+H48</f>
        <v>0</v>
      </c>
      <c r="I46" s="32">
        <f t="shared" si="9"/>
        <v>0</v>
      </c>
      <c r="J46" s="32">
        <f t="shared" si="9"/>
        <v>0</v>
      </c>
      <c r="K46" s="32">
        <f t="shared" si="9"/>
        <v>0</v>
      </c>
      <c r="L46" s="32">
        <f t="shared" si="9"/>
        <v>0</v>
      </c>
      <c r="M46" s="32">
        <f t="shared" si="9"/>
        <v>0</v>
      </c>
      <c r="N46" s="32">
        <f t="shared" si="9"/>
        <v>0</v>
      </c>
      <c r="O46" s="32">
        <f t="shared" si="9"/>
        <v>0</v>
      </c>
      <c r="P46" s="32">
        <f>+P47+P48</f>
        <v>0</v>
      </c>
      <c r="Q46" s="32">
        <f>+Q47+Q48</f>
        <v>0</v>
      </c>
      <c r="R46" s="32">
        <f>+R47+R48</f>
        <v>0</v>
      </c>
    </row>
    <row r="47" spans="1:18" s="48" customFormat="1" ht="12.75">
      <c r="A47" s="37" t="s">
        <v>62</v>
      </c>
      <c r="B47" s="45"/>
      <c r="C47" s="38" t="s">
        <v>63</v>
      </c>
      <c r="D47" s="31">
        <f t="shared" si="6"/>
        <v>0</v>
      </c>
      <c r="E47" s="67"/>
      <c r="F47" s="67"/>
      <c r="G47" s="72"/>
      <c r="H47" s="67"/>
      <c r="I47" s="67"/>
      <c r="J47" s="72"/>
      <c r="K47" s="67"/>
      <c r="L47" s="67"/>
      <c r="M47" s="72"/>
      <c r="N47" s="67"/>
      <c r="O47" s="67"/>
      <c r="P47" s="67"/>
      <c r="Q47" s="67"/>
      <c r="R47" s="67"/>
    </row>
    <row r="48" spans="1:18" s="48" customFormat="1" ht="12.75">
      <c r="A48" s="37" t="s">
        <v>62</v>
      </c>
      <c r="B48" s="45"/>
      <c r="C48" s="38" t="s">
        <v>173</v>
      </c>
      <c r="D48" s="31">
        <f t="shared" si="6"/>
        <v>0</v>
      </c>
      <c r="E48" s="67"/>
      <c r="F48" s="67"/>
      <c r="G48" s="72"/>
      <c r="H48" s="67"/>
      <c r="I48" s="67"/>
      <c r="J48" s="72"/>
      <c r="K48" s="67"/>
      <c r="L48" s="67"/>
      <c r="M48" s="72"/>
      <c r="N48" s="67"/>
      <c r="O48" s="67"/>
      <c r="P48" s="67"/>
      <c r="Q48" s="67"/>
      <c r="R48" s="67"/>
    </row>
    <row r="49" spans="1:18" ht="12.75" customHeight="1">
      <c r="A49" s="5" t="s">
        <v>65</v>
      </c>
      <c r="B49" s="853" t="s">
        <v>64</v>
      </c>
      <c r="C49" s="853"/>
      <c r="D49" s="31">
        <f t="shared" si="6"/>
        <v>0</v>
      </c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</row>
    <row r="50" spans="1:18" ht="12.75" customHeight="1">
      <c r="A50" s="5" t="s">
        <v>67</v>
      </c>
      <c r="B50" s="835" t="s">
        <v>66</v>
      </c>
      <c r="C50" s="835"/>
      <c r="D50" s="31">
        <f t="shared" si="6"/>
        <v>9836</v>
      </c>
      <c r="E50" s="31">
        <f>+H50+K50+N50+Q50</f>
        <v>0</v>
      </c>
      <c r="F50" s="31">
        <f>+I50+L50+O50+R50</f>
        <v>9836</v>
      </c>
      <c r="G50" s="32">
        <v>8391</v>
      </c>
      <c r="H50" s="32"/>
      <c r="I50" s="32">
        <f>SUM(G50:H50)</f>
        <v>8391</v>
      </c>
      <c r="J50" s="32">
        <v>830</v>
      </c>
      <c r="K50" s="32"/>
      <c r="L50" s="32">
        <f>SUM(J50:K50)</f>
        <v>830</v>
      </c>
      <c r="M50" s="32"/>
      <c r="N50" s="32"/>
      <c r="O50" s="32"/>
      <c r="P50" s="32">
        <v>615</v>
      </c>
      <c r="Q50" s="32"/>
      <c r="R50" s="32">
        <f>SUM(P50:Q50)</f>
        <v>615</v>
      </c>
    </row>
    <row r="51" spans="1:18" s="55" customFormat="1" ht="12.75" customHeight="1">
      <c r="A51" s="7" t="s">
        <v>68</v>
      </c>
      <c r="B51" s="855" t="s">
        <v>161</v>
      </c>
      <c r="C51" s="855"/>
      <c r="D51" s="203">
        <f t="shared" si="6"/>
        <v>9875</v>
      </c>
      <c r="E51" s="73">
        <f>+E50+E49+E46+E45+E44+E43+E42</f>
        <v>0</v>
      </c>
      <c r="F51" s="73">
        <f>+F50+F49+F46+F45+F44+F43+F42</f>
        <v>9875</v>
      </c>
      <c r="G51" s="73">
        <f>+G50+G49+G46+G45+G44+G43+G42</f>
        <v>8391</v>
      </c>
      <c r="H51" s="73">
        <f aca="true" t="shared" si="10" ref="H51:O51">+H50+H49+H46+H45+H44+H43+H42</f>
        <v>0</v>
      </c>
      <c r="I51" s="73">
        <f t="shared" si="10"/>
        <v>8391</v>
      </c>
      <c r="J51" s="73">
        <f t="shared" si="10"/>
        <v>830</v>
      </c>
      <c r="K51" s="73">
        <f t="shared" si="10"/>
        <v>0</v>
      </c>
      <c r="L51" s="73">
        <f t="shared" si="10"/>
        <v>830</v>
      </c>
      <c r="M51" s="73">
        <f t="shared" si="10"/>
        <v>0</v>
      </c>
      <c r="N51" s="73">
        <f t="shared" si="10"/>
        <v>0</v>
      </c>
      <c r="O51" s="73">
        <f t="shared" si="10"/>
        <v>0</v>
      </c>
      <c r="P51" s="73">
        <f>+P50+P49+P46+P45+P44+P43+P42</f>
        <v>654</v>
      </c>
      <c r="Q51" s="73">
        <f>+Q50+Q49+Q46+Q45+Q44+Q43+Q42</f>
        <v>0</v>
      </c>
      <c r="R51" s="73">
        <f>+R50+R49+R46+R45+R44+R43+R42</f>
        <v>654</v>
      </c>
    </row>
    <row r="52" spans="1:18" ht="12.75" customHeight="1">
      <c r="A52" s="5" t="s">
        <v>70</v>
      </c>
      <c r="B52" s="835" t="s">
        <v>69</v>
      </c>
      <c r="C52" s="835"/>
      <c r="D52" s="31">
        <f t="shared" si="6"/>
        <v>0</v>
      </c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</row>
    <row r="53" spans="1:18" ht="12.75" customHeight="1">
      <c r="A53" s="5" t="s">
        <v>72</v>
      </c>
      <c r="B53" s="835" t="s">
        <v>71</v>
      </c>
      <c r="C53" s="835"/>
      <c r="D53" s="31">
        <f t="shared" si="6"/>
        <v>35</v>
      </c>
      <c r="E53" s="31">
        <f aca="true" t="shared" si="11" ref="E53:F55">+H53+K53+N53+Q53</f>
        <v>0</v>
      </c>
      <c r="F53" s="31">
        <f t="shared" si="11"/>
        <v>35</v>
      </c>
      <c r="G53" s="32"/>
      <c r="H53" s="32"/>
      <c r="I53" s="32"/>
      <c r="J53" s="32"/>
      <c r="K53" s="32"/>
      <c r="L53" s="32"/>
      <c r="M53" s="32"/>
      <c r="N53" s="32"/>
      <c r="O53" s="32"/>
      <c r="P53" s="32">
        <v>35</v>
      </c>
      <c r="Q53" s="32"/>
      <c r="R53" s="32">
        <f>SUM(P53:Q53)</f>
        <v>35</v>
      </c>
    </row>
    <row r="54" spans="1:18" s="55" customFormat="1" ht="12.75" customHeight="1">
      <c r="A54" s="7" t="s">
        <v>73</v>
      </c>
      <c r="B54" s="855" t="s">
        <v>160</v>
      </c>
      <c r="C54" s="855"/>
      <c r="D54" s="203">
        <f t="shared" si="6"/>
        <v>35</v>
      </c>
      <c r="E54" s="203">
        <f t="shared" si="11"/>
        <v>0</v>
      </c>
      <c r="F54" s="203">
        <f t="shared" si="11"/>
        <v>35</v>
      </c>
      <c r="G54" s="73">
        <f>SUM(G52:G53)</f>
        <v>0</v>
      </c>
      <c r="H54" s="73">
        <f aca="true" t="shared" si="12" ref="H54:O54">SUM(H52:H53)</f>
        <v>0</v>
      </c>
      <c r="I54" s="73">
        <f t="shared" si="12"/>
        <v>0</v>
      </c>
      <c r="J54" s="73">
        <f t="shared" si="12"/>
        <v>0</v>
      </c>
      <c r="K54" s="73">
        <f t="shared" si="12"/>
        <v>0</v>
      </c>
      <c r="L54" s="73">
        <f t="shared" si="12"/>
        <v>0</v>
      </c>
      <c r="M54" s="73">
        <f t="shared" si="12"/>
        <v>0</v>
      </c>
      <c r="N54" s="73">
        <f t="shared" si="12"/>
        <v>0</v>
      </c>
      <c r="O54" s="73">
        <f t="shared" si="12"/>
        <v>0</v>
      </c>
      <c r="P54" s="73">
        <f>SUM(P52:P53)</f>
        <v>35</v>
      </c>
      <c r="Q54" s="73">
        <f>SUM(Q52:Q53)</f>
        <v>0</v>
      </c>
      <c r="R54" s="73">
        <f>SUM(R52:R53)</f>
        <v>35</v>
      </c>
    </row>
    <row r="55" spans="1:18" ht="12.75" customHeight="1">
      <c r="A55" s="5" t="s">
        <v>75</v>
      </c>
      <c r="B55" s="835" t="s">
        <v>74</v>
      </c>
      <c r="C55" s="835"/>
      <c r="D55" s="31">
        <f t="shared" si="6"/>
        <v>2121</v>
      </c>
      <c r="E55" s="31">
        <f t="shared" si="11"/>
        <v>0</v>
      </c>
      <c r="F55" s="31">
        <f t="shared" si="11"/>
        <v>2121</v>
      </c>
      <c r="G55" s="32">
        <v>1913</v>
      </c>
      <c r="H55" s="32"/>
      <c r="I55" s="32">
        <f>SUM(G55:H55)</f>
        <v>1913</v>
      </c>
      <c r="J55" s="32"/>
      <c r="K55" s="32"/>
      <c r="L55" s="32"/>
      <c r="M55" s="32"/>
      <c r="N55" s="32"/>
      <c r="O55" s="32"/>
      <c r="P55" s="32">
        <v>208</v>
      </c>
      <c r="Q55" s="32"/>
      <c r="R55" s="32">
        <f>SUM(P55:Q55)</f>
        <v>208</v>
      </c>
    </row>
    <row r="56" spans="1:18" ht="12.75" customHeight="1">
      <c r="A56" s="5" t="s">
        <v>77</v>
      </c>
      <c r="B56" s="835" t="s">
        <v>76</v>
      </c>
      <c r="C56" s="835"/>
      <c r="D56" s="31">
        <f t="shared" si="6"/>
        <v>0</v>
      </c>
      <c r="E56" s="32"/>
      <c r="F56" s="32"/>
      <c r="G56" s="32"/>
      <c r="H56" s="32"/>
      <c r="I56" s="32">
        <f>SUM(G56:H56)</f>
        <v>0</v>
      </c>
      <c r="J56" s="32"/>
      <c r="K56" s="32"/>
      <c r="L56" s="32"/>
      <c r="M56" s="32"/>
      <c r="N56" s="32"/>
      <c r="O56" s="32"/>
      <c r="P56" s="32"/>
      <c r="Q56" s="32"/>
      <c r="R56" s="32"/>
    </row>
    <row r="57" spans="1:18" ht="12.75" customHeight="1">
      <c r="A57" s="5" t="s">
        <v>78</v>
      </c>
      <c r="B57" s="835" t="s">
        <v>159</v>
      </c>
      <c r="C57" s="835"/>
      <c r="D57" s="31">
        <f t="shared" si="6"/>
        <v>0</v>
      </c>
      <c r="E57" s="32"/>
      <c r="F57" s="32"/>
      <c r="G57" s="32"/>
      <c r="H57" s="32"/>
      <c r="I57" s="32">
        <f>SUM(G57:H57)</f>
        <v>0</v>
      </c>
      <c r="J57" s="32"/>
      <c r="K57" s="32"/>
      <c r="L57" s="32"/>
      <c r="M57" s="32"/>
      <c r="N57" s="32"/>
      <c r="O57" s="32"/>
      <c r="P57" s="32"/>
      <c r="Q57" s="32"/>
      <c r="R57" s="32"/>
    </row>
    <row r="58" spans="1:18" ht="12.75" customHeight="1">
      <c r="A58" s="5" t="s">
        <v>79</v>
      </c>
      <c r="B58" s="835" t="s">
        <v>158</v>
      </c>
      <c r="C58" s="835"/>
      <c r="D58" s="31">
        <f t="shared" si="6"/>
        <v>0</v>
      </c>
      <c r="E58" s="32"/>
      <c r="F58" s="32"/>
      <c r="G58" s="32"/>
      <c r="H58" s="32"/>
      <c r="I58" s="32">
        <f>SUM(G58:H58)</f>
        <v>0</v>
      </c>
      <c r="J58" s="32"/>
      <c r="K58" s="32"/>
      <c r="L58" s="32"/>
      <c r="M58" s="32"/>
      <c r="N58" s="32"/>
      <c r="O58" s="32"/>
      <c r="P58" s="32"/>
      <c r="Q58" s="32"/>
      <c r="R58" s="32"/>
    </row>
    <row r="59" spans="1:18" ht="12.75" customHeight="1">
      <c r="A59" s="5" t="s">
        <v>81</v>
      </c>
      <c r="B59" s="835" t="s">
        <v>80</v>
      </c>
      <c r="C59" s="835"/>
      <c r="D59" s="31">
        <f t="shared" si="6"/>
        <v>472</v>
      </c>
      <c r="E59" s="31">
        <f>+H59+K59+N59+Q59</f>
        <v>0</v>
      </c>
      <c r="F59" s="31">
        <f>+I59+L59+O59+R59</f>
        <v>472</v>
      </c>
      <c r="G59" s="32">
        <v>122</v>
      </c>
      <c r="H59" s="32"/>
      <c r="I59" s="32">
        <f>SUM(G59:H59)</f>
        <v>122</v>
      </c>
      <c r="J59" s="32">
        <v>350</v>
      </c>
      <c r="K59" s="32"/>
      <c r="L59" s="32">
        <f>SUM(J59:K59)</f>
        <v>350</v>
      </c>
      <c r="M59" s="32"/>
      <c r="N59" s="32"/>
      <c r="O59" s="32"/>
      <c r="P59" s="32"/>
      <c r="Q59" s="32"/>
      <c r="R59" s="32"/>
    </row>
    <row r="60" spans="1:18" s="55" customFormat="1" ht="12.75" customHeight="1">
      <c r="A60" s="7" t="s">
        <v>82</v>
      </c>
      <c r="B60" s="855" t="s">
        <v>157</v>
      </c>
      <c r="C60" s="855"/>
      <c r="D60" s="203">
        <f t="shared" si="6"/>
        <v>2593</v>
      </c>
      <c r="E60" s="203">
        <f>+H60+K60+N60+Q60</f>
        <v>0</v>
      </c>
      <c r="F60" s="203">
        <f>+I60+L60+O60+R60</f>
        <v>2593</v>
      </c>
      <c r="G60" s="73">
        <f>SUM(G55:G59)</f>
        <v>2035</v>
      </c>
      <c r="H60" s="73">
        <f aca="true" t="shared" si="13" ref="H60:O60">SUM(H55:H59)</f>
        <v>0</v>
      </c>
      <c r="I60" s="73">
        <f t="shared" si="13"/>
        <v>2035</v>
      </c>
      <c r="J60" s="73">
        <f t="shared" si="13"/>
        <v>350</v>
      </c>
      <c r="K60" s="73">
        <f t="shared" si="13"/>
        <v>0</v>
      </c>
      <c r="L60" s="73">
        <f t="shared" si="13"/>
        <v>350</v>
      </c>
      <c r="M60" s="73">
        <f t="shared" si="13"/>
        <v>0</v>
      </c>
      <c r="N60" s="73">
        <f t="shared" si="13"/>
        <v>0</v>
      </c>
      <c r="O60" s="73">
        <f t="shared" si="13"/>
        <v>0</v>
      </c>
      <c r="P60" s="73">
        <f>SUM(P55:P59)</f>
        <v>208</v>
      </c>
      <c r="Q60" s="73">
        <f>SUM(Q55:Q59)</f>
        <v>0</v>
      </c>
      <c r="R60" s="73">
        <f>SUM(R55:R59)</f>
        <v>208</v>
      </c>
    </row>
    <row r="61" spans="1:18" s="55" customFormat="1" ht="12.75" customHeight="1">
      <c r="A61" s="8" t="s">
        <v>83</v>
      </c>
      <c r="B61" s="852" t="s">
        <v>156</v>
      </c>
      <c r="C61" s="852"/>
      <c r="D61" s="203">
        <f t="shared" si="6"/>
        <v>12825</v>
      </c>
      <c r="E61" s="70">
        <f>+E60+E54+E51+E41+E38</f>
        <v>0</v>
      </c>
      <c r="F61" s="70">
        <f>+F60+F54+F51+F41+F38</f>
        <v>12825</v>
      </c>
      <c r="G61" s="70">
        <f>+G60+G54+G51+G41+G38</f>
        <v>10426</v>
      </c>
      <c r="H61" s="70">
        <f aca="true" t="shared" si="14" ref="H61:O61">+H60+H54+H51+H41+H38</f>
        <v>0</v>
      </c>
      <c r="I61" s="70">
        <f t="shared" si="14"/>
        <v>10426</v>
      </c>
      <c r="J61" s="70">
        <f t="shared" si="14"/>
        <v>1180</v>
      </c>
      <c r="K61" s="70">
        <f t="shared" si="14"/>
        <v>0</v>
      </c>
      <c r="L61" s="70">
        <f t="shared" si="14"/>
        <v>1180</v>
      </c>
      <c r="M61" s="70">
        <f t="shared" si="14"/>
        <v>0</v>
      </c>
      <c r="N61" s="70">
        <f t="shared" si="14"/>
        <v>0</v>
      </c>
      <c r="O61" s="70">
        <f t="shared" si="14"/>
        <v>0</v>
      </c>
      <c r="P61" s="70">
        <f>+P60+P54+P51+P41+P38</f>
        <v>1219</v>
      </c>
      <c r="Q61" s="70">
        <f>+Q60+Q54+Q51+Q41+Q38</f>
        <v>0</v>
      </c>
      <c r="R61" s="70">
        <f>+R60+R54+R51+R41+R38</f>
        <v>1219</v>
      </c>
    </row>
    <row r="62" spans="1:18" ht="11.25" customHeight="1">
      <c r="A62" s="514"/>
      <c r="B62" s="515"/>
      <c r="C62" s="515"/>
      <c r="D62" s="516"/>
      <c r="E62" s="517"/>
      <c r="F62" s="517"/>
      <c r="G62" s="517"/>
      <c r="H62" s="517"/>
      <c r="I62" s="517"/>
      <c r="J62" s="517"/>
      <c r="K62" s="517"/>
      <c r="L62" s="517"/>
      <c r="M62" s="517"/>
      <c r="N62" s="517"/>
      <c r="O62" s="517"/>
      <c r="P62" s="517"/>
      <c r="Q62" s="517"/>
      <c r="R62" s="517"/>
    </row>
    <row r="63" spans="1:18" ht="12.75" customHeight="1" hidden="1">
      <c r="A63" s="14" t="s">
        <v>85</v>
      </c>
      <c r="B63" s="853" t="s">
        <v>84</v>
      </c>
      <c r="C63" s="853"/>
      <c r="D63" s="513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</row>
    <row r="64" spans="1:18" ht="12.75" customHeight="1" hidden="1">
      <c r="A64" s="15" t="s">
        <v>86</v>
      </c>
      <c r="B64" s="849" t="s">
        <v>141</v>
      </c>
      <c r="C64" s="849"/>
      <c r="D64" s="31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</row>
    <row r="65" spans="1:18" s="48" customFormat="1" ht="12.75" hidden="1">
      <c r="A65" s="37" t="s">
        <v>86</v>
      </c>
      <c r="B65" s="45"/>
      <c r="C65" s="40" t="s">
        <v>143</v>
      </c>
      <c r="D65" s="31"/>
      <c r="E65" s="67"/>
      <c r="F65" s="67"/>
      <c r="G65" s="72"/>
      <c r="H65" s="67"/>
      <c r="I65" s="67"/>
      <c r="J65" s="72"/>
      <c r="K65" s="67"/>
      <c r="L65" s="67"/>
      <c r="M65" s="72"/>
      <c r="N65" s="67"/>
      <c r="O65" s="67"/>
      <c r="P65" s="72"/>
      <c r="Q65" s="72"/>
      <c r="R65" s="72"/>
    </row>
    <row r="66" spans="1:18" ht="12.75" customHeight="1" hidden="1">
      <c r="A66" s="5" t="s">
        <v>88</v>
      </c>
      <c r="B66" s="853" t="s">
        <v>87</v>
      </c>
      <c r="C66" s="853"/>
      <c r="D66" s="31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</row>
    <row r="67" spans="1:18" ht="12.75" customHeight="1" hidden="1">
      <c r="A67" s="15" t="s">
        <v>89</v>
      </c>
      <c r="B67" s="849" t="s">
        <v>144</v>
      </c>
      <c r="C67" s="849"/>
      <c r="D67" s="31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</row>
    <row r="68" spans="1:18" s="48" customFormat="1" ht="12.75" hidden="1">
      <c r="A68" s="37" t="s">
        <v>89</v>
      </c>
      <c r="B68" s="45"/>
      <c r="C68" s="38" t="s">
        <v>90</v>
      </c>
      <c r="D68" s="31"/>
      <c r="E68" s="67"/>
      <c r="F68" s="67"/>
      <c r="G68" s="72"/>
      <c r="H68" s="67"/>
      <c r="I68" s="67"/>
      <c r="J68" s="72"/>
      <c r="K68" s="67"/>
      <c r="L68" s="67"/>
      <c r="M68" s="72"/>
      <c r="N68" s="67"/>
      <c r="O68" s="67"/>
      <c r="P68" s="72"/>
      <c r="Q68" s="72"/>
      <c r="R68" s="72"/>
    </row>
    <row r="69" spans="1:18" s="48" customFormat="1" ht="25.5" hidden="1">
      <c r="A69" s="37" t="s">
        <v>89</v>
      </c>
      <c r="B69" s="45"/>
      <c r="C69" s="40" t="s">
        <v>145</v>
      </c>
      <c r="D69" s="31"/>
      <c r="E69" s="67"/>
      <c r="F69" s="67"/>
      <c r="G69" s="72"/>
      <c r="H69" s="67"/>
      <c r="I69" s="67"/>
      <c r="J69" s="72"/>
      <c r="K69" s="67"/>
      <c r="L69" s="67"/>
      <c r="M69" s="72"/>
      <c r="N69" s="67"/>
      <c r="O69" s="67"/>
      <c r="P69" s="72"/>
      <c r="Q69" s="72"/>
      <c r="R69" s="72"/>
    </row>
    <row r="70" spans="1:18" ht="12.75" customHeight="1" hidden="1">
      <c r="A70" s="15" t="s">
        <v>91</v>
      </c>
      <c r="B70" s="826" t="s">
        <v>146</v>
      </c>
      <c r="C70" s="826"/>
      <c r="D70" s="31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</row>
    <row r="71" spans="1:18" s="48" customFormat="1" ht="25.5" hidden="1">
      <c r="A71" s="41" t="s">
        <v>91</v>
      </c>
      <c r="B71" s="45"/>
      <c r="C71" s="40" t="s">
        <v>147</v>
      </c>
      <c r="D71" s="31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</row>
    <row r="72" spans="1:18" ht="12.75" customHeight="1" hidden="1">
      <c r="A72" s="15" t="s">
        <v>92</v>
      </c>
      <c r="B72" s="833" t="s">
        <v>148</v>
      </c>
      <c r="C72" s="833"/>
      <c r="D72" s="31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</row>
    <row r="73" spans="1:18" s="48" customFormat="1" ht="12.75" hidden="1">
      <c r="A73" s="41" t="s">
        <v>92</v>
      </c>
      <c r="B73" s="45"/>
      <c r="C73" s="40" t="s">
        <v>149</v>
      </c>
      <c r="D73" s="31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</row>
    <row r="74" spans="1:18" ht="12.75" customHeight="1" hidden="1">
      <c r="A74" s="5" t="s">
        <v>93</v>
      </c>
      <c r="B74" s="833" t="s">
        <v>150</v>
      </c>
      <c r="C74" s="833"/>
      <c r="D74" s="31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</row>
    <row r="75" spans="1:18" s="48" customFormat="1" ht="25.5" hidden="1">
      <c r="A75" s="41" t="s">
        <v>93</v>
      </c>
      <c r="B75" s="45"/>
      <c r="C75" s="40" t="s">
        <v>94</v>
      </c>
      <c r="D75" s="31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</row>
    <row r="76" spans="1:18" ht="12.75" customHeight="1" hidden="1">
      <c r="A76" s="15" t="s">
        <v>95</v>
      </c>
      <c r="B76" s="848" t="s">
        <v>151</v>
      </c>
      <c r="C76" s="833"/>
      <c r="D76" s="31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</row>
    <row r="77" spans="1:18" s="48" customFormat="1" ht="12.75" hidden="1">
      <c r="A77" s="37" t="s">
        <v>95</v>
      </c>
      <c r="B77" s="45"/>
      <c r="C77" s="40" t="s">
        <v>152</v>
      </c>
      <c r="D77" s="31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</row>
    <row r="78" spans="1:18" s="48" customFormat="1" ht="51" hidden="1">
      <c r="A78" s="37" t="s">
        <v>95</v>
      </c>
      <c r="B78" s="45"/>
      <c r="C78" s="40" t="s">
        <v>142</v>
      </c>
      <c r="D78" s="31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</row>
    <row r="79" spans="1:18" s="48" customFormat="1" ht="12.75" hidden="1">
      <c r="A79" s="42" t="s">
        <v>95</v>
      </c>
      <c r="B79" s="45"/>
      <c r="C79" s="40" t="s">
        <v>153</v>
      </c>
      <c r="D79" s="3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</row>
    <row r="80" spans="1:18" s="48" customFormat="1" ht="25.5" hidden="1">
      <c r="A80" s="37" t="s">
        <v>95</v>
      </c>
      <c r="B80" s="45"/>
      <c r="C80" s="40" t="s">
        <v>154</v>
      </c>
      <c r="D80" s="31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</row>
    <row r="81" spans="1:18" s="55" customFormat="1" ht="12.75" customHeight="1">
      <c r="A81" s="8" t="s">
        <v>96</v>
      </c>
      <c r="B81" s="850" t="s">
        <v>155</v>
      </c>
      <c r="C81" s="851"/>
      <c r="D81" s="31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</row>
    <row r="82" spans="1:18" ht="12" customHeight="1">
      <c r="A82" s="9"/>
      <c r="B82" s="854"/>
      <c r="C82" s="854"/>
      <c r="D82" s="31"/>
      <c r="E82" s="33"/>
      <c r="F82" s="34"/>
      <c r="G82" s="33"/>
      <c r="H82" s="33"/>
      <c r="I82" s="34"/>
      <c r="J82" s="33"/>
      <c r="K82" s="33"/>
      <c r="L82" s="34"/>
      <c r="M82" s="33"/>
      <c r="N82" s="33"/>
      <c r="O82" s="34"/>
      <c r="P82" s="33"/>
      <c r="Q82" s="33"/>
      <c r="R82" s="33"/>
    </row>
    <row r="83" spans="1:18" ht="12.75" customHeight="1" hidden="1">
      <c r="A83" s="14" t="s">
        <v>98</v>
      </c>
      <c r="B83" s="826" t="s">
        <v>97</v>
      </c>
      <c r="C83" s="826"/>
      <c r="D83" s="31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</row>
    <row r="84" spans="1:18" ht="12.75" customHeight="1" hidden="1">
      <c r="A84" s="5" t="s">
        <v>100</v>
      </c>
      <c r="B84" s="848" t="s">
        <v>99</v>
      </c>
      <c r="C84" s="833"/>
      <c r="D84" s="31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</row>
    <row r="85" spans="1:18" s="48" customFormat="1" ht="25.5" hidden="1">
      <c r="A85" s="37" t="s">
        <v>100</v>
      </c>
      <c r="B85" s="45"/>
      <c r="C85" s="40" t="s">
        <v>101</v>
      </c>
      <c r="D85" s="31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</row>
    <row r="86" spans="1:18" s="48" customFormat="1" ht="25.5" hidden="1">
      <c r="A86" s="37" t="s">
        <v>100</v>
      </c>
      <c r="B86" s="45"/>
      <c r="C86" s="40" t="s">
        <v>102</v>
      </c>
      <c r="D86" s="31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</row>
    <row r="87" spans="1:18" ht="23.25" customHeight="1" hidden="1">
      <c r="A87" s="5" t="s">
        <v>103</v>
      </c>
      <c r="B87" s="847" t="s">
        <v>170</v>
      </c>
      <c r="C87" s="833"/>
      <c r="D87" s="31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</row>
    <row r="88" spans="1:18" s="48" customFormat="1" ht="25.5" hidden="1">
      <c r="A88" s="37" t="s">
        <v>103</v>
      </c>
      <c r="B88" s="45"/>
      <c r="C88" s="40" t="s">
        <v>101</v>
      </c>
      <c r="D88" s="31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</row>
    <row r="89" spans="1:18" s="48" customFormat="1" ht="25.5" hidden="1">
      <c r="A89" s="37" t="s">
        <v>103</v>
      </c>
      <c r="B89" s="45"/>
      <c r="C89" s="40" t="s">
        <v>102</v>
      </c>
      <c r="D89" s="31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</row>
    <row r="90" spans="1:18" ht="25.5" customHeight="1" hidden="1">
      <c r="A90" s="5" t="s">
        <v>105</v>
      </c>
      <c r="B90" s="847" t="s">
        <v>104</v>
      </c>
      <c r="C90" s="833"/>
      <c r="D90" s="31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</row>
    <row r="91" spans="1:18" s="48" customFormat="1" ht="12.75" hidden="1">
      <c r="A91" s="52" t="s">
        <v>105</v>
      </c>
      <c r="B91" s="45"/>
      <c r="C91" s="40" t="s">
        <v>106</v>
      </c>
      <c r="D91" s="31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</row>
    <row r="92" spans="1:18" s="48" customFormat="1" ht="38.25" hidden="1">
      <c r="A92" s="52" t="s">
        <v>105</v>
      </c>
      <c r="B92" s="45"/>
      <c r="C92" s="40" t="s">
        <v>107</v>
      </c>
      <c r="D92" s="31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</row>
    <row r="93" spans="1:18" s="48" customFormat="1" ht="12.75" hidden="1">
      <c r="A93" s="52" t="s">
        <v>105</v>
      </c>
      <c r="B93" s="45"/>
      <c r="C93" s="40" t="s">
        <v>108</v>
      </c>
      <c r="D93" s="31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</row>
    <row r="94" spans="1:18" s="48" customFormat="1" ht="12.75" hidden="1">
      <c r="A94" s="52" t="s">
        <v>105</v>
      </c>
      <c r="B94" s="45"/>
      <c r="C94" s="40" t="s">
        <v>109</v>
      </c>
      <c r="D94" s="31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</row>
    <row r="95" spans="1:18" ht="27" customHeight="1" hidden="1">
      <c r="A95" s="5" t="s">
        <v>110</v>
      </c>
      <c r="B95" s="847" t="s">
        <v>169</v>
      </c>
      <c r="C95" s="833"/>
      <c r="D95" s="31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</row>
    <row r="96" spans="1:18" s="48" customFormat="1" ht="12.75" hidden="1">
      <c r="A96" s="52" t="s">
        <v>110</v>
      </c>
      <c r="B96" s="45"/>
      <c r="C96" s="40" t="s">
        <v>106</v>
      </c>
      <c r="D96" s="31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</row>
    <row r="97" spans="1:18" s="48" customFormat="1" ht="38.25" hidden="1">
      <c r="A97" s="52" t="s">
        <v>110</v>
      </c>
      <c r="B97" s="45"/>
      <c r="C97" s="40" t="s">
        <v>107</v>
      </c>
      <c r="D97" s="31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</row>
    <row r="98" spans="1:18" s="48" customFormat="1" ht="12.75" hidden="1">
      <c r="A98" s="52" t="s">
        <v>110</v>
      </c>
      <c r="B98" s="45"/>
      <c r="C98" s="40" t="s">
        <v>108</v>
      </c>
      <c r="D98" s="31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</row>
    <row r="99" spans="1:18" s="48" customFormat="1" ht="12.75" hidden="1">
      <c r="A99" s="52" t="s">
        <v>110</v>
      </c>
      <c r="B99" s="45"/>
      <c r="C99" s="40" t="s">
        <v>109</v>
      </c>
      <c r="D99" s="31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</row>
    <row r="100" spans="1:18" ht="12.75" customHeight="1" hidden="1">
      <c r="A100" s="5" t="s">
        <v>112</v>
      </c>
      <c r="B100" s="853" t="s">
        <v>111</v>
      </c>
      <c r="C100" s="835"/>
      <c r="D100" s="31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</row>
    <row r="101" spans="1:18" s="55" customFormat="1" ht="12.75" customHeight="1">
      <c r="A101" s="8" t="s">
        <v>113</v>
      </c>
      <c r="B101" s="852" t="s">
        <v>168</v>
      </c>
      <c r="C101" s="852"/>
      <c r="D101" s="31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</row>
    <row r="102" spans="1:18" ht="12" customHeight="1">
      <c r="A102" s="9"/>
      <c r="B102" s="10"/>
      <c r="C102" s="10"/>
      <c r="D102" s="31"/>
      <c r="E102" s="33"/>
      <c r="F102" s="34"/>
      <c r="G102" s="33"/>
      <c r="H102" s="33"/>
      <c r="I102" s="34"/>
      <c r="J102" s="33"/>
      <c r="K102" s="33"/>
      <c r="L102" s="34"/>
      <c r="M102" s="33"/>
      <c r="N102" s="33"/>
      <c r="O102" s="34"/>
      <c r="P102" s="33"/>
      <c r="Q102" s="33"/>
      <c r="R102" s="33"/>
    </row>
    <row r="103" spans="1:18" ht="12.75" customHeight="1">
      <c r="A103" s="14" t="s">
        <v>115</v>
      </c>
      <c r="B103" s="853" t="s">
        <v>114</v>
      </c>
      <c r="C103" s="853"/>
      <c r="D103" s="31">
        <f aca="true" t="shared" si="15" ref="D103:D110">+G103+J103+M103+P103</f>
        <v>12160</v>
      </c>
      <c r="E103" s="31">
        <f>+H103+K103+N103+Q103</f>
        <v>0</v>
      </c>
      <c r="F103" s="31">
        <f>+I103+L103+O103+R103</f>
        <v>12160</v>
      </c>
      <c r="G103" s="35">
        <v>185</v>
      </c>
      <c r="H103" s="35"/>
      <c r="I103" s="35">
        <f>SUM(G103:H103)</f>
        <v>185</v>
      </c>
      <c r="J103" s="35"/>
      <c r="K103" s="35"/>
      <c r="L103" s="35"/>
      <c r="M103" s="35">
        <v>11975</v>
      </c>
      <c r="N103" s="35"/>
      <c r="O103" s="35">
        <f>SUM(M103:N103)</f>
        <v>11975</v>
      </c>
      <c r="P103" s="35"/>
      <c r="Q103" s="35"/>
      <c r="R103" s="35"/>
    </row>
    <row r="104" spans="1:18" ht="12.75" customHeight="1">
      <c r="A104" s="5" t="s">
        <v>116</v>
      </c>
      <c r="B104" s="835" t="s">
        <v>167</v>
      </c>
      <c r="C104" s="835"/>
      <c r="D104" s="31">
        <f t="shared" si="15"/>
        <v>220214</v>
      </c>
      <c r="E104" s="31">
        <f>+H104+K104+N104+Q104</f>
        <v>0</v>
      </c>
      <c r="F104" s="31">
        <f>+I104+L104+O104+R104</f>
        <v>220214</v>
      </c>
      <c r="G104" s="32">
        <f>177956+23841</f>
        <v>201797</v>
      </c>
      <c r="H104" s="32"/>
      <c r="I104" s="35">
        <f>SUM(G104:H104)</f>
        <v>201797</v>
      </c>
      <c r="J104" s="32">
        <v>18417</v>
      </c>
      <c r="K104" s="32"/>
      <c r="L104" s="32">
        <f>SUM(J104:K104)</f>
        <v>18417</v>
      </c>
      <c r="M104" s="32"/>
      <c r="N104" s="32"/>
      <c r="O104" s="32"/>
      <c r="P104" s="35"/>
      <c r="Q104" s="35"/>
      <c r="R104" s="35"/>
    </row>
    <row r="105" spans="1:18" s="48" customFormat="1" ht="25.5">
      <c r="A105" s="41" t="s">
        <v>116</v>
      </c>
      <c r="B105" s="45"/>
      <c r="C105" s="53" t="s">
        <v>117</v>
      </c>
      <c r="D105" s="31">
        <f t="shared" si="15"/>
        <v>0</v>
      </c>
      <c r="E105" s="67"/>
      <c r="F105" s="67"/>
      <c r="G105" s="67"/>
      <c r="H105" s="67"/>
      <c r="I105" s="35">
        <f aca="true" t="shared" si="16" ref="I105:I110">SUM(G105:H105)</f>
        <v>0</v>
      </c>
      <c r="J105" s="67"/>
      <c r="K105" s="67"/>
      <c r="L105" s="67"/>
      <c r="M105" s="67"/>
      <c r="N105" s="67"/>
      <c r="O105" s="67"/>
      <c r="P105" s="109"/>
      <c r="Q105" s="109"/>
      <c r="R105" s="109"/>
    </row>
    <row r="106" spans="1:18" ht="12.75" customHeight="1">
      <c r="A106" s="5" t="s">
        <v>119</v>
      </c>
      <c r="B106" s="835" t="s">
        <v>118</v>
      </c>
      <c r="C106" s="835"/>
      <c r="D106" s="31">
        <f t="shared" si="15"/>
        <v>0</v>
      </c>
      <c r="E106" s="32"/>
      <c r="F106" s="32"/>
      <c r="G106" s="32"/>
      <c r="H106" s="32"/>
      <c r="I106" s="35">
        <f t="shared" si="16"/>
        <v>0</v>
      </c>
      <c r="J106" s="32"/>
      <c r="K106" s="32"/>
      <c r="L106" s="32"/>
      <c r="M106" s="32"/>
      <c r="N106" s="32"/>
      <c r="O106" s="32"/>
      <c r="P106" s="35"/>
      <c r="Q106" s="35"/>
      <c r="R106" s="35"/>
    </row>
    <row r="107" spans="1:18" ht="12.75" customHeight="1">
      <c r="A107" s="5" t="s">
        <v>121</v>
      </c>
      <c r="B107" s="835" t="s">
        <v>120</v>
      </c>
      <c r="C107" s="835"/>
      <c r="D107" s="31">
        <f t="shared" si="15"/>
        <v>16532</v>
      </c>
      <c r="E107" s="31">
        <f>+H107+K107+N107+Q107</f>
        <v>0</v>
      </c>
      <c r="F107" s="31">
        <f>+I107+L107+O107+R107</f>
        <v>16532</v>
      </c>
      <c r="G107" s="32">
        <v>16028</v>
      </c>
      <c r="H107" s="32"/>
      <c r="I107" s="35">
        <f t="shared" si="16"/>
        <v>16028</v>
      </c>
      <c r="J107" s="32"/>
      <c r="K107" s="32"/>
      <c r="L107" s="32"/>
      <c r="M107" s="32"/>
      <c r="N107" s="32"/>
      <c r="O107" s="32"/>
      <c r="P107" s="35">
        <v>504</v>
      </c>
      <c r="Q107" s="35"/>
      <c r="R107" s="35">
        <f>SUM(P107:Q107)</f>
        <v>504</v>
      </c>
    </row>
    <row r="108" spans="1:18" ht="12.75" customHeight="1">
      <c r="A108" s="5" t="s">
        <v>123</v>
      </c>
      <c r="B108" s="835" t="s">
        <v>122</v>
      </c>
      <c r="C108" s="835"/>
      <c r="D108" s="31">
        <f t="shared" si="15"/>
        <v>0</v>
      </c>
      <c r="E108" s="32"/>
      <c r="F108" s="32"/>
      <c r="G108" s="32"/>
      <c r="H108" s="32"/>
      <c r="I108" s="35">
        <f t="shared" si="16"/>
        <v>0</v>
      </c>
      <c r="J108" s="32"/>
      <c r="K108" s="32"/>
      <c r="L108" s="32"/>
      <c r="M108" s="32"/>
      <c r="N108" s="32"/>
      <c r="O108" s="32"/>
      <c r="P108" s="35"/>
      <c r="Q108" s="35"/>
      <c r="R108" s="35"/>
    </row>
    <row r="109" spans="1:18" ht="12.75" customHeight="1">
      <c r="A109" s="5" t="s">
        <v>125</v>
      </c>
      <c r="B109" s="835" t="s">
        <v>124</v>
      </c>
      <c r="C109" s="835"/>
      <c r="D109" s="31">
        <f t="shared" si="15"/>
        <v>0</v>
      </c>
      <c r="E109" s="32"/>
      <c r="F109" s="32"/>
      <c r="G109" s="32"/>
      <c r="H109" s="32"/>
      <c r="I109" s="35">
        <f t="shared" si="16"/>
        <v>0</v>
      </c>
      <c r="J109" s="32"/>
      <c r="K109" s="32"/>
      <c r="L109" s="32"/>
      <c r="M109" s="32"/>
      <c r="N109" s="32"/>
      <c r="O109" s="32"/>
      <c r="P109" s="35"/>
      <c r="Q109" s="35"/>
      <c r="R109" s="35"/>
    </row>
    <row r="110" spans="1:18" ht="12.75" customHeight="1">
      <c r="A110" s="5" t="s">
        <v>127</v>
      </c>
      <c r="B110" s="835" t="s">
        <v>126</v>
      </c>
      <c r="C110" s="835"/>
      <c r="D110" s="31">
        <f t="shared" si="15"/>
        <v>63454</v>
      </c>
      <c r="E110" s="31">
        <f>+H110+K110+N110+Q110</f>
        <v>0</v>
      </c>
      <c r="F110" s="31">
        <f>+I110+L110+O110+R110</f>
        <v>63454</v>
      </c>
      <c r="G110" s="32">
        <f>52426+8508-850</f>
        <v>60084</v>
      </c>
      <c r="H110" s="32"/>
      <c r="I110" s="35">
        <f t="shared" si="16"/>
        <v>60084</v>
      </c>
      <c r="J110" s="32"/>
      <c r="K110" s="32"/>
      <c r="L110" s="32"/>
      <c r="M110" s="32">
        <v>3234</v>
      </c>
      <c r="N110" s="32"/>
      <c r="O110" s="32">
        <f>SUM(M110:N110)</f>
        <v>3234</v>
      </c>
      <c r="P110" s="35">
        <v>136</v>
      </c>
      <c r="Q110" s="35"/>
      <c r="R110" s="35">
        <f>SUM(P110:Q110)</f>
        <v>136</v>
      </c>
    </row>
    <row r="111" spans="1:18" s="55" customFormat="1" ht="12.75" customHeight="1">
      <c r="A111" s="8" t="s">
        <v>128</v>
      </c>
      <c r="B111" s="852" t="s">
        <v>166</v>
      </c>
      <c r="C111" s="852"/>
      <c r="D111" s="70">
        <f>+D110+D109+D108+D107+D106+D104+D103</f>
        <v>312360</v>
      </c>
      <c r="E111" s="70">
        <f>+E110+E109+E108+E107+E106+E104+E103</f>
        <v>0</v>
      </c>
      <c r="F111" s="70">
        <f>+F110+F109+F108+F107+F106+F104+F103</f>
        <v>312360</v>
      </c>
      <c r="G111" s="70">
        <f>+G110+G109+G108+G107+G106+G104+G103</f>
        <v>278094</v>
      </c>
      <c r="H111" s="70">
        <f aca="true" t="shared" si="17" ref="H111:R111">+H110+H109+H108+H107+H106+H104+H103</f>
        <v>0</v>
      </c>
      <c r="I111" s="70">
        <f t="shared" si="17"/>
        <v>278094</v>
      </c>
      <c r="J111" s="70">
        <f t="shared" si="17"/>
        <v>18417</v>
      </c>
      <c r="K111" s="70">
        <f t="shared" si="17"/>
        <v>0</v>
      </c>
      <c r="L111" s="70">
        <f t="shared" si="17"/>
        <v>18417</v>
      </c>
      <c r="M111" s="70">
        <f t="shared" si="17"/>
        <v>15209</v>
      </c>
      <c r="N111" s="70">
        <f t="shared" si="17"/>
        <v>0</v>
      </c>
      <c r="O111" s="70">
        <f t="shared" si="17"/>
        <v>15209</v>
      </c>
      <c r="P111" s="70">
        <f t="shared" si="17"/>
        <v>640</v>
      </c>
      <c r="Q111" s="70">
        <f t="shared" si="17"/>
        <v>0</v>
      </c>
      <c r="R111" s="70">
        <f t="shared" si="17"/>
        <v>640</v>
      </c>
    </row>
    <row r="112" spans="1:18" ht="12.75">
      <c r="A112" s="9"/>
      <c r="B112" s="10"/>
      <c r="C112" s="10"/>
      <c r="D112" s="33"/>
      <c r="E112" s="33"/>
      <c r="F112" s="34"/>
      <c r="G112" s="33"/>
      <c r="H112" s="33"/>
      <c r="I112" s="34"/>
      <c r="J112" s="33"/>
      <c r="K112" s="33"/>
      <c r="L112" s="34"/>
      <c r="M112" s="33"/>
      <c r="N112" s="33"/>
      <c r="O112" s="34"/>
      <c r="P112" s="33"/>
      <c r="Q112" s="33"/>
      <c r="R112" s="33"/>
    </row>
    <row r="113" spans="1:18" ht="12.75" customHeight="1" hidden="1">
      <c r="A113" s="5" t="s">
        <v>130</v>
      </c>
      <c r="B113" s="835" t="s">
        <v>129</v>
      </c>
      <c r="C113" s="835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</row>
    <row r="114" spans="1:18" ht="12.75" customHeight="1" hidden="1">
      <c r="A114" s="5" t="s">
        <v>132</v>
      </c>
      <c r="B114" s="835" t="s">
        <v>131</v>
      </c>
      <c r="C114" s="835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</row>
    <row r="115" spans="1:18" ht="12.75" customHeight="1" hidden="1">
      <c r="A115" s="5" t="s">
        <v>134</v>
      </c>
      <c r="B115" s="835" t="s">
        <v>133</v>
      </c>
      <c r="C115" s="835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</row>
    <row r="116" spans="1:18" ht="12.75" customHeight="1" hidden="1">
      <c r="A116" s="5" t="s">
        <v>136</v>
      </c>
      <c r="B116" s="835" t="s">
        <v>135</v>
      </c>
      <c r="C116" s="835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</row>
    <row r="117" spans="1:18" s="55" customFormat="1" ht="12.75" customHeight="1">
      <c r="A117" s="8" t="s">
        <v>137</v>
      </c>
      <c r="B117" s="852" t="s">
        <v>165</v>
      </c>
      <c r="C117" s="852"/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</row>
    <row r="118" spans="1:20" ht="15">
      <c r="A118" s="9"/>
      <c r="B118" s="10"/>
      <c r="C118" s="10"/>
      <c r="D118" s="33"/>
      <c r="E118" s="33"/>
      <c r="F118" s="34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T118" s="386"/>
    </row>
    <row r="119" spans="1:18" ht="12.75">
      <c r="A119" s="314" t="s">
        <v>473</v>
      </c>
      <c r="B119" s="853" t="s">
        <v>474</v>
      </c>
      <c r="C119" s="853"/>
      <c r="D119" s="32">
        <f>+G119+J119+M119+P119</f>
        <v>0</v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</row>
    <row r="120" spans="1:18" ht="12.75">
      <c r="A120" s="314" t="s">
        <v>526</v>
      </c>
      <c r="B120" s="836" t="s">
        <v>527</v>
      </c>
      <c r="C120" s="879"/>
      <c r="D120" s="32">
        <f>+G120+J120+M120+P120</f>
        <v>2295</v>
      </c>
      <c r="E120" s="32">
        <f>+H120+K120+N120+Q120</f>
        <v>0</v>
      </c>
      <c r="F120" s="32">
        <f>+I120+L120+O120+R120</f>
        <v>2295</v>
      </c>
      <c r="G120" s="32"/>
      <c r="H120" s="32"/>
      <c r="I120" s="32"/>
      <c r="J120" s="32"/>
      <c r="K120" s="32"/>
      <c r="L120" s="32"/>
      <c r="M120" s="32">
        <v>2295</v>
      </c>
      <c r="N120" s="32"/>
      <c r="O120" s="32">
        <f>SUM(M120:N120)</f>
        <v>2295</v>
      </c>
      <c r="P120" s="32"/>
      <c r="Q120" s="32"/>
      <c r="R120" s="32"/>
    </row>
    <row r="121" spans="1:18" ht="12.75" customHeight="1">
      <c r="A121" s="14" t="s">
        <v>138</v>
      </c>
      <c r="B121" s="853" t="s">
        <v>528</v>
      </c>
      <c r="C121" s="853"/>
      <c r="D121" s="32">
        <f>+G121+J121+M121+P121</f>
        <v>0</v>
      </c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</row>
    <row r="122" spans="1:18" s="55" customFormat="1" ht="12.75" customHeight="1">
      <c r="A122" s="17" t="s">
        <v>139</v>
      </c>
      <c r="B122" s="857" t="s">
        <v>163</v>
      </c>
      <c r="C122" s="857"/>
      <c r="D122" s="68">
        <f>SUM(D119:D121)</f>
        <v>2295</v>
      </c>
      <c r="E122" s="68">
        <f aca="true" t="shared" si="18" ref="E122:R122">SUM(E119:E121)</f>
        <v>0</v>
      </c>
      <c r="F122" s="68">
        <f t="shared" si="18"/>
        <v>2295</v>
      </c>
      <c r="G122" s="68">
        <f t="shared" si="18"/>
        <v>0</v>
      </c>
      <c r="H122" s="68">
        <f t="shared" si="18"/>
        <v>0</v>
      </c>
      <c r="I122" s="68">
        <f t="shared" si="18"/>
        <v>0</v>
      </c>
      <c r="J122" s="68">
        <f t="shared" si="18"/>
        <v>0</v>
      </c>
      <c r="K122" s="68">
        <f t="shared" si="18"/>
        <v>0</v>
      </c>
      <c r="L122" s="68">
        <f t="shared" si="18"/>
        <v>0</v>
      </c>
      <c r="M122" s="68">
        <f t="shared" si="18"/>
        <v>2295</v>
      </c>
      <c r="N122" s="68">
        <f t="shared" si="18"/>
        <v>0</v>
      </c>
      <c r="O122" s="68">
        <f t="shared" si="18"/>
        <v>2295</v>
      </c>
      <c r="P122" s="68">
        <f t="shared" si="18"/>
        <v>0</v>
      </c>
      <c r="Q122" s="68">
        <f t="shared" si="18"/>
        <v>0</v>
      </c>
      <c r="R122" s="68">
        <f t="shared" si="18"/>
        <v>0</v>
      </c>
    </row>
    <row r="123" spans="1:18" ht="15">
      <c r="A123" s="9"/>
      <c r="B123" s="18"/>
      <c r="C123" s="18"/>
      <c r="D123" s="33"/>
      <c r="E123" s="33"/>
      <c r="F123" s="34"/>
      <c r="G123" s="33"/>
      <c r="H123" s="33"/>
      <c r="I123" s="34"/>
      <c r="J123" s="33"/>
      <c r="K123" s="33"/>
      <c r="L123" s="34"/>
      <c r="M123" s="33"/>
      <c r="N123" s="33"/>
      <c r="O123" s="34"/>
      <c r="P123" s="33"/>
      <c r="Q123" s="33"/>
      <c r="R123" s="33"/>
    </row>
    <row r="124" spans="1:18" s="55" customFormat="1" ht="12.75" customHeight="1">
      <c r="A124" s="19" t="s">
        <v>140</v>
      </c>
      <c r="B124" s="862" t="s">
        <v>162</v>
      </c>
      <c r="C124" s="862"/>
      <c r="D124" s="69">
        <f>+D122+D111+D101+D81+D61+D28+D26</f>
        <v>328530</v>
      </c>
      <c r="E124" s="69">
        <f>+E122+E111+E101+E81+E61+E28+E26</f>
        <v>0</v>
      </c>
      <c r="F124" s="69">
        <f>+F122+F111+F101+F81+F61+F28+F26</f>
        <v>328530</v>
      </c>
      <c r="G124" s="69">
        <f>+G122+G111+G101+G81+G61+G28+G26</f>
        <v>289421</v>
      </c>
      <c r="H124" s="69">
        <f aca="true" t="shared" si="19" ref="H124:R124">+H122+H111+H101+H81+H61+H28+H26</f>
        <v>0</v>
      </c>
      <c r="I124" s="69">
        <f t="shared" si="19"/>
        <v>289421</v>
      </c>
      <c r="J124" s="69">
        <f t="shared" si="19"/>
        <v>19597</v>
      </c>
      <c r="K124" s="69">
        <f t="shared" si="19"/>
        <v>0</v>
      </c>
      <c r="L124" s="69">
        <f t="shared" si="19"/>
        <v>19597</v>
      </c>
      <c r="M124" s="69">
        <f t="shared" si="19"/>
        <v>17504</v>
      </c>
      <c r="N124" s="69">
        <f t="shared" si="19"/>
        <v>0</v>
      </c>
      <c r="O124" s="69">
        <f t="shared" si="19"/>
        <v>17504</v>
      </c>
      <c r="P124" s="69">
        <f t="shared" si="19"/>
        <v>2008</v>
      </c>
      <c r="Q124" s="69">
        <f t="shared" si="19"/>
        <v>0</v>
      </c>
      <c r="R124" s="69">
        <f t="shared" si="19"/>
        <v>2008</v>
      </c>
    </row>
  </sheetData>
  <sheetProtection/>
  <mergeCells count="95">
    <mergeCell ref="B109:C109"/>
    <mergeCell ref="B113:C113"/>
    <mergeCell ref="B95:C95"/>
    <mergeCell ref="B100:C100"/>
    <mergeCell ref="B101:C101"/>
    <mergeCell ref="B103:C103"/>
    <mergeCell ref="B104:C104"/>
    <mergeCell ref="B110:C110"/>
    <mergeCell ref="B111:C111"/>
    <mergeCell ref="B107:C107"/>
    <mergeCell ref="B108:C108"/>
    <mergeCell ref="B124:C124"/>
    <mergeCell ref="B114:C114"/>
    <mergeCell ref="B115:C115"/>
    <mergeCell ref="B116:C116"/>
    <mergeCell ref="B117:C117"/>
    <mergeCell ref="B121:C121"/>
    <mergeCell ref="B122:C122"/>
    <mergeCell ref="B120:C120"/>
    <mergeCell ref="B119:C119"/>
    <mergeCell ref="B66:C66"/>
    <mergeCell ref="B67:C67"/>
    <mergeCell ref="B70:C70"/>
    <mergeCell ref="B72:C72"/>
    <mergeCell ref="B74:C74"/>
    <mergeCell ref="B76:C76"/>
    <mergeCell ref="B64:C64"/>
    <mergeCell ref="B52:C52"/>
    <mergeCell ref="B53:C53"/>
    <mergeCell ref="B54:C54"/>
    <mergeCell ref="B55:C55"/>
    <mergeCell ref="B58:C58"/>
    <mergeCell ref="B59:C59"/>
    <mergeCell ref="B60:C60"/>
    <mergeCell ref="B83:C83"/>
    <mergeCell ref="B84:C84"/>
    <mergeCell ref="B87:C87"/>
    <mergeCell ref="B90:C90"/>
    <mergeCell ref="B106:C106"/>
    <mergeCell ref="B81:C81"/>
    <mergeCell ref="B82:C82"/>
    <mergeCell ref="B49:C49"/>
    <mergeCell ref="B50:C50"/>
    <mergeCell ref="B56:C56"/>
    <mergeCell ref="B57:C57"/>
    <mergeCell ref="B43:C43"/>
    <mergeCell ref="B44:C44"/>
    <mergeCell ref="A1:R1"/>
    <mergeCell ref="A2:R2"/>
    <mergeCell ref="B61:C61"/>
    <mergeCell ref="B63:C63"/>
    <mergeCell ref="B51:C51"/>
    <mergeCell ref="B38:C38"/>
    <mergeCell ref="B39:C39"/>
    <mergeCell ref="B40:C40"/>
    <mergeCell ref="B41:C41"/>
    <mergeCell ref="B42:C42"/>
    <mergeCell ref="B25:C25"/>
    <mergeCell ref="B26:C26"/>
    <mergeCell ref="B35:C35"/>
    <mergeCell ref="B36:C36"/>
    <mergeCell ref="B18:C18"/>
    <mergeCell ref="B28:C28"/>
    <mergeCell ref="B45:C45"/>
    <mergeCell ref="B46:C46"/>
    <mergeCell ref="B13:C13"/>
    <mergeCell ref="B37:C37"/>
    <mergeCell ref="B19:C19"/>
    <mergeCell ref="B20:C20"/>
    <mergeCell ref="B21:C21"/>
    <mergeCell ref="B22:C22"/>
    <mergeCell ref="B23:C23"/>
    <mergeCell ref="B24:C24"/>
    <mergeCell ref="B17:C17"/>
    <mergeCell ref="B7:C7"/>
    <mergeCell ref="B8:C8"/>
    <mergeCell ref="B9:C9"/>
    <mergeCell ref="B10:C10"/>
    <mergeCell ref="B11:C11"/>
    <mergeCell ref="J4:L4"/>
    <mergeCell ref="M4:O4"/>
    <mergeCell ref="B12:C12"/>
    <mergeCell ref="B14:C14"/>
    <mergeCell ref="B15:C15"/>
    <mergeCell ref="B16:C16"/>
    <mergeCell ref="D4:F4"/>
    <mergeCell ref="A4:A6"/>
    <mergeCell ref="B4:C6"/>
    <mergeCell ref="G4:I4"/>
    <mergeCell ref="D5:F5"/>
    <mergeCell ref="P4:R4"/>
    <mergeCell ref="G5:I5"/>
    <mergeCell ref="J5:L5"/>
    <mergeCell ref="M5:O5"/>
    <mergeCell ref="P5:R5"/>
  </mergeCells>
  <printOptions horizontalCentered="1"/>
  <pageMargins left="0.31496062992125984" right="0.31496062992125984" top="0.7480314960629921" bottom="0.5511811023622047" header="0.31496062992125984" footer="0.31496062992125984"/>
  <pageSetup cellComments="asDisplayed" fitToHeight="1" fitToWidth="1" horizontalDpi="600" verticalDpi="600" orientation="portrait" paperSize="9" scale="59" r:id="rId3"/>
  <headerFooter>
    <oddHeader>&amp;C&amp;"-,Félkövér"&amp;12Martonvásár Város Képviselőtestület  ..../2014 (........) önkormányzati rendelete Martonvásár Város 2014. évi költségvetésének módosításáról&amp;R&amp;"-,Félkövér"&amp;12 5.e melléklet</oddHeader>
  </headerFooter>
  <colBreaks count="1" manualBreakCount="1">
    <brk id="12" max="65535" man="1"/>
  </col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PageLayoutView="0" workbookViewId="0" topLeftCell="A59">
      <selection activeCell="D130" sqref="D130"/>
    </sheetView>
  </sheetViews>
  <sheetFormatPr defaultColWidth="9.140625" defaultRowHeight="15"/>
  <cols>
    <col min="1" max="1" width="7.28125" style="29" customWidth="1"/>
    <col min="2" max="2" width="7.140625" style="30" customWidth="1"/>
    <col min="3" max="3" width="32.00390625" style="30" customWidth="1"/>
    <col min="4" max="4" width="7.7109375" style="21" customWidth="1"/>
    <col min="5" max="5" width="8.7109375" style="21" customWidth="1"/>
    <col min="6" max="7" width="7.7109375" style="21" customWidth="1"/>
    <col min="8" max="8" width="8.57421875" style="21" customWidth="1"/>
    <col min="9" max="9" width="7.421875" style="21" customWidth="1"/>
    <col min="10" max="10" width="7.28125" style="21" customWidth="1"/>
    <col min="11" max="11" width="8.8515625" style="21" customWidth="1"/>
    <col min="12" max="12" width="7.00390625" style="21" customWidth="1"/>
    <col min="13" max="13" width="7.7109375" style="21" customWidth="1"/>
    <col min="14" max="14" width="9.00390625" style="21" customWidth="1"/>
    <col min="15" max="16" width="7.7109375" style="21" customWidth="1"/>
    <col min="17" max="17" width="9.140625" style="21" customWidth="1"/>
    <col min="18" max="19" width="7.7109375" style="21" customWidth="1"/>
    <col min="20" max="20" width="8.57421875" style="21" customWidth="1"/>
    <col min="21" max="21" width="7.140625" style="21" customWidth="1"/>
    <col min="22" max="16384" width="9.140625" style="21" customWidth="1"/>
  </cols>
  <sheetData>
    <row r="1" spans="1:21" s="1" customFormat="1" ht="15.75">
      <c r="A1" s="858" t="s">
        <v>518</v>
      </c>
      <c r="B1" s="858"/>
      <c r="C1" s="858"/>
      <c r="D1" s="858"/>
      <c r="E1" s="858"/>
      <c r="F1" s="858"/>
      <c r="G1" s="858"/>
      <c r="H1" s="858"/>
      <c r="I1" s="858"/>
      <c r="J1" s="858"/>
      <c r="K1" s="858"/>
      <c r="L1" s="858"/>
      <c r="M1" s="858"/>
      <c r="N1" s="858"/>
      <c r="O1" s="858"/>
      <c r="P1" s="858"/>
      <c r="Q1" s="858"/>
      <c r="R1" s="858"/>
      <c r="S1" s="858"/>
      <c r="T1" s="858"/>
      <c r="U1" s="858"/>
    </row>
    <row r="2" spans="1:21" s="1" customFormat="1" ht="15.75">
      <c r="A2" s="858" t="s">
        <v>522</v>
      </c>
      <c r="B2" s="858"/>
      <c r="C2" s="858"/>
      <c r="D2" s="858"/>
      <c r="E2" s="858"/>
      <c r="F2" s="858"/>
      <c r="G2" s="858"/>
      <c r="H2" s="858"/>
      <c r="I2" s="858"/>
      <c r="J2" s="858"/>
      <c r="K2" s="858"/>
      <c r="L2" s="858"/>
      <c r="M2" s="858"/>
      <c r="N2" s="858"/>
      <c r="O2" s="858"/>
      <c r="P2" s="858"/>
      <c r="Q2" s="858"/>
      <c r="R2" s="858"/>
      <c r="S2" s="858"/>
      <c r="T2" s="858"/>
      <c r="U2" s="858"/>
    </row>
    <row r="3" spans="1:21" s="1" customFormat="1" ht="15">
      <c r="A3" s="29"/>
      <c r="B3" s="30"/>
      <c r="C3" s="30"/>
      <c r="S3" s="859" t="s">
        <v>516</v>
      </c>
      <c r="T3" s="859"/>
      <c r="U3" s="859"/>
    </row>
    <row r="4" spans="1:21" s="36" customFormat="1" ht="33.75" customHeight="1">
      <c r="A4" s="856" t="s">
        <v>1</v>
      </c>
      <c r="B4" s="856" t="s">
        <v>201</v>
      </c>
      <c r="C4" s="856"/>
      <c r="D4" s="878" t="s">
        <v>191</v>
      </c>
      <c r="E4" s="878"/>
      <c r="F4" s="878"/>
      <c r="G4" s="878" t="s">
        <v>209</v>
      </c>
      <c r="H4" s="878"/>
      <c r="I4" s="878"/>
      <c r="J4" s="878" t="s">
        <v>210</v>
      </c>
      <c r="K4" s="878"/>
      <c r="L4" s="878"/>
      <c r="M4" s="878" t="s">
        <v>211</v>
      </c>
      <c r="N4" s="878"/>
      <c r="O4" s="878"/>
      <c r="P4" s="878" t="s">
        <v>214</v>
      </c>
      <c r="Q4" s="878"/>
      <c r="R4" s="878"/>
      <c r="S4" s="878" t="s">
        <v>215</v>
      </c>
      <c r="T4" s="878"/>
      <c r="U4" s="878"/>
    </row>
    <row r="5" spans="1:21" s="36" customFormat="1" ht="12.75">
      <c r="A5" s="856"/>
      <c r="B5" s="856"/>
      <c r="C5" s="856"/>
      <c r="D5" s="334"/>
      <c r="E5" s="334"/>
      <c r="F5" s="334"/>
      <c r="G5" s="878" t="s">
        <v>212</v>
      </c>
      <c r="H5" s="878"/>
      <c r="I5" s="878"/>
      <c r="J5" s="878" t="s">
        <v>212</v>
      </c>
      <c r="K5" s="878"/>
      <c r="L5" s="878"/>
      <c r="M5" s="878" t="s">
        <v>213</v>
      </c>
      <c r="N5" s="878"/>
      <c r="O5" s="878"/>
      <c r="P5" s="878" t="s">
        <v>213</v>
      </c>
      <c r="Q5" s="878"/>
      <c r="R5" s="878"/>
      <c r="S5" s="878" t="s">
        <v>213</v>
      </c>
      <c r="T5" s="878"/>
      <c r="U5" s="878"/>
    </row>
    <row r="6" spans="1:21" s="20" customFormat="1" ht="25.5">
      <c r="A6" s="856"/>
      <c r="B6" s="856"/>
      <c r="C6" s="856"/>
      <c r="D6" s="4" t="s">
        <v>188</v>
      </c>
      <c r="E6" s="4" t="s">
        <v>636</v>
      </c>
      <c r="F6" s="4" t="s">
        <v>189</v>
      </c>
      <c r="G6" s="4" t="s">
        <v>188</v>
      </c>
      <c r="H6" s="4" t="s">
        <v>636</v>
      </c>
      <c r="I6" s="4" t="s">
        <v>189</v>
      </c>
      <c r="J6" s="4" t="s">
        <v>188</v>
      </c>
      <c r="K6" s="4" t="s">
        <v>636</v>
      </c>
      <c r="L6" s="4" t="s">
        <v>189</v>
      </c>
      <c r="M6" s="4" t="s">
        <v>188</v>
      </c>
      <c r="N6" s="4" t="s">
        <v>636</v>
      </c>
      <c r="O6" s="4" t="s">
        <v>189</v>
      </c>
      <c r="P6" s="4" t="s">
        <v>188</v>
      </c>
      <c r="Q6" s="4" t="s">
        <v>636</v>
      </c>
      <c r="R6" s="4" t="s">
        <v>189</v>
      </c>
      <c r="S6" s="4" t="s">
        <v>188</v>
      </c>
      <c r="T6" s="4" t="s">
        <v>636</v>
      </c>
      <c r="U6" s="4" t="s">
        <v>189</v>
      </c>
    </row>
    <row r="7" spans="1:21" ht="12" customHeight="1">
      <c r="A7" s="5" t="s">
        <v>3</v>
      </c>
      <c r="B7" s="835" t="s">
        <v>2</v>
      </c>
      <c r="C7" s="835"/>
      <c r="D7" s="31">
        <f aca="true" t="shared" si="0" ref="D7:D20">+G7+J7+M7+P7+S7</f>
        <v>7243</v>
      </c>
      <c r="E7" s="31">
        <f>+H7+K7+N7+Q7+T7</f>
        <v>32</v>
      </c>
      <c r="F7" s="31">
        <f>+I7+L7+O7+R7+U7</f>
        <v>7275</v>
      </c>
      <c r="G7" s="31">
        <v>5239</v>
      </c>
      <c r="H7" s="31">
        <v>32</v>
      </c>
      <c r="I7" s="31">
        <f>SUM(G7:H7)</f>
        <v>5271</v>
      </c>
      <c r="J7" s="31">
        <v>2004</v>
      </c>
      <c r="K7" s="31"/>
      <c r="L7" s="31">
        <f>SUM(J7:K7)</f>
        <v>2004</v>
      </c>
      <c r="M7" s="31"/>
      <c r="N7" s="31"/>
      <c r="O7" s="31"/>
      <c r="P7" s="31"/>
      <c r="Q7" s="31"/>
      <c r="R7" s="31"/>
      <c r="S7" s="31"/>
      <c r="T7" s="31"/>
      <c r="U7" s="31"/>
    </row>
    <row r="8" spans="1:21" ht="12" customHeight="1">
      <c r="A8" s="5" t="s">
        <v>5</v>
      </c>
      <c r="B8" s="835" t="s">
        <v>4</v>
      </c>
      <c r="C8" s="835"/>
      <c r="D8" s="31">
        <f t="shared" si="0"/>
        <v>0</v>
      </c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1" ht="12" customHeight="1">
      <c r="A9" s="5" t="s">
        <v>7</v>
      </c>
      <c r="B9" s="835" t="s">
        <v>6</v>
      </c>
      <c r="C9" s="835"/>
      <c r="D9" s="31">
        <f t="shared" si="0"/>
        <v>0</v>
      </c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</row>
    <row r="10" spans="1:21" ht="12" customHeight="1">
      <c r="A10" s="5" t="s">
        <v>9</v>
      </c>
      <c r="B10" s="835" t="s">
        <v>8</v>
      </c>
      <c r="C10" s="835"/>
      <c r="D10" s="31">
        <f t="shared" si="0"/>
        <v>0</v>
      </c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</row>
    <row r="11" spans="1:21" ht="12" customHeight="1">
      <c r="A11" s="5" t="s">
        <v>11</v>
      </c>
      <c r="B11" s="835" t="s">
        <v>10</v>
      </c>
      <c r="C11" s="835"/>
      <c r="D11" s="31">
        <f t="shared" si="0"/>
        <v>0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</row>
    <row r="12" spans="1:21" ht="12" customHeight="1">
      <c r="A12" s="5" t="s">
        <v>13</v>
      </c>
      <c r="B12" s="835" t="s">
        <v>12</v>
      </c>
      <c r="C12" s="835"/>
      <c r="D12" s="31">
        <f t="shared" si="0"/>
        <v>0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</row>
    <row r="13" spans="1:21" ht="12" customHeight="1">
      <c r="A13" s="5" t="s">
        <v>15</v>
      </c>
      <c r="B13" s="835" t="s">
        <v>14</v>
      </c>
      <c r="C13" s="835"/>
      <c r="D13" s="31">
        <f t="shared" si="0"/>
        <v>180</v>
      </c>
      <c r="E13" s="31">
        <f>+H13+K13+N13+Q13+T13</f>
        <v>0</v>
      </c>
      <c r="F13" s="31">
        <f>+I13+L13+O13+R13+U13</f>
        <v>180</v>
      </c>
      <c r="G13" s="32">
        <v>120</v>
      </c>
      <c r="H13" s="32"/>
      <c r="I13" s="32">
        <f>SUM(G13:H13)</f>
        <v>120</v>
      </c>
      <c r="J13" s="32">
        <v>60</v>
      </c>
      <c r="K13" s="32"/>
      <c r="L13" s="32">
        <f>SUM(J13:K13)</f>
        <v>60</v>
      </c>
      <c r="M13" s="32"/>
      <c r="N13" s="32"/>
      <c r="O13" s="32"/>
      <c r="P13" s="32"/>
      <c r="Q13" s="32"/>
      <c r="R13" s="32"/>
      <c r="S13" s="32"/>
      <c r="T13" s="32"/>
      <c r="U13" s="32"/>
    </row>
    <row r="14" spans="1:21" ht="12" customHeight="1">
      <c r="A14" s="5" t="s">
        <v>17</v>
      </c>
      <c r="B14" s="835" t="s">
        <v>16</v>
      </c>
      <c r="C14" s="835"/>
      <c r="D14" s="31">
        <f t="shared" si="0"/>
        <v>0</v>
      </c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</row>
    <row r="15" spans="1:21" ht="12" customHeight="1">
      <c r="A15" s="5" t="s">
        <v>19</v>
      </c>
      <c r="B15" s="835" t="s">
        <v>18</v>
      </c>
      <c r="C15" s="835"/>
      <c r="D15" s="31">
        <f t="shared" si="0"/>
        <v>0</v>
      </c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</row>
    <row r="16" spans="1:21" ht="12" customHeight="1">
      <c r="A16" s="5" t="s">
        <v>21</v>
      </c>
      <c r="B16" s="835" t="s">
        <v>20</v>
      </c>
      <c r="C16" s="835"/>
      <c r="D16" s="31">
        <f t="shared" si="0"/>
        <v>23</v>
      </c>
      <c r="E16" s="31">
        <f>+H16+K16+N16+Q16+T16</f>
        <v>0</v>
      </c>
      <c r="F16" s="31">
        <f>+I16+L16+O16+R16+U16</f>
        <v>23</v>
      </c>
      <c r="G16" s="32">
        <v>15</v>
      </c>
      <c r="H16" s="32"/>
      <c r="I16" s="32">
        <f>SUM(G16:H16)</f>
        <v>15</v>
      </c>
      <c r="J16" s="32">
        <v>8</v>
      </c>
      <c r="K16" s="32"/>
      <c r="L16" s="32">
        <f>SUM(J16:K16)</f>
        <v>8</v>
      </c>
      <c r="M16" s="32"/>
      <c r="N16" s="32"/>
      <c r="O16" s="32"/>
      <c r="P16" s="32"/>
      <c r="Q16" s="32"/>
      <c r="R16" s="32"/>
      <c r="S16" s="32"/>
      <c r="T16" s="32"/>
      <c r="U16" s="32"/>
    </row>
    <row r="17" spans="1:21" ht="12" customHeight="1">
      <c r="A17" s="5" t="s">
        <v>23</v>
      </c>
      <c r="B17" s="835" t="s">
        <v>22</v>
      </c>
      <c r="C17" s="835"/>
      <c r="D17" s="31">
        <f t="shared" si="0"/>
        <v>0</v>
      </c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</row>
    <row r="18" spans="1:21" ht="12" customHeight="1">
      <c r="A18" s="5" t="s">
        <v>25</v>
      </c>
      <c r="B18" s="835" t="s">
        <v>24</v>
      </c>
      <c r="C18" s="835"/>
      <c r="D18" s="31">
        <f t="shared" si="0"/>
        <v>0</v>
      </c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</row>
    <row r="19" spans="1:21" ht="12" customHeight="1">
      <c r="A19" s="5" t="s">
        <v>26</v>
      </c>
      <c r="B19" s="835" t="s">
        <v>180</v>
      </c>
      <c r="C19" s="835"/>
      <c r="D19" s="31">
        <f t="shared" si="0"/>
        <v>0</v>
      </c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</row>
    <row r="20" spans="1:21" ht="12" customHeight="1">
      <c r="A20" s="5" t="s">
        <v>26</v>
      </c>
      <c r="B20" s="835" t="s">
        <v>27</v>
      </c>
      <c r="C20" s="835"/>
      <c r="D20" s="31">
        <f t="shared" si="0"/>
        <v>0</v>
      </c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</row>
    <row r="21" spans="1:21" s="55" customFormat="1" ht="12" customHeight="1">
      <c r="A21" s="7" t="s">
        <v>28</v>
      </c>
      <c r="B21" s="855" t="s">
        <v>179</v>
      </c>
      <c r="C21" s="855"/>
      <c r="D21" s="73">
        <f>SUM(D7:D20)</f>
        <v>7446</v>
      </c>
      <c r="E21" s="73">
        <f>SUM(E7:E20)</f>
        <v>32</v>
      </c>
      <c r="F21" s="73">
        <f>SUM(F7:F20)</f>
        <v>7478</v>
      </c>
      <c r="G21" s="73">
        <f>SUM(G7:G20)</f>
        <v>5374</v>
      </c>
      <c r="H21" s="73">
        <f aca="true" t="shared" si="1" ref="H21:U21">SUM(H7:H20)</f>
        <v>32</v>
      </c>
      <c r="I21" s="73">
        <f t="shared" si="1"/>
        <v>5406</v>
      </c>
      <c r="J21" s="73">
        <f t="shared" si="1"/>
        <v>2072</v>
      </c>
      <c r="K21" s="73">
        <f t="shared" si="1"/>
        <v>0</v>
      </c>
      <c r="L21" s="73">
        <f t="shared" si="1"/>
        <v>2072</v>
      </c>
      <c r="M21" s="73">
        <f t="shared" si="1"/>
        <v>0</v>
      </c>
      <c r="N21" s="73">
        <f t="shared" si="1"/>
        <v>0</v>
      </c>
      <c r="O21" s="73">
        <f t="shared" si="1"/>
        <v>0</v>
      </c>
      <c r="P21" s="73">
        <f t="shared" si="1"/>
        <v>0</v>
      </c>
      <c r="Q21" s="73">
        <f t="shared" si="1"/>
        <v>0</v>
      </c>
      <c r="R21" s="73">
        <f t="shared" si="1"/>
        <v>0</v>
      </c>
      <c r="S21" s="73">
        <f t="shared" si="1"/>
        <v>0</v>
      </c>
      <c r="T21" s="73">
        <f t="shared" si="1"/>
        <v>0</v>
      </c>
      <c r="U21" s="73">
        <f t="shared" si="1"/>
        <v>0</v>
      </c>
    </row>
    <row r="22" spans="1:21" ht="12" customHeight="1">
      <c r="A22" s="5" t="s">
        <v>30</v>
      </c>
      <c r="B22" s="835" t="s">
        <v>29</v>
      </c>
      <c r="C22" s="835"/>
      <c r="D22" s="31">
        <f>+G22+J22+M22+P22+S22</f>
        <v>0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</row>
    <row r="23" spans="1:21" ht="12" customHeight="1">
      <c r="A23" s="5" t="s">
        <v>32</v>
      </c>
      <c r="B23" s="835" t="s">
        <v>31</v>
      </c>
      <c r="C23" s="835"/>
      <c r="D23" s="31">
        <f>+G23+J23+M23+P23+S23</f>
        <v>0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</row>
    <row r="24" spans="1:21" ht="12" customHeight="1">
      <c r="A24" s="5" t="s">
        <v>34</v>
      </c>
      <c r="B24" s="835" t="s">
        <v>33</v>
      </c>
      <c r="C24" s="835"/>
      <c r="D24" s="31">
        <f>+G24+J24+M24+P24+S24</f>
        <v>0</v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</row>
    <row r="25" spans="1:21" s="55" customFormat="1" ht="12" customHeight="1">
      <c r="A25" s="7" t="s">
        <v>35</v>
      </c>
      <c r="B25" s="855" t="s">
        <v>178</v>
      </c>
      <c r="C25" s="855"/>
      <c r="D25" s="73">
        <f>SUM(D22:D24)</f>
        <v>0</v>
      </c>
      <c r="E25" s="73"/>
      <c r="F25" s="73"/>
      <c r="G25" s="73">
        <f>SUM(G22:G24)</f>
        <v>0</v>
      </c>
      <c r="H25" s="73">
        <f aca="true" t="shared" si="2" ref="H25:U25">SUM(H22:H24)</f>
        <v>0</v>
      </c>
      <c r="I25" s="73">
        <f t="shared" si="2"/>
        <v>0</v>
      </c>
      <c r="J25" s="73">
        <f t="shared" si="2"/>
        <v>0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</row>
    <row r="26" spans="1:21" s="55" customFormat="1" ht="12" customHeight="1">
      <c r="A26" s="8" t="s">
        <v>36</v>
      </c>
      <c r="B26" s="852" t="s">
        <v>177</v>
      </c>
      <c r="C26" s="852"/>
      <c r="D26" s="70">
        <f>+D25+D21</f>
        <v>7446</v>
      </c>
      <c r="E26" s="70">
        <f>+E25+E21</f>
        <v>32</v>
      </c>
      <c r="F26" s="70">
        <f>+F25+F21</f>
        <v>7478</v>
      </c>
      <c r="G26" s="70">
        <f>+G25+G21</f>
        <v>5374</v>
      </c>
      <c r="H26" s="70">
        <f aca="true" t="shared" si="3" ref="H26:U26">+H25+H21</f>
        <v>32</v>
      </c>
      <c r="I26" s="70">
        <f t="shared" si="3"/>
        <v>5406</v>
      </c>
      <c r="J26" s="70">
        <f t="shared" si="3"/>
        <v>2072</v>
      </c>
      <c r="K26" s="70">
        <f t="shared" si="3"/>
        <v>0</v>
      </c>
      <c r="L26" s="70">
        <f t="shared" si="3"/>
        <v>2072</v>
      </c>
      <c r="M26" s="70">
        <f t="shared" si="3"/>
        <v>0</v>
      </c>
      <c r="N26" s="70">
        <f t="shared" si="3"/>
        <v>0</v>
      </c>
      <c r="O26" s="70">
        <f t="shared" si="3"/>
        <v>0</v>
      </c>
      <c r="P26" s="70">
        <f t="shared" si="3"/>
        <v>0</v>
      </c>
      <c r="Q26" s="70">
        <f t="shared" si="3"/>
        <v>0</v>
      </c>
      <c r="R26" s="70">
        <f t="shared" si="3"/>
        <v>0</v>
      </c>
      <c r="S26" s="70">
        <f t="shared" si="3"/>
        <v>0</v>
      </c>
      <c r="T26" s="70">
        <f t="shared" si="3"/>
        <v>0</v>
      </c>
      <c r="U26" s="70">
        <f t="shared" si="3"/>
        <v>0</v>
      </c>
    </row>
    <row r="27" spans="1:21" ht="12" customHeight="1">
      <c r="A27" s="9"/>
      <c r="B27" s="10"/>
      <c r="C27" s="10"/>
      <c r="D27" s="31">
        <f aca="true" t="shared" si="4" ref="D27:D33">+G27+J27+M27+P27+S27</f>
        <v>0</v>
      </c>
      <c r="E27" s="33"/>
      <c r="F27" s="34"/>
      <c r="G27" s="33"/>
      <c r="H27" s="33"/>
      <c r="I27" s="34"/>
      <c r="J27" s="33"/>
      <c r="K27" s="33"/>
      <c r="L27" s="34"/>
      <c r="M27" s="33"/>
      <c r="N27" s="33"/>
      <c r="O27" s="34"/>
      <c r="P27" s="33"/>
      <c r="Q27" s="33"/>
      <c r="R27" s="34"/>
      <c r="S27" s="33"/>
      <c r="T27" s="33"/>
      <c r="U27" s="34"/>
    </row>
    <row r="28" spans="1:21" s="55" customFormat="1" ht="12" customHeight="1">
      <c r="A28" s="11" t="s">
        <v>37</v>
      </c>
      <c r="B28" s="852" t="s">
        <v>176</v>
      </c>
      <c r="C28" s="852"/>
      <c r="D28" s="31">
        <f t="shared" si="4"/>
        <v>2031</v>
      </c>
      <c r="E28" s="31">
        <f>+H28+K28+N28+Q28+T28</f>
        <v>9</v>
      </c>
      <c r="F28" s="31">
        <f>+I28+L28+O28+R28+U28</f>
        <v>2040</v>
      </c>
      <c r="G28" s="69">
        <f>SUM(G29:G33)</f>
        <v>1465</v>
      </c>
      <c r="H28" s="69">
        <f aca="true" t="shared" si="5" ref="H28:U28">SUM(H29:H33)</f>
        <v>9</v>
      </c>
      <c r="I28" s="69">
        <f t="shared" si="5"/>
        <v>1474</v>
      </c>
      <c r="J28" s="69">
        <f t="shared" si="5"/>
        <v>566</v>
      </c>
      <c r="K28" s="69">
        <f t="shared" si="5"/>
        <v>0</v>
      </c>
      <c r="L28" s="69">
        <f t="shared" si="5"/>
        <v>566</v>
      </c>
      <c r="M28" s="69">
        <f t="shared" si="5"/>
        <v>0</v>
      </c>
      <c r="N28" s="69">
        <f t="shared" si="5"/>
        <v>0</v>
      </c>
      <c r="O28" s="69">
        <f t="shared" si="5"/>
        <v>0</v>
      </c>
      <c r="P28" s="69">
        <f t="shared" si="5"/>
        <v>0</v>
      </c>
      <c r="Q28" s="69">
        <f t="shared" si="5"/>
        <v>0</v>
      </c>
      <c r="R28" s="69">
        <f t="shared" si="5"/>
        <v>0</v>
      </c>
      <c r="S28" s="69">
        <f t="shared" si="5"/>
        <v>0</v>
      </c>
      <c r="T28" s="69">
        <f t="shared" si="5"/>
        <v>0</v>
      </c>
      <c r="U28" s="69">
        <f t="shared" si="5"/>
        <v>0</v>
      </c>
    </row>
    <row r="29" spans="1:21" s="48" customFormat="1" ht="12" customHeight="1">
      <c r="A29" s="37" t="s">
        <v>37</v>
      </c>
      <c r="B29" s="45"/>
      <c r="C29" s="38" t="s">
        <v>38</v>
      </c>
      <c r="D29" s="31">
        <f t="shared" si="4"/>
        <v>1955</v>
      </c>
      <c r="E29" s="31">
        <f>+H29+K29+N29+Q29+T29</f>
        <v>9</v>
      </c>
      <c r="F29" s="31">
        <f>+I29+L29+O29+R29+U29</f>
        <v>1964</v>
      </c>
      <c r="G29" s="72">
        <v>1414</v>
      </c>
      <c r="H29" s="67">
        <v>9</v>
      </c>
      <c r="I29" s="67">
        <f>SUM(G29:H29)</f>
        <v>1423</v>
      </c>
      <c r="J29" s="72">
        <v>541</v>
      </c>
      <c r="K29" s="67"/>
      <c r="L29" s="67">
        <f>SUM(J29:K29)</f>
        <v>541</v>
      </c>
      <c r="M29" s="72"/>
      <c r="N29" s="67"/>
      <c r="O29" s="67"/>
      <c r="P29" s="72"/>
      <c r="Q29" s="67"/>
      <c r="R29" s="67"/>
      <c r="S29" s="72"/>
      <c r="T29" s="67"/>
      <c r="U29" s="67"/>
    </row>
    <row r="30" spans="1:21" s="48" customFormat="1" ht="12" customHeight="1">
      <c r="A30" s="37" t="s">
        <v>37</v>
      </c>
      <c r="B30" s="45"/>
      <c r="C30" s="38" t="s">
        <v>39</v>
      </c>
      <c r="D30" s="31">
        <f t="shared" si="4"/>
        <v>0</v>
      </c>
      <c r="E30" s="67"/>
      <c r="F30" s="67"/>
      <c r="G30" s="72"/>
      <c r="H30" s="67"/>
      <c r="I30" s="67"/>
      <c r="J30" s="72"/>
      <c r="K30" s="67"/>
      <c r="L30" s="67">
        <f>SUM(J30:K30)</f>
        <v>0</v>
      </c>
      <c r="M30" s="72"/>
      <c r="N30" s="67"/>
      <c r="O30" s="67"/>
      <c r="P30" s="72"/>
      <c r="Q30" s="67"/>
      <c r="R30" s="67"/>
      <c r="S30" s="72"/>
      <c r="T30" s="67"/>
      <c r="U30" s="67"/>
    </row>
    <row r="31" spans="1:21" s="48" customFormat="1" ht="12" customHeight="1">
      <c r="A31" s="37" t="s">
        <v>37</v>
      </c>
      <c r="B31" s="45"/>
      <c r="C31" s="38" t="s">
        <v>40</v>
      </c>
      <c r="D31" s="31">
        <f t="shared" si="4"/>
        <v>37</v>
      </c>
      <c r="E31" s="31">
        <f>+H31+K31+N31+Q31+T31</f>
        <v>0</v>
      </c>
      <c r="F31" s="31">
        <f>+I31+L31+O31+R31+U31</f>
        <v>37</v>
      </c>
      <c r="G31" s="72">
        <v>25</v>
      </c>
      <c r="H31" s="67"/>
      <c r="I31" s="67">
        <f>SUM(G31:H31)</f>
        <v>25</v>
      </c>
      <c r="J31" s="72">
        <v>12</v>
      </c>
      <c r="K31" s="67"/>
      <c r="L31" s="67">
        <f>SUM(J31:K31)</f>
        <v>12</v>
      </c>
      <c r="M31" s="72"/>
      <c r="N31" s="67"/>
      <c r="O31" s="67"/>
      <c r="P31" s="72"/>
      <c r="Q31" s="67"/>
      <c r="R31" s="67"/>
      <c r="S31" s="72"/>
      <c r="T31" s="67"/>
      <c r="U31" s="67"/>
    </row>
    <row r="32" spans="1:21" s="48" customFormat="1" ht="12" customHeight="1">
      <c r="A32" s="37" t="s">
        <v>37</v>
      </c>
      <c r="B32" s="45"/>
      <c r="C32" s="38" t="s">
        <v>590</v>
      </c>
      <c r="D32" s="31">
        <f t="shared" si="4"/>
        <v>0</v>
      </c>
      <c r="E32" s="67"/>
      <c r="F32" s="67"/>
      <c r="G32" s="72"/>
      <c r="H32" s="67"/>
      <c r="I32" s="67">
        <f>SUM(G32:H32)</f>
        <v>0</v>
      </c>
      <c r="J32" s="72"/>
      <c r="K32" s="67"/>
      <c r="L32" s="67">
        <f>SUM(J32:K32)</f>
        <v>0</v>
      </c>
      <c r="M32" s="72"/>
      <c r="N32" s="67"/>
      <c r="O32" s="67"/>
      <c r="P32" s="72"/>
      <c r="Q32" s="67"/>
      <c r="R32" s="67"/>
      <c r="S32" s="72"/>
      <c r="T32" s="67"/>
      <c r="U32" s="67"/>
    </row>
    <row r="33" spans="1:21" s="48" customFormat="1" ht="12" customHeight="1">
      <c r="A33" s="39" t="s">
        <v>37</v>
      </c>
      <c r="B33" s="45"/>
      <c r="C33" s="38" t="s">
        <v>591</v>
      </c>
      <c r="D33" s="31">
        <f t="shared" si="4"/>
        <v>39</v>
      </c>
      <c r="E33" s="31">
        <f>+H33+K33+N33+Q33+T33</f>
        <v>0</v>
      </c>
      <c r="F33" s="31">
        <f>+I33+L33+O33+R33+U33</f>
        <v>39</v>
      </c>
      <c r="G33" s="74">
        <v>26</v>
      </c>
      <c r="H33" s="75"/>
      <c r="I33" s="67">
        <f>SUM(G33:H33)</f>
        <v>26</v>
      </c>
      <c r="J33" s="74">
        <v>13</v>
      </c>
      <c r="K33" s="75"/>
      <c r="L33" s="67">
        <f>SUM(J33:K33)</f>
        <v>13</v>
      </c>
      <c r="M33" s="74"/>
      <c r="N33" s="75"/>
      <c r="O33" s="75"/>
      <c r="P33" s="74"/>
      <c r="Q33" s="75"/>
      <c r="R33" s="75"/>
      <c r="S33" s="74"/>
      <c r="T33" s="75"/>
      <c r="U33" s="75"/>
    </row>
    <row r="34" spans="1:21" s="48" customFormat="1" ht="11.25" customHeight="1">
      <c r="A34" s="519"/>
      <c r="B34" s="520"/>
      <c r="C34" s="521"/>
      <c r="D34" s="516"/>
      <c r="E34" s="518"/>
      <c r="F34" s="518"/>
      <c r="G34" s="518"/>
      <c r="H34" s="518"/>
      <c r="I34" s="518"/>
      <c r="J34" s="518"/>
      <c r="K34" s="518"/>
      <c r="L34" s="518"/>
      <c r="M34" s="518"/>
      <c r="N34" s="518"/>
      <c r="O34" s="518"/>
      <c r="P34" s="518"/>
      <c r="Q34" s="518"/>
      <c r="R34" s="518"/>
      <c r="S34" s="518"/>
      <c r="T34" s="518"/>
      <c r="U34" s="518"/>
    </row>
    <row r="35" spans="1:21" ht="7.5" customHeight="1">
      <c r="A35" s="522"/>
      <c r="B35" s="28"/>
      <c r="C35" s="13"/>
      <c r="D35" s="317"/>
      <c r="E35" s="317"/>
      <c r="F35" s="317"/>
      <c r="G35" s="317"/>
      <c r="H35" s="317"/>
      <c r="I35" s="317"/>
      <c r="J35" s="317"/>
      <c r="K35" s="317"/>
      <c r="L35" s="317"/>
      <c r="M35" s="317"/>
      <c r="N35" s="317"/>
      <c r="O35" s="317"/>
      <c r="P35" s="317"/>
      <c r="Q35" s="317"/>
      <c r="R35" s="317"/>
      <c r="S35" s="317"/>
      <c r="T35" s="317"/>
      <c r="U35" s="317"/>
    </row>
    <row r="36" spans="1:21" ht="12" customHeight="1">
      <c r="A36" s="14" t="s">
        <v>44</v>
      </c>
      <c r="B36" s="853" t="s">
        <v>43</v>
      </c>
      <c r="C36" s="853"/>
      <c r="D36" s="35">
        <f aca="true" t="shared" si="6" ref="D36:D61">+G36+J36+M36+P36+S36</f>
        <v>30</v>
      </c>
      <c r="E36" s="35">
        <f>+H36+K36+N36+Q36+T36</f>
        <v>0</v>
      </c>
      <c r="F36" s="35">
        <f>+I36+L36+O36+R36+U36</f>
        <v>30</v>
      </c>
      <c r="G36" s="35">
        <v>30</v>
      </c>
      <c r="H36" s="35"/>
      <c r="I36" s="35">
        <f>SUM(G36:H36)</f>
        <v>30</v>
      </c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</row>
    <row r="37" spans="1:21" ht="12" customHeight="1">
      <c r="A37" s="5" t="s">
        <v>46</v>
      </c>
      <c r="B37" s="835" t="s">
        <v>45</v>
      </c>
      <c r="C37" s="835"/>
      <c r="D37" s="35">
        <f t="shared" si="6"/>
        <v>100</v>
      </c>
      <c r="E37" s="35">
        <f>+H37+K37+N37+Q37+T37</f>
        <v>0</v>
      </c>
      <c r="F37" s="35">
        <f>+I37+L37+O37+R37+U37</f>
        <v>100</v>
      </c>
      <c r="G37" s="32">
        <v>100</v>
      </c>
      <c r="H37" s="32"/>
      <c r="I37" s="35">
        <f>SUM(G37:H37)</f>
        <v>100</v>
      </c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</row>
    <row r="38" spans="1:21" ht="12" customHeight="1">
      <c r="A38" s="5" t="s">
        <v>48</v>
      </c>
      <c r="B38" s="835" t="s">
        <v>47</v>
      </c>
      <c r="C38" s="835"/>
      <c r="D38" s="35">
        <f t="shared" si="6"/>
        <v>0</v>
      </c>
      <c r="E38" s="32"/>
      <c r="F38" s="32"/>
      <c r="G38" s="32"/>
      <c r="H38" s="32"/>
      <c r="I38" s="35">
        <f>SUM(G38:H38)</f>
        <v>0</v>
      </c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</row>
    <row r="39" spans="1:21" s="55" customFormat="1" ht="12" customHeight="1">
      <c r="A39" s="7" t="s">
        <v>49</v>
      </c>
      <c r="B39" s="855" t="s">
        <v>175</v>
      </c>
      <c r="C39" s="855"/>
      <c r="D39" s="69">
        <f t="shared" si="6"/>
        <v>130</v>
      </c>
      <c r="E39" s="73">
        <f>SUM(E36:E38)</f>
        <v>0</v>
      </c>
      <c r="F39" s="73">
        <f>SUM(F36:F38)</f>
        <v>130</v>
      </c>
      <c r="G39" s="73">
        <f>SUM(G36:G38)</f>
        <v>130</v>
      </c>
      <c r="H39" s="73">
        <f aca="true" t="shared" si="7" ref="H39:U39">SUM(H36:H38)</f>
        <v>0</v>
      </c>
      <c r="I39" s="73">
        <f t="shared" si="7"/>
        <v>130</v>
      </c>
      <c r="J39" s="73">
        <f t="shared" si="7"/>
        <v>0</v>
      </c>
      <c r="K39" s="73">
        <f t="shared" si="7"/>
        <v>0</v>
      </c>
      <c r="L39" s="73">
        <f t="shared" si="7"/>
        <v>0</v>
      </c>
      <c r="M39" s="73">
        <f t="shared" si="7"/>
        <v>0</v>
      </c>
      <c r="N39" s="73">
        <f t="shared" si="7"/>
        <v>0</v>
      </c>
      <c r="O39" s="73">
        <f t="shared" si="7"/>
        <v>0</v>
      </c>
      <c r="P39" s="73">
        <f t="shared" si="7"/>
        <v>0</v>
      </c>
      <c r="Q39" s="73">
        <f t="shared" si="7"/>
        <v>0</v>
      </c>
      <c r="R39" s="73">
        <f t="shared" si="7"/>
        <v>0</v>
      </c>
      <c r="S39" s="73">
        <f t="shared" si="7"/>
        <v>0</v>
      </c>
      <c r="T39" s="73">
        <f t="shared" si="7"/>
        <v>0</v>
      </c>
      <c r="U39" s="73">
        <f t="shared" si="7"/>
        <v>0</v>
      </c>
    </row>
    <row r="40" spans="1:21" ht="12" customHeight="1">
      <c r="A40" s="5" t="s">
        <v>51</v>
      </c>
      <c r="B40" s="835" t="s">
        <v>50</v>
      </c>
      <c r="C40" s="835"/>
      <c r="D40" s="35">
        <f t="shared" si="6"/>
        <v>260</v>
      </c>
      <c r="E40" s="35">
        <f>+H40+K40+N40+Q40+T40</f>
        <v>0</v>
      </c>
      <c r="F40" s="35">
        <f>+I40+L40+O40+R40+U40</f>
        <v>260</v>
      </c>
      <c r="G40" s="32">
        <v>260</v>
      </c>
      <c r="H40" s="32"/>
      <c r="I40" s="32">
        <f>SUM(G40:H40)</f>
        <v>260</v>
      </c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</row>
    <row r="41" spans="1:21" ht="12" customHeight="1">
      <c r="A41" s="5" t="s">
        <v>53</v>
      </c>
      <c r="B41" s="835" t="s">
        <v>52</v>
      </c>
      <c r="C41" s="835"/>
      <c r="D41" s="35">
        <f t="shared" si="6"/>
        <v>50</v>
      </c>
      <c r="E41" s="35">
        <f>+H41+K41+N41+Q41+T41</f>
        <v>0</v>
      </c>
      <c r="F41" s="35">
        <f>+I41+L41+O41+R41+U41</f>
        <v>50</v>
      </c>
      <c r="G41" s="32">
        <v>50</v>
      </c>
      <c r="H41" s="32"/>
      <c r="I41" s="32">
        <f>SUM(G41:H41)</f>
        <v>50</v>
      </c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</row>
    <row r="42" spans="1:21" s="55" customFormat="1" ht="12" customHeight="1">
      <c r="A42" s="7" t="s">
        <v>54</v>
      </c>
      <c r="B42" s="855" t="s">
        <v>174</v>
      </c>
      <c r="C42" s="855"/>
      <c r="D42" s="69">
        <f t="shared" si="6"/>
        <v>310</v>
      </c>
      <c r="E42" s="73">
        <f>+E40+E41</f>
        <v>0</v>
      </c>
      <c r="F42" s="73">
        <f>+F40+F41</f>
        <v>310</v>
      </c>
      <c r="G42" s="73">
        <f>+G40+G41</f>
        <v>310</v>
      </c>
      <c r="H42" s="73">
        <f aca="true" t="shared" si="8" ref="H42:U42">+H40+H41</f>
        <v>0</v>
      </c>
      <c r="I42" s="73">
        <f t="shared" si="8"/>
        <v>310</v>
      </c>
      <c r="J42" s="73">
        <f t="shared" si="8"/>
        <v>0</v>
      </c>
      <c r="K42" s="73">
        <f t="shared" si="8"/>
        <v>0</v>
      </c>
      <c r="L42" s="73">
        <f t="shared" si="8"/>
        <v>0</v>
      </c>
      <c r="M42" s="73">
        <f t="shared" si="8"/>
        <v>0</v>
      </c>
      <c r="N42" s="73">
        <f t="shared" si="8"/>
        <v>0</v>
      </c>
      <c r="O42" s="73">
        <f t="shared" si="8"/>
        <v>0</v>
      </c>
      <c r="P42" s="73">
        <f t="shared" si="8"/>
        <v>0</v>
      </c>
      <c r="Q42" s="73">
        <f t="shared" si="8"/>
        <v>0</v>
      </c>
      <c r="R42" s="73">
        <f t="shared" si="8"/>
        <v>0</v>
      </c>
      <c r="S42" s="73">
        <f t="shared" si="8"/>
        <v>0</v>
      </c>
      <c r="T42" s="73">
        <f t="shared" si="8"/>
        <v>0</v>
      </c>
      <c r="U42" s="73">
        <f t="shared" si="8"/>
        <v>0</v>
      </c>
    </row>
    <row r="43" spans="1:21" ht="12" customHeight="1">
      <c r="A43" s="5" t="s">
        <v>56</v>
      </c>
      <c r="B43" s="835" t="s">
        <v>55</v>
      </c>
      <c r="C43" s="835"/>
      <c r="D43" s="35">
        <f t="shared" si="6"/>
        <v>0</v>
      </c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</row>
    <row r="44" spans="1:21" ht="12" customHeight="1">
      <c r="A44" s="5" t="s">
        <v>58</v>
      </c>
      <c r="B44" s="835" t="s">
        <v>57</v>
      </c>
      <c r="C44" s="835"/>
      <c r="D44" s="35">
        <f t="shared" si="6"/>
        <v>0</v>
      </c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</row>
    <row r="45" spans="1:21" ht="12" customHeight="1">
      <c r="A45" s="5" t="s">
        <v>59</v>
      </c>
      <c r="B45" s="835" t="s">
        <v>172</v>
      </c>
      <c r="C45" s="835"/>
      <c r="D45" s="35">
        <f t="shared" si="6"/>
        <v>0</v>
      </c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</row>
    <row r="46" spans="1:21" ht="12" customHeight="1">
      <c r="A46" s="5" t="s">
        <v>61</v>
      </c>
      <c r="B46" s="835" t="s">
        <v>60</v>
      </c>
      <c r="C46" s="835"/>
      <c r="D46" s="35">
        <f t="shared" si="6"/>
        <v>20</v>
      </c>
      <c r="E46" s="35">
        <f>+H46+K46+N46+Q46+T46</f>
        <v>0</v>
      </c>
      <c r="F46" s="35">
        <f>+I46+L46+O46+R46+U46</f>
        <v>20</v>
      </c>
      <c r="G46" s="32">
        <v>20</v>
      </c>
      <c r="H46" s="32"/>
      <c r="I46" s="32">
        <f>SUM(G46:H46)</f>
        <v>20</v>
      </c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</row>
    <row r="47" spans="1:21" ht="12" customHeight="1">
      <c r="A47" s="5" t="s">
        <v>62</v>
      </c>
      <c r="B47" s="849" t="s">
        <v>171</v>
      </c>
      <c r="C47" s="849"/>
      <c r="D47" s="35">
        <f t="shared" si="6"/>
        <v>0</v>
      </c>
      <c r="E47" s="32">
        <f>+E48+E49</f>
        <v>0</v>
      </c>
      <c r="F47" s="32">
        <f>+F48+F49</f>
        <v>0</v>
      </c>
      <c r="G47" s="32">
        <f>+G48+G49</f>
        <v>0</v>
      </c>
      <c r="H47" s="32">
        <f aca="true" t="shared" si="9" ref="H47:U47">+H48+H49</f>
        <v>0</v>
      </c>
      <c r="I47" s="32">
        <f t="shared" si="9"/>
        <v>0</v>
      </c>
      <c r="J47" s="32">
        <f t="shared" si="9"/>
        <v>0</v>
      </c>
      <c r="K47" s="32">
        <f t="shared" si="9"/>
        <v>0</v>
      </c>
      <c r="L47" s="32">
        <f t="shared" si="9"/>
        <v>0</v>
      </c>
      <c r="M47" s="32">
        <f t="shared" si="9"/>
        <v>0</v>
      </c>
      <c r="N47" s="32">
        <f t="shared" si="9"/>
        <v>0</v>
      </c>
      <c r="O47" s="32">
        <f t="shared" si="9"/>
        <v>0</v>
      </c>
      <c r="P47" s="32">
        <f t="shared" si="9"/>
        <v>0</v>
      </c>
      <c r="Q47" s="32">
        <f t="shared" si="9"/>
        <v>0</v>
      </c>
      <c r="R47" s="32">
        <f t="shared" si="9"/>
        <v>0</v>
      </c>
      <c r="S47" s="32">
        <f t="shared" si="9"/>
        <v>0</v>
      </c>
      <c r="T47" s="32">
        <f t="shared" si="9"/>
        <v>0</v>
      </c>
      <c r="U47" s="32">
        <f t="shared" si="9"/>
        <v>0</v>
      </c>
    </row>
    <row r="48" spans="1:21" s="48" customFormat="1" ht="12" customHeight="1">
      <c r="A48" s="37" t="s">
        <v>62</v>
      </c>
      <c r="B48" s="45"/>
      <c r="C48" s="38" t="s">
        <v>63</v>
      </c>
      <c r="D48" s="35">
        <f t="shared" si="6"/>
        <v>0</v>
      </c>
      <c r="E48" s="67"/>
      <c r="F48" s="67"/>
      <c r="G48" s="72"/>
      <c r="H48" s="67"/>
      <c r="I48" s="67"/>
      <c r="J48" s="72"/>
      <c r="K48" s="67"/>
      <c r="L48" s="67"/>
      <c r="M48" s="72"/>
      <c r="N48" s="67"/>
      <c r="O48" s="67"/>
      <c r="P48" s="72"/>
      <c r="Q48" s="67"/>
      <c r="R48" s="67"/>
      <c r="S48" s="72"/>
      <c r="T48" s="67"/>
      <c r="U48" s="67"/>
    </row>
    <row r="49" spans="1:21" s="48" customFormat="1" ht="12" customHeight="1">
      <c r="A49" s="37" t="s">
        <v>62</v>
      </c>
      <c r="B49" s="45"/>
      <c r="C49" s="38" t="s">
        <v>173</v>
      </c>
      <c r="D49" s="35">
        <f t="shared" si="6"/>
        <v>0</v>
      </c>
      <c r="E49" s="67"/>
      <c r="F49" s="67"/>
      <c r="G49" s="72"/>
      <c r="H49" s="67"/>
      <c r="I49" s="67"/>
      <c r="J49" s="72"/>
      <c r="K49" s="67"/>
      <c r="L49" s="67"/>
      <c r="M49" s="72"/>
      <c r="N49" s="67"/>
      <c r="O49" s="67"/>
      <c r="P49" s="72"/>
      <c r="Q49" s="67"/>
      <c r="R49" s="67"/>
      <c r="S49" s="72"/>
      <c r="T49" s="67"/>
      <c r="U49" s="67"/>
    </row>
    <row r="50" spans="1:21" ht="12" customHeight="1">
      <c r="A50" s="5" t="s">
        <v>65</v>
      </c>
      <c r="B50" s="853" t="s">
        <v>64</v>
      </c>
      <c r="C50" s="853"/>
      <c r="D50" s="35">
        <f t="shared" si="6"/>
        <v>0</v>
      </c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</row>
    <row r="51" spans="1:21" ht="12" customHeight="1">
      <c r="A51" s="5" t="s">
        <v>67</v>
      </c>
      <c r="B51" s="835" t="s">
        <v>66</v>
      </c>
      <c r="C51" s="835"/>
      <c r="D51" s="35">
        <f t="shared" si="6"/>
        <v>3276</v>
      </c>
      <c r="E51" s="35">
        <f>+H51+K51+N51+Q51+T51</f>
        <v>0</v>
      </c>
      <c r="F51" s="35">
        <f>+I51+L51+O51+R51+U51</f>
        <v>3276</v>
      </c>
      <c r="G51" s="32">
        <v>86</v>
      </c>
      <c r="H51" s="32"/>
      <c r="I51" s="32">
        <f>SUM(G51:H51)</f>
        <v>86</v>
      </c>
      <c r="J51" s="32"/>
      <c r="K51" s="32"/>
      <c r="L51" s="32"/>
      <c r="M51" s="32">
        <v>2300</v>
      </c>
      <c r="N51" s="32"/>
      <c r="O51" s="32">
        <f>SUM(M51:N51)</f>
        <v>2300</v>
      </c>
      <c r="P51" s="32">
        <v>500</v>
      </c>
      <c r="Q51" s="32"/>
      <c r="R51" s="32">
        <f>SUM(P51:Q51)</f>
        <v>500</v>
      </c>
      <c r="S51" s="32">
        <v>390</v>
      </c>
      <c r="T51" s="32"/>
      <c r="U51" s="32">
        <f>SUM(S51:T51)</f>
        <v>390</v>
      </c>
    </row>
    <row r="52" spans="1:21" s="55" customFormat="1" ht="12" customHeight="1">
      <c r="A52" s="7" t="s">
        <v>68</v>
      </c>
      <c r="B52" s="855" t="s">
        <v>161</v>
      </c>
      <c r="C52" s="855"/>
      <c r="D52" s="69">
        <f t="shared" si="6"/>
        <v>3296</v>
      </c>
      <c r="E52" s="73">
        <f>+E51+E50+E47+E46+E45+E44+E43</f>
        <v>0</v>
      </c>
      <c r="F52" s="73">
        <f>+F51+F50+F47+F46+F45+F44+F43</f>
        <v>3296</v>
      </c>
      <c r="G52" s="73">
        <f>+G51+G50+G47+G46+G45+G44+G43</f>
        <v>106</v>
      </c>
      <c r="H52" s="73">
        <f aca="true" t="shared" si="10" ref="H52:U52">+H51+H50+H47+H46+H45+H44+H43</f>
        <v>0</v>
      </c>
      <c r="I52" s="73">
        <f t="shared" si="10"/>
        <v>106</v>
      </c>
      <c r="J52" s="73">
        <f t="shared" si="10"/>
        <v>0</v>
      </c>
      <c r="K52" s="73">
        <f t="shared" si="10"/>
        <v>0</v>
      </c>
      <c r="L52" s="73">
        <f t="shared" si="10"/>
        <v>0</v>
      </c>
      <c r="M52" s="73">
        <f t="shared" si="10"/>
        <v>2300</v>
      </c>
      <c r="N52" s="73">
        <f t="shared" si="10"/>
        <v>0</v>
      </c>
      <c r="O52" s="73">
        <f t="shared" si="10"/>
        <v>2300</v>
      </c>
      <c r="P52" s="73">
        <f t="shared" si="10"/>
        <v>500</v>
      </c>
      <c r="Q52" s="73">
        <f t="shared" si="10"/>
        <v>0</v>
      </c>
      <c r="R52" s="73">
        <f t="shared" si="10"/>
        <v>500</v>
      </c>
      <c r="S52" s="73">
        <f t="shared" si="10"/>
        <v>390</v>
      </c>
      <c r="T52" s="73">
        <f t="shared" si="10"/>
        <v>0</v>
      </c>
      <c r="U52" s="73">
        <f t="shared" si="10"/>
        <v>390</v>
      </c>
    </row>
    <row r="53" spans="1:21" ht="12" customHeight="1">
      <c r="A53" s="5" t="s">
        <v>70</v>
      </c>
      <c r="B53" s="835" t="s">
        <v>69</v>
      </c>
      <c r="C53" s="835"/>
      <c r="D53" s="35">
        <f t="shared" si="6"/>
        <v>220</v>
      </c>
      <c r="E53" s="35">
        <f>+H53+K53+N53+Q53+T53</f>
        <v>0</v>
      </c>
      <c r="F53" s="35">
        <f>+I53+L53+O53+R53+U53</f>
        <v>220</v>
      </c>
      <c r="G53" s="32">
        <v>220</v>
      </c>
      <c r="H53" s="32"/>
      <c r="I53" s="32">
        <f>SUM(G53:H53)</f>
        <v>220</v>
      </c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</row>
    <row r="54" spans="1:21" ht="12" customHeight="1">
      <c r="A54" s="5" t="s">
        <v>72</v>
      </c>
      <c r="B54" s="835" t="s">
        <v>71</v>
      </c>
      <c r="C54" s="835"/>
      <c r="D54" s="35">
        <f t="shared" si="6"/>
        <v>0</v>
      </c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</row>
    <row r="55" spans="1:21" s="55" customFormat="1" ht="12" customHeight="1">
      <c r="A55" s="7" t="s">
        <v>73</v>
      </c>
      <c r="B55" s="855" t="s">
        <v>160</v>
      </c>
      <c r="C55" s="855"/>
      <c r="D55" s="69">
        <f t="shared" si="6"/>
        <v>220</v>
      </c>
      <c r="E55" s="69">
        <f>+H55+K55+N55+Q55+T55</f>
        <v>0</v>
      </c>
      <c r="F55" s="69">
        <f>+I55+L55+O55+R55+U55</f>
        <v>220</v>
      </c>
      <c r="G55" s="73">
        <f>+G53+G54</f>
        <v>220</v>
      </c>
      <c r="H55" s="73">
        <f aca="true" t="shared" si="11" ref="H55:U55">+H53+H54</f>
        <v>0</v>
      </c>
      <c r="I55" s="73">
        <f t="shared" si="11"/>
        <v>220</v>
      </c>
      <c r="J55" s="73">
        <f t="shared" si="11"/>
        <v>0</v>
      </c>
      <c r="K55" s="73">
        <f t="shared" si="11"/>
        <v>0</v>
      </c>
      <c r="L55" s="73">
        <f t="shared" si="11"/>
        <v>0</v>
      </c>
      <c r="M55" s="73">
        <f t="shared" si="11"/>
        <v>0</v>
      </c>
      <c r="N55" s="73">
        <f t="shared" si="11"/>
        <v>0</v>
      </c>
      <c r="O55" s="73">
        <f t="shared" si="11"/>
        <v>0</v>
      </c>
      <c r="P55" s="73">
        <f t="shared" si="11"/>
        <v>0</v>
      </c>
      <c r="Q55" s="73">
        <f t="shared" si="11"/>
        <v>0</v>
      </c>
      <c r="R55" s="73">
        <f t="shared" si="11"/>
        <v>0</v>
      </c>
      <c r="S55" s="73">
        <f t="shared" si="11"/>
        <v>0</v>
      </c>
      <c r="T55" s="73">
        <f t="shared" si="11"/>
        <v>0</v>
      </c>
      <c r="U55" s="73">
        <f t="shared" si="11"/>
        <v>0</v>
      </c>
    </row>
    <row r="56" spans="1:21" ht="12" customHeight="1">
      <c r="A56" s="5" t="s">
        <v>75</v>
      </c>
      <c r="B56" s="835" t="s">
        <v>74</v>
      </c>
      <c r="C56" s="835"/>
      <c r="D56" s="35">
        <f t="shared" si="6"/>
        <v>196</v>
      </c>
      <c r="E56" s="35">
        <f>+H56+K56+N56+Q56+T56</f>
        <v>0</v>
      </c>
      <c r="F56" s="35">
        <f>+I56+L56+O56+R56+U56</f>
        <v>196</v>
      </c>
      <c r="G56" s="32">
        <v>196</v>
      </c>
      <c r="H56" s="32"/>
      <c r="I56" s="32">
        <f>SUM(G56:H56)</f>
        <v>196</v>
      </c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</row>
    <row r="57" spans="1:21" ht="12" customHeight="1">
      <c r="A57" s="5" t="s">
        <v>77</v>
      </c>
      <c r="B57" s="835" t="s">
        <v>76</v>
      </c>
      <c r="C57" s="835"/>
      <c r="D57" s="35">
        <f t="shared" si="6"/>
        <v>0</v>
      </c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</row>
    <row r="58" spans="1:21" ht="12" customHeight="1">
      <c r="A58" s="5" t="s">
        <v>78</v>
      </c>
      <c r="B58" s="835" t="s">
        <v>159</v>
      </c>
      <c r="C58" s="835"/>
      <c r="D58" s="35">
        <f t="shared" si="6"/>
        <v>0</v>
      </c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</row>
    <row r="59" spans="1:21" ht="12" customHeight="1">
      <c r="A59" s="5" t="s">
        <v>79</v>
      </c>
      <c r="B59" s="835" t="s">
        <v>158</v>
      </c>
      <c r="C59" s="835"/>
      <c r="D59" s="35">
        <f t="shared" si="6"/>
        <v>0</v>
      </c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</row>
    <row r="60" spans="1:21" ht="12" customHeight="1">
      <c r="A60" s="5" t="s">
        <v>81</v>
      </c>
      <c r="B60" s="835" t="s">
        <v>80</v>
      </c>
      <c r="C60" s="835"/>
      <c r="D60" s="35">
        <f t="shared" si="6"/>
        <v>10</v>
      </c>
      <c r="E60" s="35">
        <f>+H60+K60+N60+Q60+T60</f>
        <v>0</v>
      </c>
      <c r="F60" s="35">
        <f>+I60+L60+O60+R60+U60</f>
        <v>10</v>
      </c>
      <c r="G60" s="32">
        <v>10</v>
      </c>
      <c r="H60" s="32"/>
      <c r="I60" s="32">
        <f>SUM(G60:H60)</f>
        <v>10</v>
      </c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</row>
    <row r="61" spans="1:21" s="55" customFormat="1" ht="12" customHeight="1">
      <c r="A61" s="7" t="s">
        <v>82</v>
      </c>
      <c r="B61" s="855" t="s">
        <v>157</v>
      </c>
      <c r="C61" s="855"/>
      <c r="D61" s="69">
        <f t="shared" si="6"/>
        <v>206</v>
      </c>
      <c r="E61" s="69">
        <f>+H61+K61+N61+Q61+T61</f>
        <v>0</v>
      </c>
      <c r="F61" s="69">
        <f>+I61+L61+O61+R61+U61</f>
        <v>206</v>
      </c>
      <c r="G61" s="73">
        <f>SUM(G56:G60)</f>
        <v>206</v>
      </c>
      <c r="H61" s="73">
        <f aca="true" t="shared" si="12" ref="H61:U61">SUM(H56:H60)</f>
        <v>0</v>
      </c>
      <c r="I61" s="73">
        <f t="shared" si="12"/>
        <v>206</v>
      </c>
      <c r="J61" s="73">
        <f t="shared" si="12"/>
        <v>0</v>
      </c>
      <c r="K61" s="73">
        <f t="shared" si="12"/>
        <v>0</v>
      </c>
      <c r="L61" s="73">
        <f t="shared" si="12"/>
        <v>0</v>
      </c>
      <c r="M61" s="73">
        <f t="shared" si="12"/>
        <v>0</v>
      </c>
      <c r="N61" s="73">
        <f t="shared" si="12"/>
        <v>0</v>
      </c>
      <c r="O61" s="73">
        <f t="shared" si="12"/>
        <v>0</v>
      </c>
      <c r="P61" s="73">
        <f t="shared" si="12"/>
        <v>0</v>
      </c>
      <c r="Q61" s="73">
        <f t="shared" si="12"/>
        <v>0</v>
      </c>
      <c r="R61" s="73">
        <f t="shared" si="12"/>
        <v>0</v>
      </c>
      <c r="S61" s="73">
        <f t="shared" si="12"/>
        <v>0</v>
      </c>
      <c r="T61" s="73">
        <f t="shared" si="12"/>
        <v>0</v>
      </c>
      <c r="U61" s="73">
        <f t="shared" si="12"/>
        <v>0</v>
      </c>
    </row>
    <row r="62" spans="1:21" s="55" customFormat="1" ht="12" customHeight="1">
      <c r="A62" s="8" t="s">
        <v>83</v>
      </c>
      <c r="B62" s="852" t="s">
        <v>156</v>
      </c>
      <c r="C62" s="852"/>
      <c r="D62" s="70">
        <f>+D61+D55+D52+D42+D39</f>
        <v>4162</v>
      </c>
      <c r="E62" s="70">
        <f>+E61+E55+E52+E42+E39</f>
        <v>0</v>
      </c>
      <c r="F62" s="70">
        <f>+F61+F55+F52+F42+F39</f>
        <v>4162</v>
      </c>
      <c r="G62" s="70">
        <f>+G61+G55+G52+G42+G39</f>
        <v>972</v>
      </c>
      <c r="H62" s="70">
        <f aca="true" t="shared" si="13" ref="H62:U62">+H61+H55+H52+H42+H39</f>
        <v>0</v>
      </c>
      <c r="I62" s="70">
        <f t="shared" si="13"/>
        <v>972</v>
      </c>
      <c r="J62" s="70">
        <f t="shared" si="13"/>
        <v>0</v>
      </c>
      <c r="K62" s="70">
        <f t="shared" si="13"/>
        <v>0</v>
      </c>
      <c r="L62" s="70">
        <f t="shared" si="13"/>
        <v>0</v>
      </c>
      <c r="M62" s="70">
        <f t="shared" si="13"/>
        <v>2300</v>
      </c>
      <c r="N62" s="70">
        <f t="shared" si="13"/>
        <v>0</v>
      </c>
      <c r="O62" s="70">
        <f t="shared" si="13"/>
        <v>2300</v>
      </c>
      <c r="P62" s="70">
        <f t="shared" si="13"/>
        <v>500</v>
      </c>
      <c r="Q62" s="70">
        <f t="shared" si="13"/>
        <v>0</v>
      </c>
      <c r="R62" s="70">
        <f t="shared" si="13"/>
        <v>500</v>
      </c>
      <c r="S62" s="70">
        <f t="shared" si="13"/>
        <v>390</v>
      </c>
      <c r="T62" s="70">
        <f t="shared" si="13"/>
        <v>0</v>
      </c>
      <c r="U62" s="70">
        <f t="shared" si="13"/>
        <v>390</v>
      </c>
    </row>
    <row r="63" spans="1:21" ht="9.75" customHeight="1">
      <c r="A63" s="9"/>
      <c r="B63" s="10"/>
      <c r="C63" s="10"/>
      <c r="D63" s="33"/>
      <c r="E63" s="33"/>
      <c r="F63" s="34"/>
      <c r="G63" s="33"/>
      <c r="H63" s="33"/>
      <c r="I63" s="34"/>
      <c r="J63" s="33"/>
      <c r="K63" s="33"/>
      <c r="L63" s="34"/>
      <c r="M63" s="33"/>
      <c r="N63" s="33"/>
      <c r="O63" s="34"/>
      <c r="P63" s="33"/>
      <c r="Q63" s="33"/>
      <c r="R63" s="34"/>
      <c r="S63" s="33"/>
      <c r="T63" s="33"/>
      <c r="U63" s="34"/>
    </row>
    <row r="64" spans="1:21" ht="12" customHeight="1" hidden="1">
      <c r="A64" s="14" t="s">
        <v>85</v>
      </c>
      <c r="B64" s="853" t="s">
        <v>84</v>
      </c>
      <c r="C64" s="853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</row>
    <row r="65" spans="1:21" ht="12" customHeight="1" hidden="1">
      <c r="A65" s="15" t="s">
        <v>86</v>
      </c>
      <c r="B65" s="849" t="s">
        <v>141</v>
      </c>
      <c r="C65" s="849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</row>
    <row r="66" spans="1:21" s="48" customFormat="1" ht="12" customHeight="1" hidden="1">
      <c r="A66" s="37" t="s">
        <v>86</v>
      </c>
      <c r="B66" s="45"/>
      <c r="C66" s="40" t="s">
        <v>143</v>
      </c>
      <c r="D66" s="72"/>
      <c r="E66" s="67"/>
      <c r="F66" s="67"/>
      <c r="G66" s="72"/>
      <c r="H66" s="67"/>
      <c r="I66" s="67"/>
      <c r="J66" s="72"/>
      <c r="K66" s="67"/>
      <c r="L66" s="67"/>
      <c r="M66" s="72"/>
      <c r="N66" s="67"/>
      <c r="O66" s="67"/>
      <c r="P66" s="72"/>
      <c r="Q66" s="67"/>
      <c r="R66" s="67"/>
      <c r="S66" s="72"/>
      <c r="T66" s="67"/>
      <c r="U66" s="67"/>
    </row>
    <row r="67" spans="1:21" ht="12" customHeight="1" hidden="1">
      <c r="A67" s="5" t="s">
        <v>88</v>
      </c>
      <c r="B67" s="853" t="s">
        <v>87</v>
      </c>
      <c r="C67" s="853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</row>
    <row r="68" spans="1:21" ht="12" customHeight="1" hidden="1">
      <c r="A68" s="15" t="s">
        <v>89</v>
      </c>
      <c r="B68" s="849" t="s">
        <v>144</v>
      </c>
      <c r="C68" s="849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</row>
    <row r="69" spans="1:21" s="48" customFormat="1" ht="12" customHeight="1" hidden="1">
      <c r="A69" s="37" t="s">
        <v>89</v>
      </c>
      <c r="B69" s="45"/>
      <c r="C69" s="38" t="s">
        <v>90</v>
      </c>
      <c r="D69" s="72"/>
      <c r="E69" s="67"/>
      <c r="F69" s="67"/>
      <c r="G69" s="72"/>
      <c r="H69" s="67"/>
      <c r="I69" s="67"/>
      <c r="J69" s="72"/>
      <c r="K69" s="67"/>
      <c r="L69" s="67"/>
      <c r="M69" s="72"/>
      <c r="N69" s="67"/>
      <c r="O69" s="67"/>
      <c r="P69" s="72"/>
      <c r="Q69" s="67"/>
      <c r="R69" s="67"/>
      <c r="S69" s="72"/>
      <c r="T69" s="67"/>
      <c r="U69" s="67"/>
    </row>
    <row r="70" spans="1:21" s="48" customFormat="1" ht="12" customHeight="1" hidden="1">
      <c r="A70" s="37" t="s">
        <v>89</v>
      </c>
      <c r="B70" s="45"/>
      <c r="C70" s="40" t="s">
        <v>145</v>
      </c>
      <c r="D70" s="72"/>
      <c r="E70" s="67"/>
      <c r="F70" s="67"/>
      <c r="G70" s="72"/>
      <c r="H70" s="67"/>
      <c r="I70" s="67"/>
      <c r="J70" s="72"/>
      <c r="K70" s="67"/>
      <c r="L70" s="67"/>
      <c r="M70" s="72"/>
      <c r="N70" s="67"/>
      <c r="O70" s="67"/>
      <c r="P70" s="72"/>
      <c r="Q70" s="67"/>
      <c r="R70" s="67"/>
      <c r="S70" s="72"/>
      <c r="T70" s="67"/>
      <c r="U70" s="67"/>
    </row>
    <row r="71" spans="1:21" ht="12" customHeight="1" hidden="1">
      <c r="A71" s="15" t="s">
        <v>91</v>
      </c>
      <c r="B71" s="826" t="s">
        <v>146</v>
      </c>
      <c r="C71" s="826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</row>
    <row r="72" spans="1:21" s="48" customFormat="1" ht="12" customHeight="1" hidden="1">
      <c r="A72" s="41" t="s">
        <v>91</v>
      </c>
      <c r="B72" s="45"/>
      <c r="C72" s="40" t="s">
        <v>147</v>
      </c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</row>
    <row r="73" spans="1:21" ht="12" customHeight="1" hidden="1">
      <c r="A73" s="15" t="s">
        <v>92</v>
      </c>
      <c r="B73" s="833" t="s">
        <v>148</v>
      </c>
      <c r="C73" s="833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</row>
    <row r="74" spans="1:21" s="48" customFormat="1" ht="12" customHeight="1" hidden="1">
      <c r="A74" s="41" t="s">
        <v>92</v>
      </c>
      <c r="B74" s="45"/>
      <c r="C74" s="40" t="s">
        <v>149</v>
      </c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</row>
    <row r="75" spans="1:21" ht="12" customHeight="1" hidden="1">
      <c r="A75" s="5" t="s">
        <v>93</v>
      </c>
      <c r="B75" s="833" t="s">
        <v>150</v>
      </c>
      <c r="C75" s="833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</row>
    <row r="76" spans="1:21" s="48" customFormat="1" ht="12" customHeight="1" hidden="1">
      <c r="A76" s="41" t="s">
        <v>93</v>
      </c>
      <c r="B76" s="45"/>
      <c r="C76" s="40" t="s">
        <v>94</v>
      </c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</row>
    <row r="77" spans="1:21" ht="12" customHeight="1" hidden="1">
      <c r="A77" s="15" t="s">
        <v>95</v>
      </c>
      <c r="B77" s="848" t="s">
        <v>151</v>
      </c>
      <c r="C77" s="833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</row>
    <row r="78" spans="1:21" s="48" customFormat="1" ht="12" customHeight="1" hidden="1">
      <c r="A78" s="37" t="s">
        <v>95</v>
      </c>
      <c r="B78" s="45"/>
      <c r="C78" s="40" t="s">
        <v>152</v>
      </c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</row>
    <row r="79" spans="1:21" s="48" customFormat="1" ht="12" customHeight="1" hidden="1">
      <c r="A79" s="37" t="s">
        <v>95</v>
      </c>
      <c r="B79" s="45"/>
      <c r="C79" s="40" t="s">
        <v>142</v>
      </c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</row>
    <row r="80" spans="1:21" s="48" customFormat="1" ht="12" customHeight="1" hidden="1">
      <c r="A80" s="42" t="s">
        <v>95</v>
      </c>
      <c r="B80" s="45"/>
      <c r="C80" s="40" t="s">
        <v>153</v>
      </c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</row>
    <row r="81" spans="1:21" s="48" customFormat="1" ht="12" customHeight="1" hidden="1">
      <c r="A81" s="37" t="s">
        <v>95</v>
      </c>
      <c r="B81" s="45"/>
      <c r="C81" s="40" t="s">
        <v>154</v>
      </c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</row>
    <row r="82" spans="1:21" s="55" customFormat="1" ht="12" customHeight="1">
      <c r="A82" s="8" t="s">
        <v>96</v>
      </c>
      <c r="B82" s="850" t="s">
        <v>155</v>
      </c>
      <c r="C82" s="851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</row>
    <row r="83" spans="1:21" ht="8.25" customHeight="1">
      <c r="A83" s="9"/>
      <c r="B83" s="854"/>
      <c r="C83" s="854"/>
      <c r="D83" s="33"/>
      <c r="E83" s="33"/>
      <c r="F83" s="34"/>
      <c r="G83" s="33"/>
      <c r="H83" s="33"/>
      <c r="I83" s="34"/>
      <c r="J83" s="33"/>
      <c r="K83" s="33"/>
      <c r="L83" s="34"/>
      <c r="M83" s="33"/>
      <c r="N83" s="33"/>
      <c r="O83" s="34"/>
      <c r="P83" s="33"/>
      <c r="Q83" s="33"/>
      <c r="R83" s="34"/>
      <c r="S83" s="33"/>
      <c r="T83" s="33"/>
      <c r="U83" s="34"/>
    </row>
    <row r="84" spans="1:21" ht="12" customHeight="1" hidden="1">
      <c r="A84" s="14" t="s">
        <v>98</v>
      </c>
      <c r="B84" s="826" t="s">
        <v>97</v>
      </c>
      <c r="C84" s="826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</row>
    <row r="85" spans="1:21" ht="12" customHeight="1" hidden="1">
      <c r="A85" s="5" t="s">
        <v>100</v>
      </c>
      <c r="B85" s="848" t="s">
        <v>99</v>
      </c>
      <c r="C85" s="833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</row>
    <row r="86" spans="1:21" s="48" customFormat="1" ht="12" customHeight="1" hidden="1">
      <c r="A86" s="37" t="s">
        <v>100</v>
      </c>
      <c r="B86" s="45"/>
      <c r="C86" s="40" t="s">
        <v>101</v>
      </c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</row>
    <row r="87" spans="1:21" s="48" customFormat="1" ht="12" customHeight="1" hidden="1">
      <c r="A87" s="37" t="s">
        <v>100</v>
      </c>
      <c r="B87" s="45"/>
      <c r="C87" s="40" t="s">
        <v>102</v>
      </c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</row>
    <row r="88" spans="1:21" ht="12" customHeight="1" hidden="1">
      <c r="A88" s="5" t="s">
        <v>103</v>
      </c>
      <c r="B88" s="847" t="s">
        <v>170</v>
      </c>
      <c r="C88" s="833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</row>
    <row r="89" spans="1:21" s="48" customFormat="1" ht="12" customHeight="1" hidden="1">
      <c r="A89" s="37" t="s">
        <v>103</v>
      </c>
      <c r="B89" s="45"/>
      <c r="C89" s="40" t="s">
        <v>101</v>
      </c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</row>
    <row r="90" spans="1:21" s="48" customFormat="1" ht="12" customHeight="1" hidden="1">
      <c r="A90" s="37" t="s">
        <v>103</v>
      </c>
      <c r="B90" s="45"/>
      <c r="C90" s="40" t="s">
        <v>102</v>
      </c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</row>
    <row r="91" spans="1:21" ht="12" customHeight="1" hidden="1">
      <c r="A91" s="5" t="s">
        <v>105</v>
      </c>
      <c r="B91" s="847" t="s">
        <v>104</v>
      </c>
      <c r="C91" s="833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</row>
    <row r="92" spans="1:21" s="48" customFormat="1" ht="12" customHeight="1" hidden="1">
      <c r="A92" s="52" t="s">
        <v>105</v>
      </c>
      <c r="B92" s="45"/>
      <c r="C92" s="40" t="s">
        <v>106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</row>
    <row r="93" spans="1:21" s="48" customFormat="1" ht="12" customHeight="1" hidden="1">
      <c r="A93" s="52" t="s">
        <v>105</v>
      </c>
      <c r="B93" s="45"/>
      <c r="C93" s="40" t="s">
        <v>107</v>
      </c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</row>
    <row r="94" spans="1:21" s="48" customFormat="1" ht="12" customHeight="1" hidden="1">
      <c r="A94" s="52" t="s">
        <v>105</v>
      </c>
      <c r="B94" s="45"/>
      <c r="C94" s="40" t="s">
        <v>108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</row>
    <row r="95" spans="1:21" s="48" customFormat="1" ht="12" customHeight="1" hidden="1">
      <c r="A95" s="52" t="s">
        <v>105</v>
      </c>
      <c r="B95" s="45"/>
      <c r="C95" s="40" t="s">
        <v>109</v>
      </c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</row>
    <row r="96" spans="1:21" ht="12" customHeight="1" hidden="1">
      <c r="A96" s="5" t="s">
        <v>110</v>
      </c>
      <c r="B96" s="847" t="s">
        <v>169</v>
      </c>
      <c r="C96" s="833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</row>
    <row r="97" spans="1:21" s="48" customFormat="1" ht="12" customHeight="1" hidden="1">
      <c r="A97" s="52" t="s">
        <v>110</v>
      </c>
      <c r="B97" s="45"/>
      <c r="C97" s="40" t="s">
        <v>106</v>
      </c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</row>
    <row r="98" spans="1:21" s="48" customFormat="1" ht="12" customHeight="1" hidden="1">
      <c r="A98" s="52" t="s">
        <v>110</v>
      </c>
      <c r="B98" s="45"/>
      <c r="C98" s="40" t="s">
        <v>107</v>
      </c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</row>
    <row r="99" spans="1:21" s="48" customFormat="1" ht="12" customHeight="1" hidden="1">
      <c r="A99" s="52" t="s">
        <v>110</v>
      </c>
      <c r="B99" s="45"/>
      <c r="C99" s="40" t="s">
        <v>108</v>
      </c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</row>
    <row r="100" spans="1:21" s="48" customFormat="1" ht="12" customHeight="1" hidden="1">
      <c r="A100" s="52" t="s">
        <v>110</v>
      </c>
      <c r="B100" s="45"/>
      <c r="C100" s="40" t="s">
        <v>109</v>
      </c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</row>
    <row r="101" spans="1:21" ht="12" customHeight="1" hidden="1">
      <c r="A101" s="5" t="s">
        <v>112</v>
      </c>
      <c r="B101" s="853" t="s">
        <v>111</v>
      </c>
      <c r="C101" s="835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</row>
    <row r="102" spans="1:21" s="55" customFormat="1" ht="12" customHeight="1">
      <c r="A102" s="8" t="s">
        <v>113</v>
      </c>
      <c r="B102" s="852" t="s">
        <v>168</v>
      </c>
      <c r="C102" s="852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</row>
    <row r="103" spans="1:21" ht="7.5" customHeight="1">
      <c r="A103" s="9"/>
      <c r="B103" s="10"/>
      <c r="C103" s="10"/>
      <c r="D103" s="33"/>
      <c r="E103" s="33"/>
      <c r="F103" s="34"/>
      <c r="G103" s="33"/>
      <c r="H103" s="33"/>
      <c r="I103" s="34"/>
      <c r="J103" s="33"/>
      <c r="K103" s="33"/>
      <c r="L103" s="34"/>
      <c r="M103" s="33"/>
      <c r="N103" s="33"/>
      <c r="O103" s="34"/>
      <c r="P103" s="33"/>
      <c r="Q103" s="33"/>
      <c r="R103" s="34"/>
      <c r="S103" s="33"/>
      <c r="T103" s="33"/>
      <c r="U103" s="34"/>
    </row>
    <row r="104" spans="1:21" ht="12" customHeight="1">
      <c r="A104" s="14" t="s">
        <v>115</v>
      </c>
      <c r="B104" s="853" t="s">
        <v>114</v>
      </c>
      <c r="C104" s="853"/>
      <c r="D104" s="35">
        <f aca="true" t="shared" si="14" ref="D104:D111">+G104+J104+M104+S104</f>
        <v>0</v>
      </c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</row>
    <row r="105" spans="1:21" ht="12" customHeight="1">
      <c r="A105" s="5" t="s">
        <v>116</v>
      </c>
      <c r="B105" s="835" t="s">
        <v>167</v>
      </c>
      <c r="C105" s="835"/>
      <c r="D105" s="35">
        <f t="shared" si="14"/>
        <v>0</v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</row>
    <row r="106" spans="1:21" s="48" customFormat="1" ht="12" customHeight="1">
      <c r="A106" s="41" t="s">
        <v>116</v>
      </c>
      <c r="B106" s="45"/>
      <c r="C106" s="53" t="s">
        <v>117</v>
      </c>
      <c r="D106" s="35">
        <f t="shared" si="14"/>
        <v>0</v>
      </c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</row>
    <row r="107" spans="1:21" ht="12" customHeight="1">
      <c r="A107" s="5" t="s">
        <v>119</v>
      </c>
      <c r="B107" s="835" t="s">
        <v>118</v>
      </c>
      <c r="C107" s="835"/>
      <c r="D107" s="35">
        <f t="shared" si="14"/>
        <v>0</v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</row>
    <row r="108" spans="1:21" ht="12" customHeight="1">
      <c r="A108" s="5" t="s">
        <v>121</v>
      </c>
      <c r="B108" s="835" t="s">
        <v>120</v>
      </c>
      <c r="C108" s="835"/>
      <c r="D108" s="35">
        <f t="shared" si="14"/>
        <v>213</v>
      </c>
      <c r="E108" s="35">
        <f>+H108+K108+N108+T108</f>
        <v>0</v>
      </c>
      <c r="F108" s="35">
        <f>+I108+L108+O108+U108</f>
        <v>213</v>
      </c>
      <c r="G108" s="32">
        <v>213</v>
      </c>
      <c r="H108" s="32"/>
      <c r="I108" s="32">
        <f>SUM(G108:H108)</f>
        <v>213</v>
      </c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</row>
    <row r="109" spans="1:21" ht="12" customHeight="1">
      <c r="A109" s="5" t="s">
        <v>123</v>
      </c>
      <c r="B109" s="835" t="s">
        <v>122</v>
      </c>
      <c r="C109" s="835"/>
      <c r="D109" s="35">
        <f t="shared" si="14"/>
        <v>0</v>
      </c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</row>
    <row r="110" spans="1:21" ht="12" customHeight="1">
      <c r="A110" s="5" t="s">
        <v>125</v>
      </c>
      <c r="B110" s="835" t="s">
        <v>124</v>
      </c>
      <c r="C110" s="835"/>
      <c r="D110" s="35">
        <f t="shared" si="14"/>
        <v>0</v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</row>
    <row r="111" spans="1:21" ht="12" customHeight="1">
      <c r="A111" s="5" t="s">
        <v>127</v>
      </c>
      <c r="B111" s="835" t="s">
        <v>126</v>
      </c>
      <c r="C111" s="835"/>
      <c r="D111" s="35">
        <f t="shared" si="14"/>
        <v>0</v>
      </c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</row>
    <row r="112" spans="1:21" s="55" customFormat="1" ht="12" customHeight="1">
      <c r="A112" s="8" t="s">
        <v>128</v>
      </c>
      <c r="B112" s="852" t="s">
        <v>166</v>
      </c>
      <c r="C112" s="852"/>
      <c r="D112" s="70">
        <f>+D111+D110+D109+D108+D107+D105+D104</f>
        <v>213</v>
      </c>
      <c r="E112" s="70">
        <f>+E111+E110+E109+E108+E107+E105+E104</f>
        <v>0</v>
      </c>
      <c r="F112" s="70">
        <f>+F111+F110+F109+F108+F107+F105+F104</f>
        <v>213</v>
      </c>
      <c r="G112" s="70">
        <f>+G111+G110+G109+G108+G107+G105+G104</f>
        <v>213</v>
      </c>
      <c r="H112" s="70">
        <f aca="true" t="shared" si="15" ref="H112:U112">+H111+H110+H109+H108+H107+H105+H104</f>
        <v>0</v>
      </c>
      <c r="I112" s="70">
        <f t="shared" si="15"/>
        <v>213</v>
      </c>
      <c r="J112" s="70">
        <f t="shared" si="15"/>
        <v>0</v>
      </c>
      <c r="K112" s="70">
        <f t="shared" si="15"/>
        <v>0</v>
      </c>
      <c r="L112" s="70">
        <f t="shared" si="15"/>
        <v>0</v>
      </c>
      <c r="M112" s="70">
        <f t="shared" si="15"/>
        <v>0</v>
      </c>
      <c r="N112" s="70">
        <f t="shared" si="15"/>
        <v>0</v>
      </c>
      <c r="O112" s="70">
        <f t="shared" si="15"/>
        <v>0</v>
      </c>
      <c r="P112" s="70">
        <f t="shared" si="15"/>
        <v>0</v>
      </c>
      <c r="Q112" s="70">
        <f t="shared" si="15"/>
        <v>0</v>
      </c>
      <c r="R112" s="70">
        <f t="shared" si="15"/>
        <v>0</v>
      </c>
      <c r="S112" s="70">
        <f t="shared" si="15"/>
        <v>0</v>
      </c>
      <c r="T112" s="70">
        <f t="shared" si="15"/>
        <v>0</v>
      </c>
      <c r="U112" s="70">
        <f t="shared" si="15"/>
        <v>0</v>
      </c>
    </row>
    <row r="113" spans="1:21" ht="9" customHeight="1">
      <c r="A113" s="9"/>
      <c r="B113" s="10"/>
      <c r="C113" s="10"/>
      <c r="D113" s="33"/>
      <c r="E113" s="33"/>
      <c r="F113" s="34"/>
      <c r="G113" s="33"/>
      <c r="H113" s="33"/>
      <c r="I113" s="34"/>
      <c r="J113" s="33"/>
      <c r="K113" s="33"/>
      <c r="L113" s="34"/>
      <c r="M113" s="33"/>
      <c r="N113" s="33"/>
      <c r="O113" s="34"/>
      <c r="P113" s="33"/>
      <c r="Q113" s="33"/>
      <c r="R113" s="34"/>
      <c r="S113" s="33"/>
      <c r="T113" s="33"/>
      <c r="U113" s="34"/>
    </row>
    <row r="114" spans="1:21" ht="12" customHeight="1" hidden="1">
      <c r="A114" s="5" t="s">
        <v>130</v>
      </c>
      <c r="B114" s="835" t="s">
        <v>129</v>
      </c>
      <c r="C114" s="835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</row>
    <row r="115" spans="1:21" ht="12" customHeight="1" hidden="1">
      <c r="A115" s="5" t="s">
        <v>132</v>
      </c>
      <c r="B115" s="835" t="s">
        <v>131</v>
      </c>
      <c r="C115" s="835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</row>
    <row r="116" spans="1:21" ht="12" customHeight="1" hidden="1">
      <c r="A116" s="5" t="s">
        <v>134</v>
      </c>
      <c r="B116" s="835" t="s">
        <v>133</v>
      </c>
      <c r="C116" s="835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</row>
    <row r="117" spans="1:21" ht="12" customHeight="1" hidden="1">
      <c r="A117" s="5" t="s">
        <v>136</v>
      </c>
      <c r="B117" s="835" t="s">
        <v>135</v>
      </c>
      <c r="C117" s="835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</row>
    <row r="118" spans="1:21" s="55" customFormat="1" ht="12" customHeight="1">
      <c r="A118" s="8" t="s">
        <v>137</v>
      </c>
      <c r="B118" s="852" t="s">
        <v>165</v>
      </c>
      <c r="C118" s="852"/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</row>
    <row r="119" spans="1:21" ht="7.5" customHeight="1">
      <c r="A119" s="9"/>
      <c r="B119" s="10"/>
      <c r="C119" s="10"/>
      <c r="D119" s="33"/>
      <c r="E119" s="33"/>
      <c r="F119" s="34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1:21" ht="12" customHeight="1" hidden="1">
      <c r="A120" s="314" t="s">
        <v>473</v>
      </c>
      <c r="B120" s="853" t="s">
        <v>474</v>
      </c>
      <c r="C120" s="853"/>
      <c r="D120" s="317"/>
      <c r="E120" s="317"/>
      <c r="F120" s="318"/>
      <c r="G120" s="317"/>
      <c r="H120" s="317"/>
      <c r="I120" s="317"/>
      <c r="J120" s="317"/>
      <c r="K120" s="317"/>
      <c r="L120" s="317"/>
      <c r="M120" s="317"/>
      <c r="N120" s="317"/>
      <c r="O120" s="317"/>
      <c r="P120" s="317"/>
      <c r="Q120" s="317"/>
      <c r="R120" s="317"/>
      <c r="S120" s="317"/>
      <c r="T120" s="317"/>
      <c r="U120" s="317"/>
    </row>
    <row r="121" spans="1:21" ht="12" customHeight="1" hidden="1">
      <c r="A121" s="14" t="s">
        <v>138</v>
      </c>
      <c r="B121" s="853" t="s">
        <v>164</v>
      </c>
      <c r="C121" s="853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</row>
    <row r="122" spans="1:21" s="55" customFormat="1" ht="12" customHeight="1">
      <c r="A122" s="17" t="s">
        <v>139</v>
      </c>
      <c r="B122" s="857" t="s">
        <v>163</v>
      </c>
      <c r="C122" s="857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</row>
    <row r="123" spans="1:21" ht="12" customHeight="1">
      <c r="A123" s="9"/>
      <c r="B123" s="18"/>
      <c r="C123" s="18"/>
      <c r="D123" s="33"/>
      <c r="E123" s="33"/>
      <c r="F123" s="34"/>
      <c r="G123" s="33"/>
      <c r="H123" s="33"/>
      <c r="I123" s="34"/>
      <c r="J123" s="33"/>
      <c r="K123" s="33"/>
      <c r="L123" s="34"/>
      <c r="M123" s="33"/>
      <c r="N123" s="33"/>
      <c r="O123" s="34"/>
      <c r="P123" s="33"/>
      <c r="Q123" s="33"/>
      <c r="R123" s="34"/>
      <c r="S123" s="33"/>
      <c r="T123" s="33"/>
      <c r="U123" s="34"/>
    </row>
    <row r="124" spans="1:21" s="55" customFormat="1" ht="12" customHeight="1">
      <c r="A124" s="19" t="s">
        <v>140</v>
      </c>
      <c r="B124" s="862" t="s">
        <v>162</v>
      </c>
      <c r="C124" s="862"/>
      <c r="D124" s="69">
        <f>+D122+D118+D112+D62+D28+D26</f>
        <v>13852</v>
      </c>
      <c r="E124" s="69">
        <f>+E122+E118+E112+E62+E28+E26</f>
        <v>41</v>
      </c>
      <c r="F124" s="69">
        <f>+F122+F118+F112+F62+F28+F26</f>
        <v>13893</v>
      </c>
      <c r="G124" s="69">
        <f>+G122+G118+G112+G62+G28+G26</f>
        <v>8024</v>
      </c>
      <c r="H124" s="69">
        <f aca="true" t="shared" si="16" ref="H124:U124">+H122+H118+H112+H62+H28+H26</f>
        <v>41</v>
      </c>
      <c r="I124" s="69">
        <f t="shared" si="16"/>
        <v>8065</v>
      </c>
      <c r="J124" s="69">
        <f t="shared" si="16"/>
        <v>2638</v>
      </c>
      <c r="K124" s="69">
        <f t="shared" si="16"/>
        <v>0</v>
      </c>
      <c r="L124" s="69">
        <f t="shared" si="16"/>
        <v>2638</v>
      </c>
      <c r="M124" s="69">
        <f t="shared" si="16"/>
        <v>2300</v>
      </c>
      <c r="N124" s="69">
        <f t="shared" si="16"/>
        <v>0</v>
      </c>
      <c r="O124" s="69">
        <f t="shared" si="16"/>
        <v>2300</v>
      </c>
      <c r="P124" s="69">
        <f t="shared" si="16"/>
        <v>500</v>
      </c>
      <c r="Q124" s="69">
        <f t="shared" si="16"/>
        <v>0</v>
      </c>
      <c r="R124" s="69">
        <f t="shared" si="16"/>
        <v>500</v>
      </c>
      <c r="S124" s="69">
        <f t="shared" si="16"/>
        <v>390</v>
      </c>
      <c r="T124" s="69">
        <f t="shared" si="16"/>
        <v>0</v>
      </c>
      <c r="U124" s="69">
        <f t="shared" si="16"/>
        <v>390</v>
      </c>
    </row>
  </sheetData>
  <sheetProtection/>
  <mergeCells count="96">
    <mergeCell ref="B10:C10"/>
    <mergeCell ref="S3:U3"/>
    <mergeCell ref="P4:R4"/>
    <mergeCell ref="B7:C7"/>
    <mergeCell ref="B8:C8"/>
    <mergeCell ref="B9:C9"/>
    <mergeCell ref="A1:U1"/>
    <mergeCell ref="A2:U2"/>
    <mergeCell ref="B12:C12"/>
    <mergeCell ref="S4:U4"/>
    <mergeCell ref="D4:F4"/>
    <mergeCell ref="A4:A6"/>
    <mergeCell ref="B4:C6"/>
    <mergeCell ref="G4:I4"/>
    <mergeCell ref="J4:L4"/>
    <mergeCell ref="B11:C11"/>
    <mergeCell ref="B18:C18"/>
    <mergeCell ref="B19:C19"/>
    <mergeCell ref="B20:C20"/>
    <mergeCell ref="B21:C21"/>
    <mergeCell ref="B22:C22"/>
    <mergeCell ref="B23:C23"/>
    <mergeCell ref="S5:U5"/>
    <mergeCell ref="P5:R5"/>
    <mergeCell ref="M5:O5"/>
    <mergeCell ref="M4:O4"/>
    <mergeCell ref="B24:C24"/>
    <mergeCell ref="B13:C13"/>
    <mergeCell ref="B14:C14"/>
    <mergeCell ref="B15:C15"/>
    <mergeCell ref="B16:C16"/>
    <mergeCell ref="B17:C17"/>
    <mergeCell ref="B53:C53"/>
    <mergeCell ref="B54:C54"/>
    <mergeCell ref="B39:C39"/>
    <mergeCell ref="B40:C40"/>
    <mergeCell ref="B41:C41"/>
    <mergeCell ref="B42:C42"/>
    <mergeCell ref="B59:C59"/>
    <mergeCell ref="B44:C44"/>
    <mergeCell ref="B25:C25"/>
    <mergeCell ref="B26:C26"/>
    <mergeCell ref="B28:C28"/>
    <mergeCell ref="B36:C36"/>
    <mergeCell ref="B37:C37"/>
    <mergeCell ref="B38:C38"/>
    <mergeCell ref="B51:C51"/>
    <mergeCell ref="B52:C52"/>
    <mergeCell ref="B55:C55"/>
    <mergeCell ref="B56:C56"/>
    <mergeCell ref="B57:C57"/>
    <mergeCell ref="B60:C60"/>
    <mergeCell ref="B43:C43"/>
    <mergeCell ref="B58:C58"/>
    <mergeCell ref="B45:C45"/>
    <mergeCell ref="B46:C46"/>
    <mergeCell ref="B47:C47"/>
    <mergeCell ref="B50:C50"/>
    <mergeCell ref="G5:I5"/>
    <mergeCell ref="B61:C61"/>
    <mergeCell ref="B62:C62"/>
    <mergeCell ref="B64:C64"/>
    <mergeCell ref="B101:C101"/>
    <mergeCell ref="B65:C65"/>
    <mergeCell ref="B67:C67"/>
    <mergeCell ref="B68:C68"/>
    <mergeCell ref="B96:C96"/>
    <mergeCell ref="B82:C82"/>
    <mergeCell ref="B88:C88"/>
    <mergeCell ref="B91:C91"/>
    <mergeCell ref="B71:C71"/>
    <mergeCell ref="B73:C73"/>
    <mergeCell ref="B75:C75"/>
    <mergeCell ref="B109:C109"/>
    <mergeCell ref="B83:C83"/>
    <mergeCell ref="B77:C77"/>
    <mergeCell ref="J5:L5"/>
    <mergeCell ref="B105:C105"/>
    <mergeCell ref="B115:C115"/>
    <mergeCell ref="B116:C116"/>
    <mergeCell ref="B107:C107"/>
    <mergeCell ref="B108:C108"/>
    <mergeCell ref="B112:C112"/>
    <mergeCell ref="B114:C114"/>
    <mergeCell ref="B84:C84"/>
    <mergeCell ref="B85:C85"/>
    <mergeCell ref="B121:C121"/>
    <mergeCell ref="B124:C124"/>
    <mergeCell ref="B122:C122"/>
    <mergeCell ref="B118:C118"/>
    <mergeCell ref="B102:C102"/>
    <mergeCell ref="B104:C104"/>
    <mergeCell ref="B120:C120"/>
    <mergeCell ref="B110:C110"/>
    <mergeCell ref="B111:C111"/>
    <mergeCell ref="B117:C117"/>
  </mergeCells>
  <printOptions horizontalCentered="1"/>
  <pageMargins left="0.11811023622047245" right="0.11811023622047245" top="0.7480314960629921" bottom="0.15748031496062992" header="0.31496062992125984" footer="0.31496062992125984"/>
  <pageSetup fitToHeight="1" fitToWidth="1" horizontalDpi="600" verticalDpi="600" orientation="landscape" paperSize="9" scale="48" r:id="rId1"/>
  <headerFooter>
    <oddHeader>&amp;CMartonvásár Város Képviselőtestület  ..../2014 (........) önkormányzati rendelete Martonvásár Város 2014. évi költségvetésének módosításáról&amp;R5.f melléklet</oddHeader>
  </headerFooter>
  <rowBreaks count="1" manualBreakCount="1">
    <brk id="34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8"/>
  <sheetViews>
    <sheetView zoomScalePageLayoutView="0" workbookViewId="0" topLeftCell="A4">
      <selection activeCell="Z99" sqref="Z99"/>
    </sheetView>
  </sheetViews>
  <sheetFormatPr defaultColWidth="9.140625" defaultRowHeight="15"/>
  <cols>
    <col min="1" max="1" width="6.140625" style="29" customWidth="1"/>
    <col min="2" max="2" width="7.140625" style="30" customWidth="1"/>
    <col min="3" max="3" width="37.57421875" style="30" customWidth="1"/>
    <col min="4" max="4" width="7.7109375" style="21" customWidth="1"/>
    <col min="5" max="5" width="9.421875" style="21" customWidth="1"/>
    <col min="6" max="7" width="7.7109375" style="21" customWidth="1"/>
    <col min="8" max="8" width="8.57421875" style="21" customWidth="1"/>
    <col min="9" max="10" width="7.7109375" style="21" customWidth="1"/>
    <col min="11" max="11" width="9.57421875" style="21" customWidth="1"/>
    <col min="12" max="13" width="7.7109375" style="21" customWidth="1"/>
    <col min="14" max="14" width="9.00390625" style="21" customWidth="1"/>
    <col min="15" max="16" width="7.7109375" style="21" customWidth="1"/>
    <col min="17" max="17" width="9.140625" style="21" customWidth="1"/>
    <col min="18" max="19" width="7.7109375" style="21" customWidth="1"/>
    <col min="20" max="20" width="9.421875" style="21" customWidth="1"/>
    <col min="21" max="22" width="7.7109375" style="21" customWidth="1"/>
    <col min="23" max="23" width="9.8515625" style="21" customWidth="1"/>
    <col min="24" max="25" width="7.7109375" style="21" customWidth="1"/>
    <col min="26" max="26" width="9.8515625" style="21" customWidth="1"/>
    <col min="27" max="27" width="7.7109375" style="21" customWidth="1"/>
    <col min="31" max="16384" width="9.140625" style="21" customWidth="1"/>
  </cols>
  <sheetData>
    <row r="1" spans="1:27" s="1" customFormat="1" ht="15">
      <c r="A1" s="29"/>
      <c r="B1" s="30"/>
      <c r="C1" s="30"/>
      <c r="Y1" s="859" t="s">
        <v>516</v>
      </c>
      <c r="Z1" s="859"/>
      <c r="AA1" s="859"/>
    </row>
    <row r="2" spans="1:27" s="36" customFormat="1" ht="34.5" customHeight="1">
      <c r="A2" s="856" t="s">
        <v>1</v>
      </c>
      <c r="B2" s="856" t="s">
        <v>201</v>
      </c>
      <c r="C2" s="856"/>
      <c r="D2" s="878" t="s">
        <v>191</v>
      </c>
      <c r="E2" s="878"/>
      <c r="F2" s="878"/>
      <c r="G2" s="878" t="s">
        <v>217</v>
      </c>
      <c r="H2" s="878"/>
      <c r="I2" s="878"/>
      <c r="J2" s="878" t="s">
        <v>218</v>
      </c>
      <c r="K2" s="878"/>
      <c r="L2" s="878"/>
      <c r="M2" s="878" t="s">
        <v>222</v>
      </c>
      <c r="N2" s="878"/>
      <c r="O2" s="878"/>
      <c r="P2" s="878" t="s">
        <v>221</v>
      </c>
      <c r="Q2" s="878"/>
      <c r="R2" s="878"/>
      <c r="S2" s="878" t="s">
        <v>219</v>
      </c>
      <c r="T2" s="878"/>
      <c r="U2" s="878"/>
      <c r="V2" s="878" t="s">
        <v>220</v>
      </c>
      <c r="W2" s="878"/>
      <c r="X2" s="878"/>
      <c r="Y2" s="878" t="s">
        <v>307</v>
      </c>
      <c r="Z2" s="878"/>
      <c r="AA2" s="878"/>
    </row>
    <row r="3" spans="1:27" s="36" customFormat="1" ht="12.75">
      <c r="A3" s="856"/>
      <c r="B3" s="856"/>
      <c r="C3" s="856"/>
      <c r="D3" s="878"/>
      <c r="E3" s="878"/>
      <c r="F3" s="878"/>
      <c r="G3" s="878" t="s">
        <v>212</v>
      </c>
      <c r="H3" s="878"/>
      <c r="I3" s="878"/>
      <c r="J3" s="878" t="s">
        <v>212</v>
      </c>
      <c r="K3" s="878"/>
      <c r="L3" s="878"/>
      <c r="M3" s="878" t="s">
        <v>212</v>
      </c>
      <c r="N3" s="878"/>
      <c r="O3" s="878"/>
      <c r="P3" s="878" t="s">
        <v>212</v>
      </c>
      <c r="Q3" s="878"/>
      <c r="R3" s="878"/>
      <c r="S3" s="878" t="s">
        <v>213</v>
      </c>
      <c r="T3" s="878"/>
      <c r="U3" s="878"/>
      <c r="V3" s="878" t="s">
        <v>212</v>
      </c>
      <c r="W3" s="878"/>
      <c r="X3" s="878"/>
      <c r="Y3" s="334"/>
      <c r="Z3" s="334"/>
      <c r="AA3" s="334"/>
    </row>
    <row r="4" spans="1:27" s="20" customFormat="1" ht="24" customHeight="1">
      <c r="A4" s="856"/>
      <c r="B4" s="856"/>
      <c r="C4" s="856"/>
      <c r="D4" s="4" t="s">
        <v>188</v>
      </c>
      <c r="E4" s="4" t="s">
        <v>636</v>
      </c>
      <c r="F4" s="4" t="s">
        <v>190</v>
      </c>
      <c r="G4" s="4" t="s">
        <v>188</v>
      </c>
      <c r="H4" s="4" t="s">
        <v>636</v>
      </c>
      <c r="I4" s="4" t="s">
        <v>190</v>
      </c>
      <c r="J4" s="4" t="s">
        <v>188</v>
      </c>
      <c r="K4" s="4" t="s">
        <v>636</v>
      </c>
      <c r="L4" s="4" t="s">
        <v>189</v>
      </c>
      <c r="M4" s="4" t="s">
        <v>188</v>
      </c>
      <c r="N4" s="4" t="s">
        <v>636</v>
      </c>
      <c r="O4" s="4" t="s">
        <v>189</v>
      </c>
      <c r="P4" s="4" t="s">
        <v>188</v>
      </c>
      <c r="Q4" s="4" t="s">
        <v>636</v>
      </c>
      <c r="R4" s="4" t="s">
        <v>189</v>
      </c>
      <c r="S4" s="4" t="s">
        <v>188</v>
      </c>
      <c r="T4" s="4" t="s">
        <v>636</v>
      </c>
      <c r="U4" s="4" t="s">
        <v>189</v>
      </c>
      <c r="V4" s="4" t="s">
        <v>188</v>
      </c>
      <c r="W4" s="4" t="s">
        <v>636</v>
      </c>
      <c r="X4" s="4" t="s">
        <v>189</v>
      </c>
      <c r="Y4" s="4" t="s">
        <v>188</v>
      </c>
      <c r="Z4" s="4" t="s">
        <v>636</v>
      </c>
      <c r="AA4" s="4" t="s">
        <v>189</v>
      </c>
    </row>
    <row r="5" spans="1:27" ht="15" hidden="1">
      <c r="A5" s="5" t="s">
        <v>3</v>
      </c>
      <c r="B5" s="835" t="s">
        <v>2</v>
      </c>
      <c r="C5" s="835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</row>
    <row r="6" spans="1:27" ht="15" hidden="1">
      <c r="A6" s="5" t="s">
        <v>5</v>
      </c>
      <c r="B6" s="835" t="s">
        <v>4</v>
      </c>
      <c r="C6" s="835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</row>
    <row r="7" spans="1:27" ht="15" hidden="1">
      <c r="A7" s="5" t="s">
        <v>7</v>
      </c>
      <c r="B7" s="835" t="s">
        <v>6</v>
      </c>
      <c r="C7" s="835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</row>
    <row r="8" spans="1:27" ht="15" hidden="1">
      <c r="A8" s="5" t="s">
        <v>9</v>
      </c>
      <c r="B8" s="835" t="s">
        <v>8</v>
      </c>
      <c r="C8" s="835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</row>
    <row r="9" spans="1:27" ht="15" hidden="1">
      <c r="A9" s="5" t="s">
        <v>11</v>
      </c>
      <c r="B9" s="835" t="s">
        <v>10</v>
      </c>
      <c r="C9" s="835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</row>
    <row r="10" spans="1:27" ht="15" hidden="1">
      <c r="A10" s="5" t="s">
        <v>13</v>
      </c>
      <c r="B10" s="835" t="s">
        <v>12</v>
      </c>
      <c r="C10" s="835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</row>
    <row r="11" spans="1:27" ht="15" hidden="1">
      <c r="A11" s="5" t="s">
        <v>15</v>
      </c>
      <c r="B11" s="835" t="s">
        <v>14</v>
      </c>
      <c r="C11" s="835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</row>
    <row r="12" spans="1:27" ht="15" hidden="1">
      <c r="A12" s="5" t="s">
        <v>17</v>
      </c>
      <c r="B12" s="835" t="s">
        <v>16</v>
      </c>
      <c r="C12" s="835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</row>
    <row r="13" spans="1:27" ht="15" hidden="1">
      <c r="A13" s="5" t="s">
        <v>19</v>
      </c>
      <c r="B13" s="835" t="s">
        <v>18</v>
      </c>
      <c r="C13" s="835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</row>
    <row r="14" spans="1:27" ht="15" hidden="1">
      <c r="A14" s="5" t="s">
        <v>21</v>
      </c>
      <c r="B14" s="835" t="s">
        <v>20</v>
      </c>
      <c r="C14" s="835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</row>
    <row r="15" spans="1:27" ht="15" hidden="1">
      <c r="A15" s="5" t="s">
        <v>23</v>
      </c>
      <c r="B15" s="835" t="s">
        <v>22</v>
      </c>
      <c r="C15" s="835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</row>
    <row r="16" spans="1:27" ht="15" hidden="1">
      <c r="A16" s="5" t="s">
        <v>25</v>
      </c>
      <c r="B16" s="835" t="s">
        <v>24</v>
      </c>
      <c r="C16" s="835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</row>
    <row r="17" spans="1:27" ht="15" hidden="1">
      <c r="A17" s="5" t="s">
        <v>26</v>
      </c>
      <c r="B17" s="835" t="s">
        <v>180</v>
      </c>
      <c r="C17" s="835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</row>
    <row r="18" spans="1:27" ht="15" hidden="1">
      <c r="A18" s="5" t="s">
        <v>26</v>
      </c>
      <c r="B18" s="835" t="s">
        <v>27</v>
      </c>
      <c r="C18" s="835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</row>
    <row r="19" spans="1:27" s="55" customFormat="1" ht="12.75" customHeight="1" hidden="1">
      <c r="A19" s="7" t="s">
        <v>28</v>
      </c>
      <c r="B19" s="855" t="s">
        <v>179</v>
      </c>
      <c r="C19" s="855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</row>
    <row r="20" spans="1:27" ht="12.75" customHeight="1" hidden="1">
      <c r="A20" s="5" t="s">
        <v>30</v>
      </c>
      <c r="B20" s="835" t="s">
        <v>29</v>
      </c>
      <c r="C20" s="835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</row>
    <row r="21" spans="1:27" ht="12.75" customHeight="1" hidden="1">
      <c r="A21" s="5" t="s">
        <v>32</v>
      </c>
      <c r="B21" s="835" t="s">
        <v>31</v>
      </c>
      <c r="C21" s="835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</row>
    <row r="22" spans="1:27" ht="12.75" customHeight="1" hidden="1">
      <c r="A22" s="5" t="s">
        <v>34</v>
      </c>
      <c r="B22" s="835" t="s">
        <v>33</v>
      </c>
      <c r="C22" s="835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</row>
    <row r="23" spans="1:27" s="55" customFormat="1" ht="12.75" customHeight="1" hidden="1">
      <c r="A23" s="7" t="s">
        <v>35</v>
      </c>
      <c r="B23" s="855" t="s">
        <v>178</v>
      </c>
      <c r="C23" s="855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</row>
    <row r="24" spans="1:27" s="55" customFormat="1" ht="12.75" customHeight="1">
      <c r="A24" s="8" t="s">
        <v>36</v>
      </c>
      <c r="B24" s="852" t="s">
        <v>177</v>
      </c>
      <c r="C24" s="852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</row>
    <row r="25" spans="1:27" ht="10.5" customHeight="1">
      <c r="A25" s="9"/>
      <c r="B25" s="10"/>
      <c r="C25" s="10"/>
      <c r="D25" s="33"/>
      <c r="E25" s="33"/>
      <c r="F25" s="34"/>
      <c r="G25" s="33"/>
      <c r="H25" s="33"/>
      <c r="I25" s="34"/>
      <c r="J25" s="33"/>
      <c r="K25" s="33"/>
      <c r="L25" s="34"/>
      <c r="M25" s="33"/>
      <c r="N25" s="33"/>
      <c r="O25" s="33"/>
      <c r="P25" s="33"/>
      <c r="Q25" s="33"/>
      <c r="R25" s="33"/>
      <c r="S25" s="33"/>
      <c r="T25" s="33"/>
      <c r="U25" s="34"/>
      <c r="V25" s="33"/>
      <c r="W25" s="33"/>
      <c r="X25" s="34"/>
      <c r="Y25" s="33"/>
      <c r="Z25" s="33"/>
      <c r="AA25" s="33"/>
    </row>
    <row r="26" spans="1:27" s="55" customFormat="1" ht="12.75" customHeight="1">
      <c r="A26" s="7" t="s">
        <v>37</v>
      </c>
      <c r="B26" s="855" t="s">
        <v>176</v>
      </c>
      <c r="C26" s="855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</row>
    <row r="27" spans="1:27" s="48" customFormat="1" ht="12.75" customHeight="1" hidden="1">
      <c r="A27" s="37" t="s">
        <v>37</v>
      </c>
      <c r="B27" s="45"/>
      <c r="C27" s="38" t="s">
        <v>38</v>
      </c>
      <c r="D27" s="72"/>
      <c r="E27" s="67"/>
      <c r="F27" s="67"/>
      <c r="G27" s="72"/>
      <c r="H27" s="67"/>
      <c r="I27" s="67"/>
      <c r="J27" s="72"/>
      <c r="K27" s="67"/>
      <c r="L27" s="67"/>
      <c r="M27" s="72"/>
      <c r="N27" s="72"/>
      <c r="O27" s="72"/>
      <c r="P27" s="72"/>
      <c r="Q27" s="72"/>
      <c r="R27" s="72"/>
      <c r="S27" s="72"/>
      <c r="T27" s="67"/>
      <c r="U27" s="67"/>
      <c r="V27" s="72"/>
      <c r="W27" s="67"/>
      <c r="X27" s="67"/>
      <c r="Y27" s="72"/>
      <c r="Z27" s="72"/>
      <c r="AA27" s="72"/>
    </row>
    <row r="28" spans="1:27" s="48" customFormat="1" ht="12.75" customHeight="1" hidden="1">
      <c r="A28" s="37" t="s">
        <v>37</v>
      </c>
      <c r="B28" s="45"/>
      <c r="C28" s="38" t="s">
        <v>39</v>
      </c>
      <c r="D28" s="72"/>
      <c r="E28" s="67"/>
      <c r="F28" s="67"/>
      <c r="G28" s="72"/>
      <c r="H28" s="67"/>
      <c r="I28" s="67"/>
      <c r="J28" s="72"/>
      <c r="K28" s="67"/>
      <c r="L28" s="67"/>
      <c r="M28" s="72"/>
      <c r="N28" s="72"/>
      <c r="O28" s="72"/>
      <c r="P28" s="72"/>
      <c r="Q28" s="72"/>
      <c r="R28" s="72"/>
      <c r="S28" s="72"/>
      <c r="T28" s="67"/>
      <c r="U28" s="67"/>
      <c r="V28" s="72"/>
      <c r="W28" s="67"/>
      <c r="X28" s="67"/>
      <c r="Y28" s="72"/>
      <c r="Z28" s="72"/>
      <c r="AA28" s="72"/>
    </row>
    <row r="29" spans="1:27" s="48" customFormat="1" ht="12.75" customHeight="1" hidden="1">
      <c r="A29" s="37" t="s">
        <v>37</v>
      </c>
      <c r="B29" s="45"/>
      <c r="C29" s="38" t="s">
        <v>40</v>
      </c>
      <c r="D29" s="72"/>
      <c r="E29" s="67"/>
      <c r="F29" s="67"/>
      <c r="G29" s="72"/>
      <c r="H29" s="67"/>
      <c r="I29" s="67"/>
      <c r="J29" s="72"/>
      <c r="K29" s="67"/>
      <c r="L29" s="67"/>
      <c r="M29" s="72"/>
      <c r="N29" s="72"/>
      <c r="O29" s="72"/>
      <c r="P29" s="72"/>
      <c r="Q29" s="72"/>
      <c r="R29" s="72"/>
      <c r="S29" s="72"/>
      <c r="T29" s="67"/>
      <c r="U29" s="67"/>
      <c r="V29" s="72"/>
      <c r="W29" s="67"/>
      <c r="X29" s="67"/>
      <c r="Y29" s="72"/>
      <c r="Z29" s="72"/>
      <c r="AA29" s="72"/>
    </row>
    <row r="30" spans="1:27" s="48" customFormat="1" ht="12.75" customHeight="1" hidden="1">
      <c r="A30" s="37" t="s">
        <v>37</v>
      </c>
      <c r="B30" s="45"/>
      <c r="C30" s="38" t="s">
        <v>41</v>
      </c>
      <c r="D30" s="72"/>
      <c r="E30" s="67"/>
      <c r="F30" s="67"/>
      <c r="G30" s="72"/>
      <c r="H30" s="67"/>
      <c r="I30" s="67"/>
      <c r="J30" s="72"/>
      <c r="K30" s="67"/>
      <c r="L30" s="67"/>
      <c r="M30" s="72"/>
      <c r="N30" s="72"/>
      <c r="O30" s="72"/>
      <c r="P30" s="72"/>
      <c r="Q30" s="72"/>
      <c r="R30" s="72"/>
      <c r="S30" s="72"/>
      <c r="T30" s="67"/>
      <c r="U30" s="67"/>
      <c r="V30" s="72"/>
      <c r="W30" s="67"/>
      <c r="X30" s="67"/>
      <c r="Y30" s="72"/>
      <c r="Z30" s="72"/>
      <c r="AA30" s="72"/>
    </row>
    <row r="31" spans="1:27" s="48" customFormat="1" ht="12.75" customHeight="1" hidden="1">
      <c r="A31" s="39" t="s">
        <v>37</v>
      </c>
      <c r="B31" s="45"/>
      <c r="C31" s="38" t="s">
        <v>42</v>
      </c>
      <c r="D31" s="74"/>
      <c r="E31" s="75"/>
      <c r="F31" s="75"/>
      <c r="G31" s="74"/>
      <c r="H31" s="75"/>
      <c r="I31" s="75"/>
      <c r="J31" s="74"/>
      <c r="K31" s="75"/>
      <c r="L31" s="75"/>
      <c r="M31" s="74"/>
      <c r="N31" s="74"/>
      <c r="O31" s="74"/>
      <c r="P31" s="74"/>
      <c r="Q31" s="74"/>
      <c r="R31" s="74"/>
      <c r="S31" s="74"/>
      <c r="T31" s="75"/>
      <c r="U31" s="75"/>
      <c r="V31" s="74"/>
      <c r="W31" s="75"/>
      <c r="X31" s="75"/>
      <c r="Y31" s="74"/>
      <c r="Z31" s="74"/>
      <c r="AA31" s="74"/>
    </row>
    <row r="32" spans="1:27" ht="10.5" customHeight="1">
      <c r="A32" s="12"/>
      <c r="B32" s="28"/>
      <c r="C32" s="13"/>
      <c r="D32" s="33"/>
      <c r="E32" s="33"/>
      <c r="F32" s="34"/>
      <c r="G32" s="33"/>
      <c r="H32" s="33"/>
      <c r="I32" s="34"/>
      <c r="J32" s="33"/>
      <c r="K32" s="33"/>
      <c r="L32" s="34"/>
      <c r="M32" s="33"/>
      <c r="N32" s="33"/>
      <c r="O32" s="33"/>
      <c r="P32" s="33"/>
      <c r="Q32" s="33"/>
      <c r="R32" s="33"/>
      <c r="S32" s="33"/>
      <c r="T32" s="33"/>
      <c r="U32" s="34"/>
      <c r="V32" s="33"/>
      <c r="W32" s="33"/>
      <c r="X32" s="34"/>
      <c r="Y32" s="33"/>
      <c r="Z32" s="33"/>
      <c r="AA32" s="33"/>
    </row>
    <row r="33" spans="1:27" ht="12.75" customHeight="1">
      <c r="A33" s="14" t="s">
        <v>44</v>
      </c>
      <c r="B33" s="853" t="s">
        <v>43</v>
      </c>
      <c r="C33" s="853"/>
      <c r="D33" s="35">
        <f>+G33+J33+M33+P33+S33+V33+Y33</f>
        <v>0</v>
      </c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</row>
    <row r="34" spans="1:27" ht="12.75" customHeight="1">
      <c r="A34" s="5" t="s">
        <v>46</v>
      </c>
      <c r="B34" s="835" t="s">
        <v>45</v>
      </c>
      <c r="C34" s="835"/>
      <c r="D34" s="35">
        <f aca="true" t="shared" si="0" ref="D34:D58">+G34+J34+M34+P34+S34+V34+Y34</f>
        <v>0</v>
      </c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</row>
    <row r="35" spans="1:27" ht="12.75" customHeight="1">
      <c r="A35" s="5" t="s">
        <v>48</v>
      </c>
      <c r="B35" s="835" t="s">
        <v>47</v>
      </c>
      <c r="C35" s="835"/>
      <c r="D35" s="35">
        <f t="shared" si="0"/>
        <v>0</v>
      </c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</row>
    <row r="36" spans="1:27" s="55" customFormat="1" ht="12.75" customHeight="1">
      <c r="A36" s="7" t="s">
        <v>49</v>
      </c>
      <c r="B36" s="855" t="s">
        <v>175</v>
      </c>
      <c r="C36" s="855"/>
      <c r="D36" s="35">
        <f t="shared" si="0"/>
        <v>0</v>
      </c>
      <c r="E36" s="73">
        <f>SUM(E33:E35)</f>
        <v>0</v>
      </c>
      <c r="F36" s="73">
        <f>SUM(F33:F35)</f>
        <v>0</v>
      </c>
      <c r="G36" s="73">
        <f>SUM(G33:G35)</f>
        <v>0</v>
      </c>
      <c r="H36" s="73">
        <f aca="true" t="shared" si="1" ref="H36:X36">SUM(H33:H35)</f>
        <v>0</v>
      </c>
      <c r="I36" s="73">
        <f t="shared" si="1"/>
        <v>0</v>
      </c>
      <c r="J36" s="73">
        <f t="shared" si="1"/>
        <v>0</v>
      </c>
      <c r="K36" s="73">
        <f t="shared" si="1"/>
        <v>0</v>
      </c>
      <c r="L36" s="73">
        <f t="shared" si="1"/>
        <v>0</v>
      </c>
      <c r="M36" s="73">
        <f aca="true" t="shared" si="2" ref="M36:R36">SUM(M33:M35)</f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1"/>
        <v>0</v>
      </c>
      <c r="T36" s="73">
        <f t="shared" si="1"/>
        <v>0</v>
      </c>
      <c r="U36" s="73">
        <f t="shared" si="1"/>
        <v>0</v>
      </c>
      <c r="V36" s="73">
        <f t="shared" si="1"/>
        <v>0</v>
      </c>
      <c r="W36" s="73">
        <f t="shared" si="1"/>
        <v>0</v>
      </c>
      <c r="X36" s="73">
        <f t="shared" si="1"/>
        <v>0</v>
      </c>
      <c r="Y36" s="73">
        <f>SUM(Y33:Y35)</f>
        <v>0</v>
      </c>
      <c r="Z36" s="73">
        <f>SUM(Z33:Z35)</f>
        <v>0</v>
      </c>
      <c r="AA36" s="73">
        <f>SUM(AA33:AA35)</f>
        <v>0</v>
      </c>
    </row>
    <row r="37" spans="1:27" ht="12.75" customHeight="1">
      <c r="A37" s="5" t="s">
        <v>51</v>
      </c>
      <c r="B37" s="835" t="s">
        <v>50</v>
      </c>
      <c r="C37" s="835"/>
      <c r="D37" s="35">
        <f t="shared" si="0"/>
        <v>0</v>
      </c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</row>
    <row r="38" spans="1:27" ht="12.75" customHeight="1">
      <c r="A38" s="5" t="s">
        <v>53</v>
      </c>
      <c r="B38" s="835" t="s">
        <v>52</v>
      </c>
      <c r="C38" s="835"/>
      <c r="D38" s="35">
        <f t="shared" si="0"/>
        <v>0</v>
      </c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</row>
    <row r="39" spans="1:27" s="55" customFormat="1" ht="12.75" customHeight="1">
      <c r="A39" s="7" t="s">
        <v>54</v>
      </c>
      <c r="B39" s="855" t="s">
        <v>174</v>
      </c>
      <c r="C39" s="855"/>
      <c r="D39" s="35">
        <f t="shared" si="0"/>
        <v>0</v>
      </c>
      <c r="E39" s="73">
        <f>+E37+E38</f>
        <v>0</v>
      </c>
      <c r="F39" s="73">
        <f>+F37+F38</f>
        <v>0</v>
      </c>
      <c r="G39" s="73">
        <f>+G37+G38</f>
        <v>0</v>
      </c>
      <c r="H39" s="73">
        <f aca="true" t="shared" si="3" ref="H39:X39">+H37+H38</f>
        <v>0</v>
      </c>
      <c r="I39" s="73">
        <f t="shared" si="3"/>
        <v>0</v>
      </c>
      <c r="J39" s="73">
        <f t="shared" si="3"/>
        <v>0</v>
      </c>
      <c r="K39" s="73">
        <f t="shared" si="3"/>
        <v>0</v>
      </c>
      <c r="L39" s="73">
        <f t="shared" si="3"/>
        <v>0</v>
      </c>
      <c r="M39" s="73">
        <f aca="true" t="shared" si="4" ref="M39:S39">+M37+M38</f>
        <v>0</v>
      </c>
      <c r="N39" s="73">
        <f t="shared" si="4"/>
        <v>0</v>
      </c>
      <c r="O39" s="73">
        <f t="shared" si="4"/>
        <v>0</v>
      </c>
      <c r="P39" s="73">
        <f t="shared" si="4"/>
        <v>0</v>
      </c>
      <c r="Q39" s="73">
        <f t="shared" si="4"/>
        <v>0</v>
      </c>
      <c r="R39" s="73">
        <f t="shared" si="4"/>
        <v>0</v>
      </c>
      <c r="S39" s="73">
        <f t="shared" si="4"/>
        <v>0</v>
      </c>
      <c r="T39" s="73">
        <f t="shared" si="3"/>
        <v>0</v>
      </c>
      <c r="U39" s="73">
        <f t="shared" si="3"/>
        <v>0</v>
      </c>
      <c r="V39" s="73">
        <f t="shared" si="3"/>
        <v>0</v>
      </c>
      <c r="W39" s="73">
        <f t="shared" si="3"/>
        <v>0</v>
      </c>
      <c r="X39" s="73">
        <f t="shared" si="3"/>
        <v>0</v>
      </c>
      <c r="Y39" s="73">
        <f>+Y37+Y38</f>
        <v>0</v>
      </c>
      <c r="Z39" s="73">
        <f>+Z37+Z38</f>
        <v>0</v>
      </c>
      <c r="AA39" s="73">
        <f>+AA37+AA38</f>
        <v>0</v>
      </c>
    </row>
    <row r="40" spans="1:27" ht="12.75" customHeight="1">
      <c r="A40" s="5" t="s">
        <v>56</v>
      </c>
      <c r="B40" s="835" t="s">
        <v>55</v>
      </c>
      <c r="C40" s="835"/>
      <c r="D40" s="35">
        <f t="shared" si="0"/>
        <v>0</v>
      </c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</row>
    <row r="41" spans="1:27" ht="12.75" customHeight="1">
      <c r="A41" s="5" t="s">
        <v>58</v>
      </c>
      <c r="B41" s="835" t="s">
        <v>57</v>
      </c>
      <c r="C41" s="835"/>
      <c r="D41" s="35">
        <f t="shared" si="0"/>
        <v>31102</v>
      </c>
      <c r="E41" s="35">
        <f>+H41+K41+N41+Q41+T41+W41+Z41</f>
        <v>0</v>
      </c>
      <c r="F41" s="35">
        <f>+I41+L41+O41+R41+U41+X41+AA41</f>
        <v>31102</v>
      </c>
      <c r="G41" s="32">
        <v>31102</v>
      </c>
      <c r="H41" s="32"/>
      <c r="I41" s="32">
        <f>SUM(G41:H41)</f>
        <v>31102</v>
      </c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</row>
    <row r="42" spans="1:27" ht="12.75" customHeight="1">
      <c r="A42" s="5" t="s">
        <v>59</v>
      </c>
      <c r="B42" s="835" t="s">
        <v>172</v>
      </c>
      <c r="C42" s="835"/>
      <c r="D42" s="35">
        <f t="shared" si="0"/>
        <v>0</v>
      </c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</row>
    <row r="43" spans="1:27" ht="12.75" customHeight="1">
      <c r="A43" s="5" t="s">
        <v>61</v>
      </c>
      <c r="B43" s="835" t="s">
        <v>60</v>
      </c>
      <c r="C43" s="835"/>
      <c r="D43" s="35">
        <f t="shared" si="0"/>
        <v>1298</v>
      </c>
      <c r="E43" s="35">
        <f>+H43+K43+N43+Q43+T43+W43+Z43</f>
        <v>0</v>
      </c>
      <c r="F43" s="35">
        <f>+I43+L43+O43+R43+U43+X43+AA43</f>
        <v>1298</v>
      </c>
      <c r="G43" s="32"/>
      <c r="H43" s="32"/>
      <c r="I43" s="32"/>
      <c r="J43" s="32"/>
      <c r="K43" s="32"/>
      <c r="L43" s="32"/>
      <c r="M43" s="32">
        <v>393</v>
      </c>
      <c r="N43" s="32"/>
      <c r="O43" s="32">
        <f>SUM(M43:N43)</f>
        <v>393</v>
      </c>
      <c r="P43" s="32">
        <v>905</v>
      </c>
      <c r="Q43" s="32"/>
      <c r="R43" s="32">
        <f>SUM(P43:Q43)</f>
        <v>905</v>
      </c>
      <c r="S43" s="32"/>
      <c r="T43" s="32"/>
      <c r="U43" s="32"/>
      <c r="V43" s="32"/>
      <c r="W43" s="32"/>
      <c r="X43" s="32"/>
      <c r="Y43" s="32"/>
      <c r="Z43" s="32"/>
      <c r="AA43" s="32"/>
    </row>
    <row r="44" spans="1:27" ht="12.75" customHeight="1">
      <c r="A44" s="5" t="s">
        <v>62</v>
      </c>
      <c r="B44" s="849" t="s">
        <v>171</v>
      </c>
      <c r="C44" s="849"/>
      <c r="D44" s="35">
        <f t="shared" si="0"/>
        <v>0</v>
      </c>
      <c r="E44" s="32">
        <f>+E45+E46</f>
        <v>0</v>
      </c>
      <c r="F44" s="32">
        <f>+F45+F46</f>
        <v>0</v>
      </c>
      <c r="G44" s="32">
        <f>+G45+G46</f>
        <v>0</v>
      </c>
      <c r="H44" s="32">
        <f aca="true" t="shared" si="5" ref="H44:X44">+H45+H46</f>
        <v>0</v>
      </c>
      <c r="I44" s="32">
        <f t="shared" si="5"/>
        <v>0</v>
      </c>
      <c r="J44" s="32">
        <f t="shared" si="5"/>
        <v>0</v>
      </c>
      <c r="K44" s="32">
        <f t="shared" si="5"/>
        <v>0</v>
      </c>
      <c r="L44" s="32">
        <f t="shared" si="5"/>
        <v>0</v>
      </c>
      <c r="M44" s="32">
        <f aca="true" t="shared" si="6" ref="M44:S44">+M45+M46</f>
        <v>0</v>
      </c>
      <c r="N44" s="32">
        <f t="shared" si="6"/>
        <v>0</v>
      </c>
      <c r="O44" s="32">
        <f t="shared" si="6"/>
        <v>0</v>
      </c>
      <c r="P44" s="32">
        <f t="shared" si="6"/>
        <v>0</v>
      </c>
      <c r="Q44" s="32">
        <f t="shared" si="6"/>
        <v>0</v>
      </c>
      <c r="R44" s="32">
        <f t="shared" si="6"/>
        <v>0</v>
      </c>
      <c r="S44" s="32">
        <f t="shared" si="6"/>
        <v>0</v>
      </c>
      <c r="T44" s="32">
        <f t="shared" si="5"/>
        <v>0</v>
      </c>
      <c r="U44" s="32">
        <f t="shared" si="5"/>
        <v>0</v>
      </c>
      <c r="V44" s="32">
        <f t="shared" si="5"/>
        <v>0</v>
      </c>
      <c r="W44" s="32">
        <f t="shared" si="5"/>
        <v>0</v>
      </c>
      <c r="X44" s="32">
        <f t="shared" si="5"/>
        <v>0</v>
      </c>
      <c r="Y44" s="32">
        <f>+Y45+Y46</f>
        <v>0</v>
      </c>
      <c r="Z44" s="32">
        <f>+Z45+Z46</f>
        <v>0</v>
      </c>
      <c r="AA44" s="32">
        <f>+AA45+AA46</f>
        <v>0</v>
      </c>
    </row>
    <row r="45" spans="1:27" s="48" customFormat="1" ht="12.75" customHeight="1">
      <c r="A45" s="37" t="s">
        <v>62</v>
      </c>
      <c r="B45" s="45"/>
      <c r="C45" s="38" t="s">
        <v>63</v>
      </c>
      <c r="D45" s="35">
        <f t="shared" si="0"/>
        <v>0</v>
      </c>
      <c r="E45" s="67"/>
      <c r="F45" s="67"/>
      <c r="G45" s="72"/>
      <c r="H45" s="67"/>
      <c r="I45" s="67"/>
      <c r="J45" s="72"/>
      <c r="K45" s="67"/>
      <c r="L45" s="67"/>
      <c r="M45" s="72"/>
      <c r="N45" s="72"/>
      <c r="O45" s="72"/>
      <c r="P45" s="72"/>
      <c r="Q45" s="72"/>
      <c r="R45" s="72"/>
      <c r="S45" s="72"/>
      <c r="T45" s="67"/>
      <c r="U45" s="67"/>
      <c r="V45" s="72"/>
      <c r="W45" s="67"/>
      <c r="X45" s="67"/>
      <c r="Y45" s="67"/>
      <c r="Z45" s="67"/>
      <c r="AA45" s="67"/>
    </row>
    <row r="46" spans="1:27" s="48" customFormat="1" ht="12.75" customHeight="1">
      <c r="A46" s="37" t="s">
        <v>62</v>
      </c>
      <c r="B46" s="45"/>
      <c r="C46" s="38" t="s">
        <v>173</v>
      </c>
      <c r="D46" s="35">
        <f t="shared" si="0"/>
        <v>0</v>
      </c>
      <c r="E46" s="67"/>
      <c r="F46" s="67"/>
      <c r="G46" s="72"/>
      <c r="H46" s="67"/>
      <c r="I46" s="67"/>
      <c r="J46" s="72"/>
      <c r="K46" s="67"/>
      <c r="L46" s="67"/>
      <c r="M46" s="72"/>
      <c r="N46" s="72"/>
      <c r="O46" s="72"/>
      <c r="P46" s="72"/>
      <c r="Q46" s="72"/>
      <c r="R46" s="72"/>
      <c r="S46" s="72"/>
      <c r="T46" s="67"/>
      <c r="U46" s="67"/>
      <c r="V46" s="72"/>
      <c r="W46" s="67"/>
      <c r="X46" s="67"/>
      <c r="Y46" s="67"/>
      <c r="Z46" s="67"/>
      <c r="AA46" s="67"/>
    </row>
    <row r="47" spans="1:27" ht="12.75" customHeight="1">
      <c r="A47" s="5" t="s">
        <v>65</v>
      </c>
      <c r="B47" s="853" t="s">
        <v>64</v>
      </c>
      <c r="C47" s="853"/>
      <c r="D47" s="35">
        <f t="shared" si="0"/>
        <v>0</v>
      </c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</row>
    <row r="48" spans="1:27" ht="12.75" customHeight="1">
      <c r="A48" s="5" t="s">
        <v>67</v>
      </c>
      <c r="B48" s="835" t="s">
        <v>66</v>
      </c>
      <c r="C48" s="835"/>
      <c r="D48" s="35">
        <f t="shared" si="0"/>
        <v>0</v>
      </c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</row>
    <row r="49" spans="1:27" s="55" customFormat="1" ht="12.75" customHeight="1">
      <c r="A49" s="7" t="s">
        <v>68</v>
      </c>
      <c r="B49" s="855" t="s">
        <v>161</v>
      </c>
      <c r="C49" s="855"/>
      <c r="D49" s="35">
        <f t="shared" si="0"/>
        <v>32400</v>
      </c>
      <c r="E49" s="73">
        <f>+E48+E47+E44+E43+E42+E41+E40</f>
        <v>0</v>
      </c>
      <c r="F49" s="73">
        <f>+F48+F47+F44+F43+F42+F41+F40</f>
        <v>32400</v>
      </c>
      <c r="G49" s="73">
        <f>+G48+G47+G44+G43+G42+G41+G40</f>
        <v>31102</v>
      </c>
      <c r="H49" s="73">
        <f aca="true" t="shared" si="7" ref="H49:X49">+H48+H47+H44+H43+H42+H41+H40</f>
        <v>0</v>
      </c>
      <c r="I49" s="73">
        <f t="shared" si="7"/>
        <v>31102</v>
      </c>
      <c r="J49" s="73">
        <f t="shared" si="7"/>
        <v>0</v>
      </c>
      <c r="K49" s="73">
        <f t="shared" si="7"/>
        <v>0</v>
      </c>
      <c r="L49" s="73">
        <f t="shared" si="7"/>
        <v>0</v>
      </c>
      <c r="M49" s="73">
        <f aca="true" t="shared" si="8" ref="M49:S49">+M48+M47+M44+M43+M42+M41+M40</f>
        <v>393</v>
      </c>
      <c r="N49" s="73">
        <f t="shared" si="8"/>
        <v>0</v>
      </c>
      <c r="O49" s="73">
        <f t="shared" si="8"/>
        <v>393</v>
      </c>
      <c r="P49" s="73">
        <f t="shared" si="8"/>
        <v>905</v>
      </c>
      <c r="Q49" s="73">
        <f t="shared" si="8"/>
        <v>0</v>
      </c>
      <c r="R49" s="73">
        <f t="shared" si="8"/>
        <v>905</v>
      </c>
      <c r="S49" s="73">
        <f t="shared" si="8"/>
        <v>0</v>
      </c>
      <c r="T49" s="73">
        <f t="shared" si="7"/>
        <v>0</v>
      </c>
      <c r="U49" s="73">
        <f t="shared" si="7"/>
        <v>0</v>
      </c>
      <c r="V49" s="73">
        <f t="shared" si="7"/>
        <v>0</v>
      </c>
      <c r="W49" s="73">
        <f t="shared" si="7"/>
        <v>0</v>
      </c>
      <c r="X49" s="73">
        <f t="shared" si="7"/>
        <v>0</v>
      </c>
      <c r="Y49" s="73">
        <f>+Y48+Y47+Y44+Y43+Y42+Y41+Y40</f>
        <v>0</v>
      </c>
      <c r="Z49" s="73">
        <f>+Z48+Z47+Z44+Z43+Z42+Z41+Z40</f>
        <v>0</v>
      </c>
      <c r="AA49" s="73">
        <f>+AA48+AA47+AA44+AA43+AA42+AA41+AA40</f>
        <v>0</v>
      </c>
    </row>
    <row r="50" spans="1:27" ht="12.75" customHeight="1">
      <c r="A50" s="5" t="s">
        <v>70</v>
      </c>
      <c r="B50" s="835" t="s">
        <v>69</v>
      </c>
      <c r="C50" s="835"/>
      <c r="D50" s="35">
        <f t="shared" si="0"/>
        <v>0</v>
      </c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</row>
    <row r="51" spans="1:27" ht="12.75" customHeight="1">
      <c r="A51" s="5" t="s">
        <v>72</v>
      </c>
      <c r="B51" s="835" t="s">
        <v>71</v>
      </c>
      <c r="C51" s="835"/>
      <c r="D51" s="35">
        <f t="shared" si="0"/>
        <v>0</v>
      </c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</row>
    <row r="52" spans="1:27" s="55" customFormat="1" ht="12.75" customHeight="1">
      <c r="A52" s="7" t="s">
        <v>73</v>
      </c>
      <c r="B52" s="855" t="s">
        <v>160</v>
      </c>
      <c r="C52" s="855"/>
      <c r="D52" s="35">
        <f t="shared" si="0"/>
        <v>0</v>
      </c>
      <c r="E52" s="73"/>
      <c r="F52" s="73"/>
      <c r="G52" s="73">
        <f>+G50+G51</f>
        <v>0</v>
      </c>
      <c r="H52" s="73">
        <f aca="true" t="shared" si="9" ref="H52:X52">+H50+H51</f>
        <v>0</v>
      </c>
      <c r="I52" s="73">
        <f t="shared" si="9"/>
        <v>0</v>
      </c>
      <c r="J52" s="73">
        <f t="shared" si="9"/>
        <v>0</v>
      </c>
      <c r="K52" s="73">
        <f t="shared" si="9"/>
        <v>0</v>
      </c>
      <c r="L52" s="73">
        <f t="shared" si="9"/>
        <v>0</v>
      </c>
      <c r="M52" s="73">
        <f t="shared" si="9"/>
        <v>0</v>
      </c>
      <c r="N52" s="73">
        <f t="shared" si="9"/>
        <v>0</v>
      </c>
      <c r="O52" s="73">
        <f t="shared" si="9"/>
        <v>0</v>
      </c>
      <c r="P52" s="73">
        <f t="shared" si="9"/>
        <v>0</v>
      </c>
      <c r="Q52" s="73">
        <f t="shared" si="9"/>
        <v>0</v>
      </c>
      <c r="R52" s="73">
        <f t="shared" si="9"/>
        <v>0</v>
      </c>
      <c r="S52" s="73">
        <f t="shared" si="9"/>
        <v>0</v>
      </c>
      <c r="T52" s="73">
        <f t="shared" si="9"/>
        <v>0</v>
      </c>
      <c r="U52" s="73">
        <f t="shared" si="9"/>
        <v>0</v>
      </c>
      <c r="V52" s="73">
        <f t="shared" si="9"/>
        <v>0</v>
      </c>
      <c r="W52" s="73">
        <f t="shared" si="9"/>
        <v>0</v>
      </c>
      <c r="X52" s="73">
        <f t="shared" si="9"/>
        <v>0</v>
      </c>
      <c r="Y52" s="73">
        <f>+Y50+Y51</f>
        <v>0</v>
      </c>
      <c r="Z52" s="73">
        <f>+Z50+Z51</f>
        <v>0</v>
      </c>
      <c r="AA52" s="73">
        <f>+AA50+AA51</f>
        <v>0</v>
      </c>
    </row>
    <row r="53" spans="1:27" ht="12.75" customHeight="1">
      <c r="A53" s="5" t="s">
        <v>75</v>
      </c>
      <c r="B53" s="835" t="s">
        <v>74</v>
      </c>
      <c r="C53" s="835"/>
      <c r="D53" s="35">
        <f t="shared" si="0"/>
        <v>8749</v>
      </c>
      <c r="E53" s="35">
        <f>+H53+K53+N53+Q53+T53+W53+Z53</f>
        <v>0</v>
      </c>
      <c r="F53" s="35">
        <f>+I53+L53+O53+R53+U53+X53+AA53</f>
        <v>8749</v>
      </c>
      <c r="G53" s="32">
        <v>8398</v>
      </c>
      <c r="H53" s="32"/>
      <c r="I53" s="32">
        <f>SUM(G53:H53)</f>
        <v>8398</v>
      </c>
      <c r="J53" s="32"/>
      <c r="K53" s="32"/>
      <c r="L53" s="32"/>
      <c r="M53" s="32">
        <v>107</v>
      </c>
      <c r="N53" s="32"/>
      <c r="O53" s="32">
        <f>SUM(M53:N53)</f>
        <v>107</v>
      </c>
      <c r="P53" s="32">
        <v>244</v>
      </c>
      <c r="Q53" s="32"/>
      <c r="R53" s="32">
        <f>SUM(P53:Q53)</f>
        <v>244</v>
      </c>
      <c r="S53" s="32"/>
      <c r="T53" s="32"/>
      <c r="U53" s="32"/>
      <c r="V53" s="32"/>
      <c r="W53" s="32"/>
      <c r="X53" s="32"/>
      <c r="Y53" s="32"/>
      <c r="Z53" s="32"/>
      <c r="AA53" s="32"/>
    </row>
    <row r="54" spans="1:27" ht="12.75" customHeight="1">
      <c r="A54" s="5" t="s">
        <v>77</v>
      </c>
      <c r="B54" s="835" t="s">
        <v>76</v>
      </c>
      <c r="C54" s="835"/>
      <c r="D54" s="35">
        <f t="shared" si="0"/>
        <v>0</v>
      </c>
      <c r="E54" s="32"/>
      <c r="F54" s="32"/>
      <c r="G54" s="32"/>
      <c r="H54" s="32"/>
      <c r="I54" s="32">
        <f>SUM(G54:H54)</f>
        <v>0</v>
      </c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</row>
    <row r="55" spans="1:27" ht="12.75" customHeight="1">
      <c r="A55" s="5" t="s">
        <v>78</v>
      </c>
      <c r="B55" s="835" t="s">
        <v>159</v>
      </c>
      <c r="C55" s="835"/>
      <c r="D55" s="35">
        <f t="shared" si="0"/>
        <v>552</v>
      </c>
      <c r="E55" s="35">
        <f>+H55+K55+N55+Q55+T55+W55+Z55</f>
        <v>0</v>
      </c>
      <c r="F55" s="35">
        <f>+I55+L55+O55+R55+U55+X55+AA55</f>
        <v>552</v>
      </c>
      <c r="G55" s="32"/>
      <c r="H55" s="32"/>
      <c r="I55" s="32">
        <f>SUM(G55:H55)</f>
        <v>0</v>
      </c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>
        <v>552</v>
      </c>
      <c r="Z55" s="32"/>
      <c r="AA55" s="32">
        <f>SUM(Y55:Z55)</f>
        <v>552</v>
      </c>
    </row>
    <row r="56" spans="1:27" ht="12.75" customHeight="1">
      <c r="A56" s="5" t="s">
        <v>79</v>
      </c>
      <c r="B56" s="835" t="s">
        <v>158</v>
      </c>
      <c r="C56" s="835"/>
      <c r="D56" s="35">
        <f t="shared" si="0"/>
        <v>0</v>
      </c>
      <c r="E56" s="32"/>
      <c r="F56" s="32"/>
      <c r="G56" s="32"/>
      <c r="H56" s="32"/>
      <c r="I56" s="32">
        <f>SUM(G56:H56)</f>
        <v>0</v>
      </c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</row>
    <row r="57" spans="1:27" ht="12.75" customHeight="1">
      <c r="A57" s="5" t="s">
        <v>81</v>
      </c>
      <c r="B57" s="835" t="s">
        <v>80</v>
      </c>
      <c r="C57" s="835"/>
      <c r="D57" s="35">
        <f t="shared" si="0"/>
        <v>0</v>
      </c>
      <c r="E57" s="32"/>
      <c r="F57" s="32"/>
      <c r="G57" s="32"/>
      <c r="H57" s="32">
        <v>2500</v>
      </c>
      <c r="I57" s="32">
        <f>SUM(G57:H57)</f>
        <v>2500</v>
      </c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</row>
    <row r="58" spans="1:27" s="55" customFormat="1" ht="12.75" customHeight="1">
      <c r="A58" s="7" t="s">
        <v>82</v>
      </c>
      <c r="B58" s="855" t="s">
        <v>157</v>
      </c>
      <c r="C58" s="855"/>
      <c r="D58" s="35">
        <f t="shared" si="0"/>
        <v>9301</v>
      </c>
      <c r="E58" s="35">
        <f>+H58+K58+N58+Q58+T58+W58+Z58</f>
        <v>2500</v>
      </c>
      <c r="F58" s="35">
        <f>+I58+L58+O58+R58+U58+X58+AA58</f>
        <v>11801</v>
      </c>
      <c r="G58" s="73">
        <f>SUM(G53:G57)</f>
        <v>8398</v>
      </c>
      <c r="H58" s="73">
        <f aca="true" t="shared" si="10" ref="H58:X58">SUM(H53:H57)</f>
        <v>2500</v>
      </c>
      <c r="I58" s="73">
        <f t="shared" si="10"/>
        <v>10898</v>
      </c>
      <c r="J58" s="73">
        <f t="shared" si="10"/>
        <v>0</v>
      </c>
      <c r="K58" s="73">
        <f t="shared" si="10"/>
        <v>0</v>
      </c>
      <c r="L58" s="73">
        <f t="shared" si="10"/>
        <v>0</v>
      </c>
      <c r="M58" s="73">
        <f t="shared" si="10"/>
        <v>107</v>
      </c>
      <c r="N58" s="73">
        <f t="shared" si="10"/>
        <v>0</v>
      </c>
      <c r="O58" s="73">
        <f t="shared" si="10"/>
        <v>107</v>
      </c>
      <c r="P58" s="73">
        <f t="shared" si="10"/>
        <v>244</v>
      </c>
      <c r="Q58" s="73">
        <f t="shared" si="10"/>
        <v>0</v>
      </c>
      <c r="R58" s="73">
        <f t="shared" si="10"/>
        <v>244</v>
      </c>
      <c r="S58" s="73">
        <f t="shared" si="10"/>
        <v>0</v>
      </c>
      <c r="T58" s="73">
        <f t="shared" si="10"/>
        <v>0</v>
      </c>
      <c r="U58" s="73">
        <f t="shared" si="10"/>
        <v>0</v>
      </c>
      <c r="V58" s="73">
        <f t="shared" si="10"/>
        <v>0</v>
      </c>
      <c r="W58" s="73">
        <f t="shared" si="10"/>
        <v>0</v>
      </c>
      <c r="X58" s="73">
        <f t="shared" si="10"/>
        <v>0</v>
      </c>
      <c r="Y58" s="73">
        <f>SUM(Y53:Y57)</f>
        <v>552</v>
      </c>
      <c r="Z58" s="73">
        <f>SUM(Z53:Z57)</f>
        <v>0</v>
      </c>
      <c r="AA58" s="73">
        <f>SUM(AA53:AA57)</f>
        <v>552</v>
      </c>
    </row>
    <row r="59" spans="1:27" s="55" customFormat="1" ht="12.75" customHeight="1">
      <c r="A59" s="8" t="s">
        <v>83</v>
      </c>
      <c r="B59" s="852" t="s">
        <v>156</v>
      </c>
      <c r="C59" s="852"/>
      <c r="D59" s="70">
        <f>+D58+D52+D49+D39+D36</f>
        <v>41701</v>
      </c>
      <c r="E59" s="70">
        <f>+E58+E52+E49+E39+E36</f>
        <v>2500</v>
      </c>
      <c r="F59" s="70">
        <f>+F58+F52+F49+F39+F36</f>
        <v>44201</v>
      </c>
      <c r="G59" s="70">
        <f>+G58+G52+G49+G39+G36</f>
        <v>39500</v>
      </c>
      <c r="H59" s="70">
        <f aca="true" t="shared" si="11" ref="H59:X59">+H58+H52+H49+H39+H36</f>
        <v>2500</v>
      </c>
      <c r="I59" s="70">
        <f t="shared" si="11"/>
        <v>42000</v>
      </c>
      <c r="J59" s="70">
        <f t="shared" si="11"/>
        <v>0</v>
      </c>
      <c r="K59" s="70">
        <f t="shared" si="11"/>
        <v>0</v>
      </c>
      <c r="L59" s="70">
        <f t="shared" si="11"/>
        <v>0</v>
      </c>
      <c r="M59" s="70">
        <f t="shared" si="11"/>
        <v>500</v>
      </c>
      <c r="N59" s="70">
        <f t="shared" si="11"/>
        <v>0</v>
      </c>
      <c r="O59" s="70">
        <f t="shared" si="11"/>
        <v>500</v>
      </c>
      <c r="P59" s="70">
        <f t="shared" si="11"/>
        <v>1149</v>
      </c>
      <c r="Q59" s="70">
        <f t="shared" si="11"/>
        <v>0</v>
      </c>
      <c r="R59" s="70">
        <f t="shared" si="11"/>
        <v>1149</v>
      </c>
      <c r="S59" s="70">
        <f t="shared" si="11"/>
        <v>0</v>
      </c>
      <c r="T59" s="70">
        <f t="shared" si="11"/>
        <v>0</v>
      </c>
      <c r="U59" s="70">
        <f t="shared" si="11"/>
        <v>0</v>
      </c>
      <c r="V59" s="70">
        <f t="shared" si="11"/>
        <v>0</v>
      </c>
      <c r="W59" s="70">
        <f t="shared" si="11"/>
        <v>0</v>
      </c>
      <c r="X59" s="70">
        <f t="shared" si="11"/>
        <v>0</v>
      </c>
      <c r="Y59" s="70">
        <f>+Y58+Y52+Y49+Y39+Y36</f>
        <v>552</v>
      </c>
      <c r="Z59" s="70">
        <f>+Z58+Z52+Z49+Z39+Z36</f>
        <v>0</v>
      </c>
      <c r="AA59" s="70">
        <f>+AA58+AA52+AA49+AA39+AA36</f>
        <v>552</v>
      </c>
    </row>
    <row r="60" spans="1:27" ht="8.25" customHeight="1">
      <c r="A60" s="9"/>
      <c r="B60" s="10"/>
      <c r="C60" s="10"/>
      <c r="D60" s="33"/>
      <c r="E60" s="33"/>
      <c r="F60" s="34"/>
      <c r="G60" s="33"/>
      <c r="H60" s="33"/>
      <c r="I60" s="34"/>
      <c r="J60" s="33"/>
      <c r="K60" s="33"/>
      <c r="L60" s="34"/>
      <c r="M60" s="33"/>
      <c r="N60" s="33"/>
      <c r="O60" s="33"/>
      <c r="P60" s="33"/>
      <c r="Q60" s="33"/>
      <c r="R60" s="33"/>
      <c r="S60" s="33"/>
      <c r="T60" s="33"/>
      <c r="U60" s="34"/>
      <c r="V60" s="33"/>
      <c r="W60" s="33"/>
      <c r="X60" s="34"/>
      <c r="Y60" s="33"/>
      <c r="Z60" s="33"/>
      <c r="AA60" s="33"/>
    </row>
    <row r="61" spans="1:27" ht="12.75" customHeight="1" hidden="1">
      <c r="A61" s="14" t="s">
        <v>85</v>
      </c>
      <c r="B61" s="853" t="s">
        <v>84</v>
      </c>
      <c r="C61" s="853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</row>
    <row r="62" spans="1:27" ht="12.75" customHeight="1" hidden="1">
      <c r="A62" s="15" t="s">
        <v>86</v>
      </c>
      <c r="B62" s="849" t="s">
        <v>141</v>
      </c>
      <c r="C62" s="849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</row>
    <row r="63" spans="1:27" s="48" customFormat="1" ht="12.75" customHeight="1" hidden="1">
      <c r="A63" s="37" t="s">
        <v>86</v>
      </c>
      <c r="B63" s="45"/>
      <c r="C63" s="40" t="s">
        <v>143</v>
      </c>
      <c r="D63" s="72"/>
      <c r="E63" s="67"/>
      <c r="F63" s="67"/>
      <c r="G63" s="72"/>
      <c r="H63" s="67"/>
      <c r="I63" s="67"/>
      <c r="J63" s="72"/>
      <c r="K63" s="67"/>
      <c r="L63" s="67"/>
      <c r="M63" s="72"/>
      <c r="N63" s="72"/>
      <c r="O63" s="72"/>
      <c r="P63" s="72"/>
      <c r="Q63" s="72"/>
      <c r="R63" s="72"/>
      <c r="S63" s="72"/>
      <c r="T63" s="67"/>
      <c r="U63" s="67"/>
      <c r="V63" s="72"/>
      <c r="W63" s="67"/>
      <c r="X63" s="67"/>
      <c r="Y63" s="72"/>
      <c r="Z63" s="72"/>
      <c r="AA63" s="72"/>
    </row>
    <row r="64" spans="1:27" ht="12.75" customHeight="1" hidden="1">
      <c r="A64" s="5" t="s">
        <v>88</v>
      </c>
      <c r="B64" s="853" t="s">
        <v>87</v>
      </c>
      <c r="C64" s="853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</row>
    <row r="65" spans="1:27" ht="12.75" customHeight="1" hidden="1">
      <c r="A65" s="15" t="s">
        <v>89</v>
      </c>
      <c r="B65" s="849" t="s">
        <v>144</v>
      </c>
      <c r="C65" s="849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</row>
    <row r="66" spans="1:27" s="48" customFormat="1" ht="12.75" customHeight="1" hidden="1">
      <c r="A66" s="37" t="s">
        <v>89</v>
      </c>
      <c r="B66" s="45"/>
      <c r="C66" s="38" t="s">
        <v>90</v>
      </c>
      <c r="D66" s="72"/>
      <c r="E66" s="67"/>
      <c r="F66" s="67"/>
      <c r="G66" s="72"/>
      <c r="H66" s="67"/>
      <c r="I66" s="67"/>
      <c r="J66" s="72"/>
      <c r="K66" s="67"/>
      <c r="L66" s="67"/>
      <c r="M66" s="72"/>
      <c r="N66" s="72"/>
      <c r="O66" s="72"/>
      <c r="P66" s="72"/>
      <c r="Q66" s="72"/>
      <c r="R66" s="72"/>
      <c r="S66" s="72"/>
      <c r="T66" s="67"/>
      <c r="U66" s="67"/>
      <c r="V66" s="72"/>
      <c r="W66" s="67"/>
      <c r="X66" s="67"/>
      <c r="Y66" s="72"/>
      <c r="Z66" s="72"/>
      <c r="AA66" s="72"/>
    </row>
    <row r="67" spans="1:27" s="48" customFormat="1" ht="12.75" customHeight="1" hidden="1">
      <c r="A67" s="37" t="s">
        <v>89</v>
      </c>
      <c r="B67" s="45"/>
      <c r="C67" s="40" t="s">
        <v>145</v>
      </c>
      <c r="D67" s="72"/>
      <c r="E67" s="67"/>
      <c r="F67" s="67"/>
      <c r="G67" s="72"/>
      <c r="H67" s="67"/>
      <c r="I67" s="67"/>
      <c r="J67" s="72"/>
      <c r="K67" s="67"/>
      <c r="L67" s="67"/>
      <c r="M67" s="72"/>
      <c r="N67" s="72"/>
      <c r="O67" s="72"/>
      <c r="P67" s="72"/>
      <c r="Q67" s="72"/>
      <c r="R67" s="72"/>
      <c r="S67" s="72"/>
      <c r="T67" s="67"/>
      <c r="U67" s="67"/>
      <c r="V67" s="72"/>
      <c r="W67" s="67"/>
      <c r="X67" s="67"/>
      <c r="Y67" s="72"/>
      <c r="Z67" s="72"/>
      <c r="AA67" s="72"/>
    </row>
    <row r="68" spans="1:27" ht="12.75" customHeight="1" hidden="1">
      <c r="A68" s="15" t="s">
        <v>91</v>
      </c>
      <c r="B68" s="826" t="s">
        <v>146</v>
      </c>
      <c r="C68" s="826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</row>
    <row r="69" spans="1:27" s="48" customFormat="1" ht="12.75" customHeight="1" hidden="1">
      <c r="A69" s="41" t="s">
        <v>91</v>
      </c>
      <c r="B69" s="45"/>
      <c r="C69" s="40" t="s">
        <v>147</v>
      </c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</row>
    <row r="70" spans="1:27" ht="12.75" customHeight="1" hidden="1">
      <c r="A70" s="15" t="s">
        <v>92</v>
      </c>
      <c r="B70" s="833" t="s">
        <v>148</v>
      </c>
      <c r="C70" s="833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</row>
    <row r="71" spans="1:27" s="48" customFormat="1" ht="12.75" customHeight="1" hidden="1">
      <c r="A71" s="41" t="s">
        <v>92</v>
      </c>
      <c r="B71" s="45"/>
      <c r="C71" s="40" t="s">
        <v>149</v>
      </c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</row>
    <row r="72" spans="1:27" ht="12.75" customHeight="1" hidden="1">
      <c r="A72" s="5" t="s">
        <v>93</v>
      </c>
      <c r="B72" s="833" t="s">
        <v>150</v>
      </c>
      <c r="C72" s="833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</row>
    <row r="73" spans="1:27" s="48" customFormat="1" ht="12.75" customHeight="1" hidden="1">
      <c r="A73" s="41" t="s">
        <v>93</v>
      </c>
      <c r="B73" s="45"/>
      <c r="C73" s="40" t="s">
        <v>94</v>
      </c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</row>
    <row r="74" spans="1:27" ht="12.75" customHeight="1" hidden="1">
      <c r="A74" s="15" t="s">
        <v>95</v>
      </c>
      <c r="B74" s="848" t="s">
        <v>151</v>
      </c>
      <c r="C74" s="833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</row>
    <row r="75" spans="1:27" s="48" customFormat="1" ht="12.75" customHeight="1" hidden="1">
      <c r="A75" s="37" t="s">
        <v>95</v>
      </c>
      <c r="B75" s="45"/>
      <c r="C75" s="40" t="s">
        <v>152</v>
      </c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</row>
    <row r="76" spans="1:27" s="48" customFormat="1" ht="12.75" customHeight="1" hidden="1">
      <c r="A76" s="37" t="s">
        <v>95</v>
      </c>
      <c r="B76" s="45"/>
      <c r="C76" s="40" t="s">
        <v>142</v>
      </c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</row>
    <row r="77" spans="1:27" s="48" customFormat="1" ht="12.75" customHeight="1" hidden="1">
      <c r="A77" s="42" t="s">
        <v>95</v>
      </c>
      <c r="B77" s="45"/>
      <c r="C77" s="40" t="s">
        <v>153</v>
      </c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</row>
    <row r="78" spans="1:27" s="48" customFormat="1" ht="12.75" customHeight="1" hidden="1">
      <c r="A78" s="37" t="s">
        <v>95</v>
      </c>
      <c r="B78" s="45"/>
      <c r="C78" s="40" t="s">
        <v>154</v>
      </c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</row>
    <row r="79" spans="1:27" s="55" customFormat="1" ht="12.75" customHeight="1">
      <c r="A79" s="8" t="s">
        <v>96</v>
      </c>
      <c r="B79" s="850" t="s">
        <v>155</v>
      </c>
      <c r="C79" s="851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</row>
    <row r="80" spans="1:27" ht="7.5" customHeight="1">
      <c r="A80" s="9"/>
      <c r="B80" s="854"/>
      <c r="C80" s="854"/>
      <c r="D80" s="33"/>
      <c r="E80" s="33"/>
      <c r="F80" s="34"/>
      <c r="G80" s="33"/>
      <c r="H80" s="33"/>
      <c r="I80" s="34"/>
      <c r="J80" s="33"/>
      <c r="K80" s="33"/>
      <c r="L80" s="34"/>
      <c r="M80" s="33"/>
      <c r="N80" s="33"/>
      <c r="O80" s="33"/>
      <c r="P80" s="33"/>
      <c r="Q80" s="33"/>
      <c r="R80" s="33"/>
      <c r="S80" s="33"/>
      <c r="T80" s="33"/>
      <c r="U80" s="34"/>
      <c r="V80" s="33"/>
      <c r="W80" s="33"/>
      <c r="X80" s="34"/>
      <c r="Y80" s="33"/>
      <c r="Z80" s="33"/>
      <c r="AA80" s="33"/>
    </row>
    <row r="81" spans="1:27" ht="12.75" customHeight="1">
      <c r="A81" s="14" t="s">
        <v>98</v>
      </c>
      <c r="B81" s="826" t="s">
        <v>97</v>
      </c>
      <c r="C81" s="826"/>
      <c r="D81" s="35">
        <f aca="true" t="shared" si="12" ref="D81:D98">+G81+J81+M81+P81+S81+V81+Y81</f>
        <v>0</v>
      </c>
      <c r="E81" s="35">
        <f>+H81+K81+N81+Q81+T81+W81+Z81</f>
        <v>12452</v>
      </c>
      <c r="F81" s="35">
        <f>+I81+L81+O81+R81+U81+X81+AA81</f>
        <v>12452</v>
      </c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>
        <v>12452</v>
      </c>
      <c r="AA81" s="35">
        <f>SUM(Z81)</f>
        <v>12452</v>
      </c>
    </row>
    <row r="82" spans="1:27" ht="12.75" customHeight="1">
      <c r="A82" s="5" t="s">
        <v>100</v>
      </c>
      <c r="B82" s="848" t="s">
        <v>99</v>
      </c>
      <c r="C82" s="833"/>
      <c r="D82" s="35">
        <f t="shared" si="12"/>
        <v>0</v>
      </c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5"/>
      <c r="Z82" s="35"/>
      <c r="AA82" s="35"/>
    </row>
    <row r="83" spans="1:27" s="48" customFormat="1" ht="12.75" customHeight="1">
      <c r="A83" s="37" t="s">
        <v>100</v>
      </c>
      <c r="B83" s="45"/>
      <c r="C83" s="40" t="s">
        <v>101</v>
      </c>
      <c r="D83" s="35">
        <f t="shared" si="12"/>
        <v>0</v>
      </c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109"/>
      <c r="Z83" s="109"/>
      <c r="AA83" s="109"/>
    </row>
    <row r="84" spans="1:27" s="48" customFormat="1" ht="12.75" customHeight="1">
      <c r="A84" s="37" t="s">
        <v>100</v>
      </c>
      <c r="B84" s="45"/>
      <c r="C84" s="40" t="s">
        <v>102</v>
      </c>
      <c r="D84" s="35">
        <f t="shared" si="12"/>
        <v>0</v>
      </c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109"/>
      <c r="Z84" s="109"/>
      <c r="AA84" s="109"/>
    </row>
    <row r="85" spans="1:27" ht="12.75" customHeight="1">
      <c r="A85" s="5" t="s">
        <v>103</v>
      </c>
      <c r="B85" s="847" t="s">
        <v>170</v>
      </c>
      <c r="C85" s="833"/>
      <c r="D85" s="35">
        <f t="shared" si="12"/>
        <v>219831</v>
      </c>
      <c r="E85" s="35">
        <f>+H85+K85+N85+Q85+T85+W85+Z85</f>
        <v>5242</v>
      </c>
      <c r="F85" s="35">
        <f>+I85+L85+O85+R85+U85+X85+AA85</f>
        <v>225073</v>
      </c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>
        <f>SUM(T85)</f>
        <v>0</v>
      </c>
      <c r="V85" s="32"/>
      <c r="W85" s="32"/>
      <c r="X85" s="32"/>
      <c r="Y85" s="35">
        <f>+Y86+Y87</f>
        <v>219831</v>
      </c>
      <c r="Z85" s="35">
        <v>5242</v>
      </c>
      <c r="AA85" s="35">
        <f>SUM(Y85:Z85)</f>
        <v>225073</v>
      </c>
    </row>
    <row r="86" spans="1:27" s="48" customFormat="1" ht="12.75" customHeight="1">
      <c r="A86" s="37" t="s">
        <v>103</v>
      </c>
      <c r="B86" s="45"/>
      <c r="C86" s="40" t="s">
        <v>101</v>
      </c>
      <c r="D86" s="35">
        <f t="shared" si="12"/>
        <v>0</v>
      </c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32">
        <f aca="true" t="shared" si="13" ref="U86:U91">SUM(T86)</f>
        <v>0</v>
      </c>
      <c r="V86" s="67"/>
      <c r="W86" s="67"/>
      <c r="X86" s="67"/>
      <c r="Y86" s="109"/>
      <c r="Z86" s="109">
        <v>847</v>
      </c>
      <c r="AA86" s="35">
        <f>SUM(Y86:Z86)</f>
        <v>847</v>
      </c>
    </row>
    <row r="87" spans="1:27" s="48" customFormat="1" ht="12.75" customHeight="1">
      <c r="A87" s="37" t="s">
        <v>103</v>
      </c>
      <c r="B87" s="45"/>
      <c r="C87" s="40" t="s">
        <v>102</v>
      </c>
      <c r="D87" s="35">
        <f t="shared" si="12"/>
        <v>219831</v>
      </c>
      <c r="E87" s="35">
        <f>+H87+K87+N87+Q87+T87+W87+Z87</f>
        <v>4095</v>
      </c>
      <c r="F87" s="35">
        <f>+I87+L87+O87+R87+U87+X87+AA87</f>
        <v>223926</v>
      </c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32">
        <f t="shared" si="13"/>
        <v>0</v>
      </c>
      <c r="V87" s="67"/>
      <c r="W87" s="67"/>
      <c r="X87" s="67"/>
      <c r="Y87" s="109">
        <f>8498+202783+8550</f>
        <v>219831</v>
      </c>
      <c r="Z87" s="109">
        <v>4095</v>
      </c>
      <c r="AA87" s="109">
        <f>SUM(Y87:Z87)</f>
        <v>223926</v>
      </c>
    </row>
    <row r="88" spans="1:27" ht="12.75" customHeight="1">
      <c r="A88" s="5" t="s">
        <v>105</v>
      </c>
      <c r="B88" s="847" t="s">
        <v>104</v>
      </c>
      <c r="C88" s="833"/>
      <c r="D88" s="35">
        <f t="shared" si="12"/>
        <v>0</v>
      </c>
      <c r="E88" s="35">
        <f>+H88+K88+N88+Q88+T88+W88+Z88</f>
        <v>22000</v>
      </c>
      <c r="F88" s="35">
        <f>+I88+L88+O88+R88+U88+X88+AA88</f>
        <v>22000</v>
      </c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>
        <v>22000</v>
      </c>
      <c r="U88" s="32">
        <f t="shared" si="13"/>
        <v>22000</v>
      </c>
      <c r="V88" s="32"/>
      <c r="W88" s="32"/>
      <c r="X88" s="32"/>
      <c r="Y88" s="35"/>
      <c r="Z88" s="35"/>
      <c r="AA88" s="35"/>
    </row>
    <row r="89" spans="1:27" s="48" customFormat="1" ht="12.75" customHeight="1">
      <c r="A89" s="52" t="s">
        <v>105</v>
      </c>
      <c r="B89" s="45"/>
      <c r="C89" s="40" t="s">
        <v>106</v>
      </c>
      <c r="D89" s="35">
        <f t="shared" si="12"/>
        <v>0</v>
      </c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>
        <v>22000</v>
      </c>
      <c r="U89" s="32">
        <f t="shared" si="13"/>
        <v>22000</v>
      </c>
      <c r="V89" s="67"/>
      <c r="W89" s="67"/>
      <c r="X89" s="67"/>
      <c r="Y89" s="109"/>
      <c r="Z89" s="109"/>
      <c r="AA89" s="109"/>
    </row>
    <row r="90" spans="1:27" s="48" customFormat="1" ht="12.75" customHeight="1">
      <c r="A90" s="52" t="s">
        <v>105</v>
      </c>
      <c r="B90" s="45"/>
      <c r="C90" s="40" t="s">
        <v>559</v>
      </c>
      <c r="D90" s="35">
        <f t="shared" si="12"/>
        <v>0</v>
      </c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32">
        <f t="shared" si="13"/>
        <v>0</v>
      </c>
      <c r="V90" s="67"/>
      <c r="W90" s="67"/>
      <c r="X90" s="67"/>
      <c r="Y90" s="109"/>
      <c r="Z90" s="109"/>
      <c r="AA90" s="109"/>
    </row>
    <row r="91" spans="1:27" s="48" customFormat="1" ht="12.75" customHeight="1">
      <c r="A91" s="52" t="s">
        <v>105</v>
      </c>
      <c r="B91" s="45"/>
      <c r="C91" s="40" t="s">
        <v>108</v>
      </c>
      <c r="D91" s="35">
        <f t="shared" si="12"/>
        <v>0</v>
      </c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32">
        <f t="shared" si="13"/>
        <v>0</v>
      </c>
      <c r="V91" s="67"/>
      <c r="W91" s="67"/>
      <c r="X91" s="67"/>
      <c r="Y91" s="109"/>
      <c r="Z91" s="109"/>
      <c r="AA91" s="109"/>
    </row>
    <row r="92" spans="1:27" s="48" customFormat="1" ht="12.75" customHeight="1">
      <c r="A92" s="52" t="s">
        <v>105</v>
      </c>
      <c r="B92" s="45"/>
      <c r="C92" s="40" t="s">
        <v>109</v>
      </c>
      <c r="D92" s="35">
        <f t="shared" si="12"/>
        <v>0</v>
      </c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109"/>
      <c r="Z92" s="109"/>
      <c r="AA92" s="109"/>
    </row>
    <row r="93" spans="1:27" ht="12.75" customHeight="1">
      <c r="A93" s="5" t="s">
        <v>110</v>
      </c>
      <c r="B93" s="847" t="s">
        <v>169</v>
      </c>
      <c r="C93" s="833"/>
      <c r="D93" s="35">
        <f t="shared" si="12"/>
        <v>64565</v>
      </c>
      <c r="E93" s="35">
        <f aca="true" t="shared" si="14" ref="E93:F95">+H93+K93+N93+Q93+T93+W93+Z93</f>
        <v>5303</v>
      </c>
      <c r="F93" s="35">
        <f t="shared" si="14"/>
        <v>69868</v>
      </c>
      <c r="G93" s="32">
        <f>+G94+G95+G96+G97</f>
        <v>0</v>
      </c>
      <c r="H93" s="32">
        <f aca="true" t="shared" si="15" ref="H93:W93">+H94+H95+H96+H97</f>
        <v>0</v>
      </c>
      <c r="I93" s="32">
        <f t="shared" si="15"/>
        <v>0</v>
      </c>
      <c r="J93" s="32">
        <f t="shared" si="15"/>
        <v>49763</v>
      </c>
      <c r="K93" s="32">
        <f t="shared" si="15"/>
        <v>0</v>
      </c>
      <c r="L93" s="32">
        <f>SUM(J93:K93)</f>
        <v>49763</v>
      </c>
      <c r="M93" s="32">
        <f t="shared" si="15"/>
        <v>0</v>
      </c>
      <c r="N93" s="32">
        <f t="shared" si="15"/>
        <v>0</v>
      </c>
      <c r="O93" s="32">
        <f t="shared" si="15"/>
        <v>0</v>
      </c>
      <c r="P93" s="32">
        <f t="shared" si="15"/>
        <v>3114</v>
      </c>
      <c r="Q93" s="32">
        <f t="shared" si="15"/>
        <v>0</v>
      </c>
      <c r="R93" s="32">
        <f>SUM(P93:Q93)</f>
        <v>3114</v>
      </c>
      <c r="S93" s="32">
        <f t="shared" si="15"/>
        <v>2500</v>
      </c>
      <c r="T93" s="32">
        <f t="shared" si="15"/>
        <v>1142</v>
      </c>
      <c r="U93" s="32">
        <f>SUM(S93:T93)</f>
        <v>3642</v>
      </c>
      <c r="V93" s="32">
        <f t="shared" si="15"/>
        <v>9188</v>
      </c>
      <c r="W93" s="32">
        <f t="shared" si="15"/>
        <v>4161</v>
      </c>
      <c r="X93" s="32">
        <f>SUM(V93:W93)</f>
        <v>13349</v>
      </c>
      <c r="Y93" s="35"/>
      <c r="Z93" s="35"/>
      <c r="AA93" s="35"/>
    </row>
    <row r="94" spans="1:27" s="48" customFormat="1" ht="12.75" customHeight="1">
      <c r="A94" s="52" t="s">
        <v>110</v>
      </c>
      <c r="B94" s="45"/>
      <c r="C94" s="40" t="s">
        <v>106</v>
      </c>
      <c r="D94" s="35">
        <f t="shared" si="12"/>
        <v>11688</v>
      </c>
      <c r="E94" s="35">
        <f t="shared" si="14"/>
        <v>5303</v>
      </c>
      <c r="F94" s="35">
        <f t="shared" si="14"/>
        <v>16991</v>
      </c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>
        <v>2500</v>
      </c>
      <c r="T94" s="67">
        <v>1142</v>
      </c>
      <c r="U94" s="32">
        <f>SUM(S94:T94)</f>
        <v>3642</v>
      </c>
      <c r="V94" s="67">
        <v>9188</v>
      </c>
      <c r="W94" s="67">
        <v>4161</v>
      </c>
      <c r="X94" s="32">
        <f>SUM(V94:W94)</f>
        <v>13349</v>
      </c>
      <c r="Y94" s="109"/>
      <c r="Z94" s="109"/>
      <c r="AA94" s="109"/>
    </row>
    <row r="95" spans="1:27" s="48" customFormat="1" ht="12.75" customHeight="1">
      <c r="A95" s="52" t="s">
        <v>110</v>
      </c>
      <c r="B95" s="45"/>
      <c r="C95" s="40" t="s">
        <v>559</v>
      </c>
      <c r="D95" s="35">
        <f t="shared" si="12"/>
        <v>52877</v>
      </c>
      <c r="E95" s="35">
        <f t="shared" si="14"/>
        <v>0</v>
      </c>
      <c r="F95" s="35">
        <f t="shared" si="14"/>
        <v>0</v>
      </c>
      <c r="G95" s="67"/>
      <c r="H95" s="67"/>
      <c r="I95" s="67"/>
      <c r="J95" s="67">
        <v>49763</v>
      </c>
      <c r="K95" s="67"/>
      <c r="L95" s="67"/>
      <c r="M95" s="67"/>
      <c r="N95" s="67"/>
      <c r="O95" s="67"/>
      <c r="P95" s="67">
        <v>3114</v>
      </c>
      <c r="Q95" s="67"/>
      <c r="R95" s="67"/>
      <c r="S95" s="67"/>
      <c r="T95" s="67"/>
      <c r="U95" s="67"/>
      <c r="V95" s="67"/>
      <c r="W95" s="67"/>
      <c r="X95" s="67"/>
      <c r="Y95" s="109"/>
      <c r="Z95" s="109"/>
      <c r="AA95" s="109"/>
    </row>
    <row r="96" spans="1:27" s="48" customFormat="1" ht="12.75" customHeight="1">
      <c r="A96" s="52" t="s">
        <v>110</v>
      </c>
      <c r="B96" s="45"/>
      <c r="C96" s="40" t="s">
        <v>108</v>
      </c>
      <c r="D96" s="35">
        <f t="shared" si="12"/>
        <v>0</v>
      </c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109"/>
      <c r="Z96" s="109"/>
      <c r="AA96" s="109"/>
    </row>
    <row r="97" spans="1:27" s="48" customFormat="1" ht="12.75" customHeight="1">
      <c r="A97" s="52" t="s">
        <v>110</v>
      </c>
      <c r="B97" s="45"/>
      <c r="C97" s="40" t="s">
        <v>109</v>
      </c>
      <c r="D97" s="35">
        <f t="shared" si="12"/>
        <v>0</v>
      </c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109"/>
      <c r="Z97" s="109"/>
      <c r="AA97" s="109"/>
    </row>
    <row r="98" spans="1:27" ht="12.75" customHeight="1">
      <c r="A98" s="5" t="s">
        <v>112</v>
      </c>
      <c r="B98" s="853" t="s">
        <v>111</v>
      </c>
      <c r="C98" s="835"/>
      <c r="D98" s="35">
        <f t="shared" si="12"/>
        <v>29728</v>
      </c>
      <c r="E98" s="35">
        <f>+H98+K98+N98+Q98+T98+W98+Z98</f>
        <v>175979</v>
      </c>
      <c r="F98" s="35">
        <f>+I98+L98+O98+R98+U98+X98+AA98</f>
        <v>205707</v>
      </c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5">
        <v>29728</v>
      </c>
      <c r="Z98" s="35">
        <v>175979</v>
      </c>
      <c r="AA98" s="35">
        <f>SUM(Y98:Z98)</f>
        <v>205707</v>
      </c>
    </row>
    <row r="99" spans="1:27" s="55" customFormat="1" ht="12.75" customHeight="1">
      <c r="A99" s="8" t="s">
        <v>113</v>
      </c>
      <c r="B99" s="852" t="s">
        <v>168</v>
      </c>
      <c r="C99" s="852"/>
      <c r="D99" s="70">
        <f>+D98+D93+D88+D85+D82+D81</f>
        <v>314124</v>
      </c>
      <c r="E99" s="70">
        <f>+E98+E93+E88+E85+E82+E81</f>
        <v>220976</v>
      </c>
      <c r="F99" s="70">
        <f>+F98+F93+F88+F85+F82+F81</f>
        <v>535100</v>
      </c>
      <c r="G99" s="70">
        <f>+G98+G93+G88+G85+G82+G81</f>
        <v>0</v>
      </c>
      <c r="H99" s="70">
        <f aca="true" t="shared" si="16" ref="H99:AA99">+H98+H93+H88+H85+H82+H81</f>
        <v>0</v>
      </c>
      <c r="I99" s="70">
        <f t="shared" si="16"/>
        <v>0</v>
      </c>
      <c r="J99" s="70">
        <f t="shared" si="16"/>
        <v>49763</v>
      </c>
      <c r="K99" s="70">
        <f t="shared" si="16"/>
        <v>0</v>
      </c>
      <c r="L99" s="70">
        <f t="shared" si="16"/>
        <v>49763</v>
      </c>
      <c r="M99" s="70">
        <f t="shared" si="16"/>
        <v>0</v>
      </c>
      <c r="N99" s="70">
        <f t="shared" si="16"/>
        <v>0</v>
      </c>
      <c r="O99" s="70">
        <f t="shared" si="16"/>
        <v>0</v>
      </c>
      <c r="P99" s="70">
        <f t="shared" si="16"/>
        <v>3114</v>
      </c>
      <c r="Q99" s="70">
        <f t="shared" si="16"/>
        <v>0</v>
      </c>
      <c r="R99" s="70">
        <f t="shared" si="16"/>
        <v>3114</v>
      </c>
      <c r="S99" s="70">
        <f t="shared" si="16"/>
        <v>2500</v>
      </c>
      <c r="T99" s="70">
        <f t="shared" si="16"/>
        <v>23142</v>
      </c>
      <c r="U99" s="70">
        <f t="shared" si="16"/>
        <v>25642</v>
      </c>
      <c r="V99" s="70">
        <f t="shared" si="16"/>
        <v>9188</v>
      </c>
      <c r="W99" s="70">
        <f t="shared" si="16"/>
        <v>4161</v>
      </c>
      <c r="X99" s="70">
        <f t="shared" si="16"/>
        <v>13349</v>
      </c>
      <c r="Y99" s="70">
        <f t="shared" si="16"/>
        <v>249559</v>
      </c>
      <c r="Z99" s="70">
        <f>+Z98+Z93+Z88+Z85+Z82+Z81</f>
        <v>193673</v>
      </c>
      <c r="AA99" s="70">
        <f t="shared" si="16"/>
        <v>443232</v>
      </c>
    </row>
    <row r="100" spans="1:27" ht="11.25" customHeight="1">
      <c r="A100" s="9"/>
      <c r="B100" s="10"/>
      <c r="C100" s="10"/>
      <c r="D100" s="33"/>
      <c r="E100" s="33"/>
      <c r="F100" s="34"/>
      <c r="G100" s="33"/>
      <c r="H100" s="33"/>
      <c r="I100" s="34"/>
      <c r="J100" s="33"/>
      <c r="K100" s="33"/>
      <c r="L100" s="34"/>
      <c r="M100" s="33"/>
      <c r="N100" s="33"/>
      <c r="O100" s="33"/>
      <c r="P100" s="33"/>
      <c r="Q100" s="33"/>
      <c r="R100" s="33"/>
      <c r="S100" s="33"/>
      <c r="T100" s="33"/>
      <c r="U100" s="34"/>
      <c r="V100" s="33"/>
      <c r="W100" s="33"/>
      <c r="X100" s="34"/>
      <c r="Y100" s="33"/>
      <c r="Z100" s="33"/>
      <c r="AA100" s="33"/>
    </row>
    <row r="101" spans="1:27" ht="12.75" customHeight="1" hidden="1">
      <c r="A101" s="14" t="s">
        <v>115</v>
      </c>
      <c r="B101" s="853" t="s">
        <v>114</v>
      </c>
      <c r="C101" s="853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</row>
    <row r="102" spans="1:27" ht="12.75" customHeight="1" hidden="1">
      <c r="A102" s="5" t="s">
        <v>116</v>
      </c>
      <c r="B102" s="835" t="s">
        <v>167</v>
      </c>
      <c r="C102" s="835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</row>
    <row r="103" spans="1:27" s="48" customFormat="1" ht="12.75" customHeight="1" hidden="1">
      <c r="A103" s="41" t="s">
        <v>116</v>
      </c>
      <c r="B103" s="45"/>
      <c r="C103" s="53" t="s">
        <v>117</v>
      </c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</row>
    <row r="104" spans="1:27" ht="12.75" customHeight="1" hidden="1">
      <c r="A104" s="5" t="s">
        <v>119</v>
      </c>
      <c r="B104" s="835" t="s">
        <v>118</v>
      </c>
      <c r="C104" s="835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</row>
    <row r="105" spans="1:27" ht="12.75" customHeight="1" hidden="1">
      <c r="A105" s="5" t="s">
        <v>121</v>
      </c>
      <c r="B105" s="835" t="s">
        <v>120</v>
      </c>
      <c r="C105" s="835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</row>
    <row r="106" spans="1:27" ht="12.75" customHeight="1" hidden="1">
      <c r="A106" s="5" t="s">
        <v>123</v>
      </c>
      <c r="B106" s="835" t="s">
        <v>122</v>
      </c>
      <c r="C106" s="835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</row>
    <row r="107" spans="1:27" ht="12.75" customHeight="1" hidden="1">
      <c r="A107" s="5" t="s">
        <v>125</v>
      </c>
      <c r="B107" s="835" t="s">
        <v>124</v>
      </c>
      <c r="C107" s="835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</row>
    <row r="108" spans="1:27" ht="12.75" customHeight="1" hidden="1">
      <c r="A108" s="5" t="s">
        <v>127</v>
      </c>
      <c r="B108" s="835" t="s">
        <v>126</v>
      </c>
      <c r="C108" s="835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</row>
    <row r="109" spans="1:27" s="55" customFormat="1" ht="12.75" customHeight="1">
      <c r="A109" s="8" t="s">
        <v>128</v>
      </c>
      <c r="B109" s="852" t="s">
        <v>166</v>
      </c>
      <c r="C109" s="852"/>
      <c r="D109" s="70"/>
      <c r="E109" s="70">
        <f>Z109</f>
        <v>12700</v>
      </c>
      <c r="F109" s="70">
        <f>AA109</f>
        <v>12700</v>
      </c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>
        <v>12700</v>
      </c>
      <c r="AA109" s="70">
        <f>SUM(Z109)</f>
        <v>12700</v>
      </c>
    </row>
    <row r="110" spans="1:27" ht="5.25" customHeight="1">
      <c r="A110" s="9"/>
      <c r="B110" s="10"/>
      <c r="C110" s="10"/>
      <c r="D110" s="33"/>
      <c r="E110" s="33"/>
      <c r="F110" s="34"/>
      <c r="G110" s="33"/>
      <c r="H110" s="33"/>
      <c r="I110" s="34"/>
      <c r="J110" s="33"/>
      <c r="K110" s="33"/>
      <c r="L110" s="34"/>
      <c r="M110" s="33"/>
      <c r="N110" s="33"/>
      <c r="O110" s="33"/>
      <c r="P110" s="33"/>
      <c r="Q110" s="33"/>
      <c r="R110" s="33"/>
      <c r="S110" s="33"/>
      <c r="T110" s="33"/>
      <c r="U110" s="34"/>
      <c r="V110" s="33"/>
      <c r="W110" s="33"/>
      <c r="X110" s="34"/>
      <c r="Y110" s="33"/>
      <c r="Z110" s="33"/>
      <c r="AA110" s="33"/>
    </row>
    <row r="111" spans="1:27" ht="12.75" customHeight="1" hidden="1">
      <c r="A111" s="5" t="s">
        <v>130</v>
      </c>
      <c r="B111" s="835" t="s">
        <v>129</v>
      </c>
      <c r="C111" s="835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</row>
    <row r="112" spans="1:27" ht="12.75" customHeight="1" hidden="1">
      <c r="A112" s="5" t="s">
        <v>132</v>
      </c>
      <c r="B112" s="835" t="s">
        <v>131</v>
      </c>
      <c r="C112" s="835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</row>
    <row r="113" spans="1:27" ht="12.75" customHeight="1" hidden="1">
      <c r="A113" s="5" t="s">
        <v>134</v>
      </c>
      <c r="B113" s="835" t="s">
        <v>133</v>
      </c>
      <c r="C113" s="835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</row>
    <row r="114" spans="1:27" ht="12.75" customHeight="1" hidden="1">
      <c r="A114" s="5" t="s">
        <v>136</v>
      </c>
      <c r="B114" s="835" t="s">
        <v>135</v>
      </c>
      <c r="C114" s="835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</row>
    <row r="115" spans="1:27" s="55" customFormat="1" ht="12.75" customHeight="1">
      <c r="A115" s="8" t="s">
        <v>137</v>
      </c>
      <c r="B115" s="852" t="s">
        <v>165</v>
      </c>
      <c r="C115" s="852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  <c r="AA115" s="70"/>
    </row>
    <row r="116" spans="1:27" ht="12.75" customHeight="1">
      <c r="A116" s="9"/>
      <c r="B116" s="10"/>
      <c r="C116" s="10"/>
      <c r="D116" s="33"/>
      <c r="E116" s="33"/>
      <c r="F116" s="34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</row>
    <row r="117" spans="1:27" ht="12.75" customHeight="1" hidden="1">
      <c r="A117" s="314" t="s">
        <v>473</v>
      </c>
      <c r="B117" s="853" t="s">
        <v>474</v>
      </c>
      <c r="C117" s="853"/>
      <c r="D117" s="317"/>
      <c r="E117" s="317"/>
      <c r="F117" s="318"/>
      <c r="G117" s="317"/>
      <c r="H117" s="317"/>
      <c r="I117" s="317"/>
      <c r="J117" s="317"/>
      <c r="K117" s="317"/>
      <c r="L117" s="317"/>
      <c r="M117" s="317"/>
      <c r="N117" s="317"/>
      <c r="O117" s="317"/>
      <c r="P117" s="317"/>
      <c r="Q117" s="317"/>
      <c r="R117" s="317"/>
      <c r="S117" s="317"/>
      <c r="T117" s="317"/>
      <c r="U117" s="317"/>
      <c r="V117" s="317"/>
      <c r="W117" s="317"/>
      <c r="X117" s="317"/>
      <c r="Y117" s="317"/>
      <c r="Z117" s="317"/>
      <c r="AA117" s="317"/>
    </row>
    <row r="118" spans="1:27" ht="12.75" customHeight="1" hidden="1">
      <c r="A118" s="14" t="s">
        <v>138</v>
      </c>
      <c r="B118" s="853" t="s">
        <v>164</v>
      </c>
      <c r="C118" s="853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</row>
    <row r="119" spans="1:27" s="55" customFormat="1" ht="12.75" customHeight="1">
      <c r="A119" s="17" t="s">
        <v>139</v>
      </c>
      <c r="B119" s="857" t="s">
        <v>163</v>
      </c>
      <c r="C119" s="857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</row>
    <row r="120" spans="1:27" ht="12.75" customHeight="1">
      <c r="A120" s="9"/>
      <c r="B120" s="18"/>
      <c r="C120" s="18"/>
      <c r="D120" s="33"/>
      <c r="E120" s="33"/>
      <c r="F120" s="34"/>
      <c r="G120" s="33"/>
      <c r="H120" s="33"/>
      <c r="I120" s="34"/>
      <c r="J120" s="33"/>
      <c r="K120" s="33"/>
      <c r="L120" s="34"/>
      <c r="M120" s="33"/>
      <c r="N120" s="33"/>
      <c r="O120" s="33"/>
      <c r="P120" s="33"/>
      <c r="Q120" s="33"/>
      <c r="R120" s="33"/>
      <c r="S120" s="33"/>
      <c r="T120" s="33"/>
      <c r="U120" s="34"/>
      <c r="V120" s="33"/>
      <c r="W120" s="33"/>
      <c r="X120" s="34"/>
      <c r="Y120" s="33"/>
      <c r="Z120" s="33"/>
      <c r="AA120" s="33"/>
    </row>
    <row r="121" spans="1:27" s="55" customFormat="1" ht="12.75" customHeight="1">
      <c r="A121" s="19" t="s">
        <v>140</v>
      </c>
      <c r="B121" s="862" t="s">
        <v>162</v>
      </c>
      <c r="C121" s="862"/>
      <c r="D121" s="69">
        <f>+D119+D115+D109+D99+D79+D59+D26+D24</f>
        <v>355825</v>
      </c>
      <c r="E121" s="69">
        <f>+E119+E115+E109+E99+E79+E59+E26+E24</f>
        <v>236176</v>
      </c>
      <c r="F121" s="69">
        <f>+F119+F115+F109+F99+F79+F59+F26+F24</f>
        <v>592001</v>
      </c>
      <c r="G121" s="69">
        <f>+G119+G115+G109+G99+G79+G59+G26+G24</f>
        <v>39500</v>
      </c>
      <c r="H121" s="69">
        <f aca="true" t="shared" si="17" ref="H121:AA121">+H119+H115+H109+H99+H79+H59+H26+H24</f>
        <v>2500</v>
      </c>
      <c r="I121" s="69">
        <f t="shared" si="17"/>
        <v>42000</v>
      </c>
      <c r="J121" s="69">
        <f t="shared" si="17"/>
        <v>49763</v>
      </c>
      <c r="K121" s="69">
        <f t="shared" si="17"/>
        <v>0</v>
      </c>
      <c r="L121" s="69">
        <f t="shared" si="17"/>
        <v>49763</v>
      </c>
      <c r="M121" s="69">
        <f t="shared" si="17"/>
        <v>500</v>
      </c>
      <c r="N121" s="69">
        <f t="shared" si="17"/>
        <v>0</v>
      </c>
      <c r="O121" s="69">
        <f t="shared" si="17"/>
        <v>500</v>
      </c>
      <c r="P121" s="69">
        <f t="shared" si="17"/>
        <v>4263</v>
      </c>
      <c r="Q121" s="69">
        <f t="shared" si="17"/>
        <v>0</v>
      </c>
      <c r="R121" s="69">
        <f t="shared" si="17"/>
        <v>4263</v>
      </c>
      <c r="S121" s="69">
        <f t="shared" si="17"/>
        <v>2500</v>
      </c>
      <c r="T121" s="69">
        <f t="shared" si="17"/>
        <v>23142</v>
      </c>
      <c r="U121" s="69">
        <f t="shared" si="17"/>
        <v>25642</v>
      </c>
      <c r="V121" s="69">
        <f t="shared" si="17"/>
        <v>9188</v>
      </c>
      <c r="W121" s="69">
        <f t="shared" si="17"/>
        <v>4161</v>
      </c>
      <c r="X121" s="69">
        <f t="shared" si="17"/>
        <v>13349</v>
      </c>
      <c r="Y121" s="69">
        <f t="shared" si="17"/>
        <v>250111</v>
      </c>
      <c r="Z121" s="69">
        <f t="shared" si="17"/>
        <v>206373</v>
      </c>
      <c r="AA121" s="69">
        <f t="shared" si="17"/>
        <v>456484</v>
      </c>
    </row>
    <row r="122" ht="12.75" customHeight="1"/>
    <row r="123" spans="1:27" ht="12.75" customHeight="1">
      <c r="A123" s="108" t="s">
        <v>309</v>
      </c>
      <c r="B123" s="880" t="s">
        <v>308</v>
      </c>
      <c r="C123" s="881"/>
      <c r="D123" s="22">
        <f>+G123+J123+M123+P123+S123+V123+Y123</f>
        <v>73753</v>
      </c>
      <c r="E123" s="22">
        <f>+H123+K123+N123+Q123+T123+W123+Z123</f>
        <v>0</v>
      </c>
      <c r="F123" s="22">
        <f>+I123+L123+O123+R123+U123+X123+AA123</f>
        <v>73753</v>
      </c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>
        <f>67593+6160</f>
        <v>73753</v>
      </c>
      <c r="Z123" s="22"/>
      <c r="AA123" s="22">
        <f>SUM(Y123:Z123)</f>
        <v>73753</v>
      </c>
    </row>
    <row r="124" spans="1:27" ht="12.75" customHeight="1">
      <c r="A124" s="108" t="s">
        <v>466</v>
      </c>
      <c r="B124" s="880" t="s">
        <v>469</v>
      </c>
      <c r="C124" s="881"/>
      <c r="D124" s="22">
        <f>+G124+J124+M124+P124+S124+V124+Y124</f>
        <v>0</v>
      </c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</row>
    <row r="125" spans="1:27" ht="12.75" customHeight="1">
      <c r="A125" s="108" t="s">
        <v>467</v>
      </c>
      <c r="B125" s="880" t="s">
        <v>468</v>
      </c>
      <c r="C125" s="881"/>
      <c r="D125" s="22">
        <f>+G125+J125+M125+P125+S125+V125+Y125</f>
        <v>0</v>
      </c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</row>
    <row r="126" spans="1:27" s="55" customFormat="1" ht="12.75" customHeight="1">
      <c r="A126" s="104" t="s">
        <v>311</v>
      </c>
      <c r="B126" s="884" t="s">
        <v>310</v>
      </c>
      <c r="C126" s="884"/>
      <c r="D126" s="56">
        <f>SUM(D123:D125)</f>
        <v>73753</v>
      </c>
      <c r="E126" s="56">
        <f>SUM(E123:E125)</f>
        <v>0</v>
      </c>
      <c r="F126" s="56">
        <f>SUM(F123:F125)</f>
        <v>73753</v>
      </c>
      <c r="G126" s="56">
        <f>SUM(G123:G125)</f>
        <v>0</v>
      </c>
      <c r="H126" s="56">
        <f aca="true" t="shared" si="18" ref="H126:Y126">SUM(H123:H125)</f>
        <v>0</v>
      </c>
      <c r="I126" s="56">
        <f t="shared" si="18"/>
        <v>0</v>
      </c>
      <c r="J126" s="56">
        <f t="shared" si="18"/>
        <v>0</v>
      </c>
      <c r="K126" s="56">
        <f t="shared" si="18"/>
        <v>0</v>
      </c>
      <c r="L126" s="56">
        <f t="shared" si="18"/>
        <v>0</v>
      </c>
      <c r="M126" s="56">
        <f t="shared" si="18"/>
        <v>0</v>
      </c>
      <c r="N126" s="56">
        <f t="shared" si="18"/>
        <v>0</v>
      </c>
      <c r="O126" s="56">
        <f t="shared" si="18"/>
        <v>0</v>
      </c>
      <c r="P126" s="56">
        <f t="shared" si="18"/>
        <v>0</v>
      </c>
      <c r="Q126" s="56">
        <f t="shared" si="18"/>
        <v>0</v>
      </c>
      <c r="R126" s="56">
        <f t="shared" si="18"/>
        <v>0</v>
      </c>
      <c r="S126" s="56">
        <f t="shared" si="18"/>
        <v>0</v>
      </c>
      <c r="T126" s="56">
        <f t="shared" si="18"/>
        <v>0</v>
      </c>
      <c r="U126" s="56">
        <f t="shared" si="18"/>
        <v>0</v>
      </c>
      <c r="V126" s="56">
        <f t="shared" si="18"/>
        <v>0</v>
      </c>
      <c r="W126" s="56">
        <f t="shared" si="18"/>
        <v>0</v>
      </c>
      <c r="X126" s="56">
        <f t="shared" si="18"/>
        <v>0</v>
      </c>
      <c r="Y126" s="56">
        <f t="shared" si="18"/>
        <v>73753</v>
      </c>
      <c r="Z126" s="56">
        <f>SUM(Z123:Z125)</f>
        <v>0</v>
      </c>
      <c r="AA126" s="56">
        <f>SUM(AA123:AA125)</f>
        <v>73753</v>
      </c>
    </row>
    <row r="127" spans="1:27" s="55" customFormat="1" ht="12.75" customHeight="1">
      <c r="A127" s="104" t="s">
        <v>470</v>
      </c>
      <c r="B127" s="882" t="s">
        <v>471</v>
      </c>
      <c r="C127" s="883"/>
      <c r="D127" s="56">
        <f>+G127+J127+M127+P127+S127+V127+Y127</f>
        <v>330421</v>
      </c>
      <c r="E127" s="56">
        <f>+H127+K127+N127+Q127+T127+W127+Z127</f>
        <v>5551</v>
      </c>
      <c r="F127" s="56">
        <f>+I127+L127+O127+R127+U127+X127+AA127</f>
        <v>335972</v>
      </c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>
        <v>330421</v>
      </c>
      <c r="Z127" s="56">
        <v>5551</v>
      </c>
      <c r="AA127" s="56">
        <f>SUM(Y127:Z127)</f>
        <v>335972</v>
      </c>
    </row>
    <row r="128" spans="1:27" s="55" customFormat="1" ht="12.75" customHeight="1">
      <c r="A128" s="104" t="s">
        <v>312</v>
      </c>
      <c r="B128" s="171" t="s">
        <v>318</v>
      </c>
      <c r="C128" s="186"/>
      <c r="D128" s="56">
        <f>SUM(D125:D127)</f>
        <v>404174</v>
      </c>
      <c r="E128" s="56">
        <f>SUM(E125:E127)</f>
        <v>5551</v>
      </c>
      <c r="F128" s="56">
        <f>SUM(F125:F127)</f>
        <v>409725</v>
      </c>
      <c r="G128" s="56">
        <f>+G127+G126</f>
        <v>0</v>
      </c>
      <c r="H128" s="56">
        <f aca="true" t="shared" si="19" ref="H128:AA128">+H127+H126</f>
        <v>0</v>
      </c>
      <c r="I128" s="56">
        <f t="shared" si="19"/>
        <v>0</v>
      </c>
      <c r="J128" s="56">
        <f t="shared" si="19"/>
        <v>0</v>
      </c>
      <c r="K128" s="56">
        <f t="shared" si="19"/>
        <v>0</v>
      </c>
      <c r="L128" s="56">
        <f t="shared" si="19"/>
        <v>0</v>
      </c>
      <c r="M128" s="56">
        <f t="shared" si="19"/>
        <v>0</v>
      </c>
      <c r="N128" s="56">
        <f t="shared" si="19"/>
        <v>0</v>
      </c>
      <c r="O128" s="56">
        <f t="shared" si="19"/>
        <v>0</v>
      </c>
      <c r="P128" s="56">
        <f t="shared" si="19"/>
        <v>0</v>
      </c>
      <c r="Q128" s="56">
        <f t="shared" si="19"/>
        <v>0</v>
      </c>
      <c r="R128" s="56">
        <f t="shared" si="19"/>
        <v>0</v>
      </c>
      <c r="S128" s="56">
        <f t="shared" si="19"/>
        <v>0</v>
      </c>
      <c r="T128" s="56">
        <f t="shared" si="19"/>
        <v>0</v>
      </c>
      <c r="U128" s="56">
        <f t="shared" si="19"/>
        <v>0</v>
      </c>
      <c r="V128" s="56">
        <f t="shared" si="19"/>
        <v>0</v>
      </c>
      <c r="W128" s="56">
        <f t="shared" si="19"/>
        <v>0</v>
      </c>
      <c r="X128" s="56">
        <f t="shared" si="19"/>
        <v>0</v>
      </c>
      <c r="Y128" s="56">
        <f t="shared" si="19"/>
        <v>404174</v>
      </c>
      <c r="Z128" s="56">
        <f t="shared" si="19"/>
        <v>5551</v>
      </c>
      <c r="AA128" s="56">
        <f t="shared" si="19"/>
        <v>409725</v>
      </c>
    </row>
  </sheetData>
  <sheetProtection/>
  <mergeCells count="103">
    <mergeCell ref="B41:C41"/>
    <mergeCell ref="B42:C42"/>
    <mergeCell ref="B18:C18"/>
    <mergeCell ref="B19:C19"/>
    <mergeCell ref="B20:C20"/>
    <mergeCell ref="B21:C21"/>
    <mergeCell ref="B22:C22"/>
    <mergeCell ref="B23:C23"/>
    <mergeCell ref="B9:C9"/>
    <mergeCell ref="Y2:AA2"/>
    <mergeCell ref="D2:F2"/>
    <mergeCell ref="S3:U3"/>
    <mergeCell ref="V3:X3"/>
    <mergeCell ref="D3:F3"/>
    <mergeCell ref="Y1:AA1"/>
    <mergeCell ref="B82:C82"/>
    <mergeCell ref="B85:C85"/>
    <mergeCell ref="B16:C16"/>
    <mergeCell ref="B5:C5"/>
    <mergeCell ref="B10:C10"/>
    <mergeCell ref="B11:C11"/>
    <mergeCell ref="B12:C12"/>
    <mergeCell ref="B13:C13"/>
    <mergeCell ref="B8:C8"/>
    <mergeCell ref="B24:C24"/>
    <mergeCell ref="B26:C26"/>
    <mergeCell ref="B33:C33"/>
    <mergeCell ref="B34:C34"/>
    <mergeCell ref="G3:I3"/>
    <mergeCell ref="J3:L3"/>
    <mergeCell ref="B14:C14"/>
    <mergeCell ref="B15:C15"/>
    <mergeCell ref="B6:C6"/>
    <mergeCell ref="B7:C7"/>
    <mergeCell ref="B58:C58"/>
    <mergeCell ref="P3:R3"/>
    <mergeCell ref="S2:U2"/>
    <mergeCell ref="V2:X2"/>
    <mergeCell ref="P2:R2"/>
    <mergeCell ref="B40:C40"/>
    <mergeCell ref="M3:O3"/>
    <mergeCell ref="G2:I2"/>
    <mergeCell ref="J2:L2"/>
    <mergeCell ref="M2:O2"/>
    <mergeCell ref="B44:C44"/>
    <mergeCell ref="B49:C49"/>
    <mergeCell ref="B56:C56"/>
    <mergeCell ref="B47:C47"/>
    <mergeCell ref="B48:C48"/>
    <mergeCell ref="B57:C57"/>
    <mergeCell ref="B61:C61"/>
    <mergeCell ref="A2:A4"/>
    <mergeCell ref="B2:C4"/>
    <mergeCell ref="B36:C36"/>
    <mergeCell ref="B37:C37"/>
    <mergeCell ref="B38:C38"/>
    <mergeCell ref="B39:C39"/>
    <mergeCell ref="B35:C35"/>
    <mergeCell ref="B17:C17"/>
    <mergeCell ref="B43:C43"/>
    <mergeCell ref="B88:C88"/>
    <mergeCell ref="B64:C64"/>
    <mergeCell ref="B65:C65"/>
    <mergeCell ref="B68:C68"/>
    <mergeCell ref="B70:C70"/>
    <mergeCell ref="B72:C72"/>
    <mergeCell ref="B74:C74"/>
    <mergeCell ref="B79:C79"/>
    <mergeCell ref="B80:C80"/>
    <mergeCell ref="B81:C81"/>
    <mergeCell ref="B102:C102"/>
    <mergeCell ref="B93:C93"/>
    <mergeCell ref="B98:C98"/>
    <mergeCell ref="B99:C99"/>
    <mergeCell ref="B101:C101"/>
    <mergeCell ref="B104:C104"/>
    <mergeCell ref="B124:C124"/>
    <mergeCell ref="B105:C105"/>
    <mergeCell ref="B106:C106"/>
    <mergeCell ref="B107:C107"/>
    <mergeCell ref="B108:C108"/>
    <mergeCell ref="B109:C109"/>
    <mergeCell ref="B111:C111"/>
    <mergeCell ref="B123:C123"/>
    <mergeCell ref="B126:C126"/>
    <mergeCell ref="B62:C62"/>
    <mergeCell ref="B50:C50"/>
    <mergeCell ref="B51:C51"/>
    <mergeCell ref="B52:C52"/>
    <mergeCell ref="B53:C53"/>
    <mergeCell ref="B54:C54"/>
    <mergeCell ref="B55:C55"/>
    <mergeCell ref="B59:C59"/>
    <mergeCell ref="B125:C125"/>
    <mergeCell ref="B127:C127"/>
    <mergeCell ref="B117:C117"/>
    <mergeCell ref="B121:C121"/>
    <mergeCell ref="B112:C112"/>
    <mergeCell ref="B113:C113"/>
    <mergeCell ref="B114:C114"/>
    <mergeCell ref="B115:C115"/>
    <mergeCell ref="B119:C119"/>
    <mergeCell ref="B118:C118"/>
  </mergeCells>
  <printOptions horizontalCentered="1"/>
  <pageMargins left="0.31496062992125984" right="0.31496062992125984" top="0.7480314960629921" bottom="0.15748031496062992" header="0.31496062992125984" footer="0.31496062992125984"/>
  <pageSetup cellComments="asDisplayed" fitToHeight="2" fitToWidth="1" horizontalDpi="600" verticalDpi="600" orientation="portrait" paperSize="8" scale="46" r:id="rId3"/>
  <headerFooter>
    <oddHeader>&amp;C&amp;"-,Félkövér"&amp;12Martonvásár Város Képviselőtestület  ..../2014 (........) önkormányzati rendelete Martonvásár Város 2014. évi költségvetésének módosításáról&amp;"Times New Roman,Félkövér"
Egyéb tevékenység&amp;R
5.g melléklet</oddHead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0"/>
  <sheetViews>
    <sheetView zoomScalePageLayoutView="0" workbookViewId="0" topLeftCell="A50">
      <selection activeCell="D5" sqref="D5"/>
    </sheetView>
  </sheetViews>
  <sheetFormatPr defaultColWidth="9.140625" defaultRowHeight="15"/>
  <cols>
    <col min="1" max="1" width="7.421875" style="29" customWidth="1"/>
    <col min="2" max="2" width="9.421875" style="164" customWidth="1"/>
    <col min="3" max="3" width="32.28125" style="164" customWidth="1"/>
    <col min="4" max="4" width="8.7109375" style="21" customWidth="1"/>
    <col min="5" max="5" width="6.28125" style="21" customWidth="1"/>
    <col min="6" max="6" width="7.7109375" style="21" customWidth="1"/>
    <col min="7" max="7" width="8.7109375" style="21" customWidth="1"/>
    <col min="8" max="8" width="6.7109375" style="21" customWidth="1"/>
    <col min="9" max="9" width="7.7109375" style="21" customWidth="1"/>
    <col min="10" max="10" width="8.7109375" style="21" customWidth="1"/>
    <col min="11" max="11" width="6.421875" style="21" customWidth="1"/>
    <col min="12" max="12" width="7.7109375" style="21" customWidth="1"/>
    <col min="13" max="13" width="8.7109375" style="21" customWidth="1"/>
    <col min="14" max="14" width="6.57421875" style="21" customWidth="1"/>
    <col min="15" max="15" width="7.7109375" style="21" customWidth="1"/>
    <col min="16" max="16384" width="9.140625" style="21" customWidth="1"/>
  </cols>
  <sheetData>
    <row r="1" spans="1:24" s="1" customFormat="1" ht="15.75">
      <c r="A1" s="858" t="s">
        <v>518</v>
      </c>
      <c r="B1" s="858"/>
      <c r="C1" s="858"/>
      <c r="D1" s="858"/>
      <c r="E1" s="858"/>
      <c r="F1" s="858"/>
      <c r="G1" s="858"/>
      <c r="H1" s="858"/>
      <c r="I1" s="858"/>
      <c r="J1" s="858"/>
      <c r="K1" s="858"/>
      <c r="L1" s="858"/>
      <c r="M1" s="858"/>
      <c r="N1" s="858"/>
      <c r="O1" s="858"/>
      <c r="P1" s="357"/>
      <c r="Q1" s="357"/>
      <c r="R1" s="357"/>
      <c r="S1" s="357"/>
      <c r="T1" s="357"/>
      <c r="U1" s="357"/>
      <c r="V1" s="357"/>
      <c r="W1" s="357"/>
      <c r="X1" s="357"/>
    </row>
    <row r="2" spans="1:24" s="1" customFormat="1" ht="15.75">
      <c r="A2" s="858" t="s">
        <v>523</v>
      </c>
      <c r="B2" s="858"/>
      <c r="C2" s="858"/>
      <c r="D2" s="858"/>
      <c r="E2" s="858"/>
      <c r="F2" s="858"/>
      <c r="G2" s="858"/>
      <c r="H2" s="858"/>
      <c r="I2" s="858"/>
      <c r="J2" s="858"/>
      <c r="K2" s="858"/>
      <c r="L2" s="858"/>
      <c r="M2" s="858"/>
      <c r="N2" s="858"/>
      <c r="O2" s="858"/>
      <c r="P2" s="357"/>
      <c r="Q2" s="357"/>
      <c r="R2" s="357"/>
      <c r="S2" s="357"/>
      <c r="T2" s="357"/>
      <c r="U2" s="357"/>
      <c r="V2" s="357"/>
      <c r="W2" s="357"/>
      <c r="X2" s="357"/>
    </row>
    <row r="3" spans="1:27" s="1" customFormat="1" ht="12.75" customHeight="1">
      <c r="A3" s="29"/>
      <c r="B3" s="30"/>
      <c r="C3" s="30"/>
      <c r="M3" s="859" t="s">
        <v>516</v>
      </c>
      <c r="N3" s="859"/>
      <c r="O3" s="859"/>
      <c r="Z3" s="164"/>
      <c r="AA3" s="164"/>
    </row>
    <row r="4" spans="1:15" ht="42" customHeight="1">
      <c r="A4" s="856" t="s">
        <v>1</v>
      </c>
      <c r="B4" s="920" t="s">
        <v>349</v>
      </c>
      <c r="C4" s="921"/>
      <c r="D4" s="872" t="s">
        <v>368</v>
      </c>
      <c r="E4" s="872"/>
      <c r="F4" s="872"/>
      <c r="G4" s="872" t="s">
        <v>359</v>
      </c>
      <c r="H4" s="872"/>
      <c r="I4" s="872"/>
      <c r="J4" s="872" t="s">
        <v>360</v>
      </c>
      <c r="K4" s="872"/>
      <c r="L4" s="872"/>
      <c r="M4" s="872" t="s">
        <v>361</v>
      </c>
      <c r="N4" s="872"/>
      <c r="O4" s="872"/>
    </row>
    <row r="5" spans="1:15" ht="38.25">
      <c r="A5" s="856"/>
      <c r="B5" s="922"/>
      <c r="C5" s="923"/>
      <c r="D5" s="4" t="s">
        <v>188</v>
      </c>
      <c r="E5" s="4" t="s">
        <v>636</v>
      </c>
      <c r="F5" s="4" t="s">
        <v>189</v>
      </c>
      <c r="G5" s="4" t="s">
        <v>188</v>
      </c>
      <c r="H5" s="4" t="s">
        <v>636</v>
      </c>
      <c r="I5" s="4" t="s">
        <v>189</v>
      </c>
      <c r="J5" s="4" t="s">
        <v>188</v>
      </c>
      <c r="K5" s="4" t="s">
        <v>636</v>
      </c>
      <c r="L5" s="4" t="s">
        <v>189</v>
      </c>
      <c r="M5" s="4" t="s">
        <v>188</v>
      </c>
      <c r="N5" s="4" t="s">
        <v>636</v>
      </c>
      <c r="O5" s="4" t="s">
        <v>189</v>
      </c>
    </row>
    <row r="6" spans="1:15" ht="12.75">
      <c r="A6" s="166" t="s">
        <v>238</v>
      </c>
      <c r="B6" s="885" t="s">
        <v>237</v>
      </c>
      <c r="C6" s="886"/>
      <c r="D6" s="210">
        <f>+G6+J6+M6</f>
        <v>12679</v>
      </c>
      <c r="E6" s="210">
        <f>+H6+K6+N6</f>
        <v>0</v>
      </c>
      <c r="F6" s="210">
        <f>+I6+L6+O6</f>
        <v>12679</v>
      </c>
      <c r="G6" s="210"/>
      <c r="H6" s="210"/>
      <c r="I6" s="210"/>
      <c r="J6" s="210">
        <f>SUM(J7:J16)</f>
        <v>2831</v>
      </c>
      <c r="K6" s="210"/>
      <c r="L6" s="210">
        <f>SUM(J6:K6)</f>
        <v>2831</v>
      </c>
      <c r="M6" s="210">
        <f>SUM(M7:M16)</f>
        <v>9848</v>
      </c>
      <c r="N6" s="210"/>
      <c r="O6" s="161">
        <f>SUM(M6:N6)</f>
        <v>9848</v>
      </c>
    </row>
    <row r="7" spans="1:15" s="48" customFormat="1" ht="12.75">
      <c r="A7" s="209"/>
      <c r="B7" s="887" t="s">
        <v>404</v>
      </c>
      <c r="C7" s="888"/>
      <c r="D7" s="210">
        <f aca="true" t="shared" si="0" ref="D7:D33">+G7+J7+M7</f>
        <v>0</v>
      </c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08"/>
    </row>
    <row r="8" spans="1:15" s="48" customFormat="1" ht="12.75">
      <c r="A8" s="209"/>
      <c r="B8" s="887" t="s">
        <v>394</v>
      </c>
      <c r="C8" s="888"/>
      <c r="D8" s="210">
        <f t="shared" si="0"/>
        <v>0</v>
      </c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08"/>
    </row>
    <row r="9" spans="1:15" s="48" customFormat="1" ht="12.75">
      <c r="A9" s="209"/>
      <c r="B9" s="887" t="s">
        <v>395</v>
      </c>
      <c r="C9" s="888"/>
      <c r="D9" s="210">
        <f t="shared" si="0"/>
        <v>12679</v>
      </c>
      <c r="E9" s="210">
        <f>+H9+K9+N9</f>
        <v>0</v>
      </c>
      <c r="F9" s="210">
        <f>+I9+L9+O9</f>
        <v>12679</v>
      </c>
      <c r="G9" s="211"/>
      <c r="H9" s="211"/>
      <c r="I9" s="211"/>
      <c r="J9" s="211">
        <v>2831</v>
      </c>
      <c r="K9" s="211"/>
      <c r="L9" s="211">
        <f>SUM(J9:K9)</f>
        <v>2831</v>
      </c>
      <c r="M9" s="211">
        <v>9848</v>
      </c>
      <c r="N9" s="211"/>
      <c r="O9" s="208">
        <f>SUM(M9:N9)</f>
        <v>9848</v>
      </c>
    </row>
    <row r="10" spans="1:15" s="48" customFormat="1" ht="12.75">
      <c r="A10" s="209"/>
      <c r="B10" s="887" t="s">
        <v>396</v>
      </c>
      <c r="C10" s="888"/>
      <c r="D10" s="210">
        <f t="shared" si="0"/>
        <v>0</v>
      </c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08"/>
    </row>
    <row r="11" spans="1:15" s="48" customFormat="1" ht="12.75">
      <c r="A11" s="209"/>
      <c r="B11" s="887" t="s">
        <v>397</v>
      </c>
      <c r="C11" s="888"/>
      <c r="D11" s="210">
        <f t="shared" si="0"/>
        <v>0</v>
      </c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08"/>
    </row>
    <row r="12" spans="1:15" s="48" customFormat="1" ht="12.75">
      <c r="A12" s="209"/>
      <c r="B12" s="887" t="s">
        <v>398</v>
      </c>
      <c r="C12" s="888"/>
      <c r="D12" s="210">
        <f t="shared" si="0"/>
        <v>0</v>
      </c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08"/>
    </row>
    <row r="13" spans="1:15" s="48" customFormat="1" ht="12.75">
      <c r="A13" s="209"/>
      <c r="B13" s="887" t="s">
        <v>101</v>
      </c>
      <c r="C13" s="888"/>
      <c r="D13" s="210">
        <f t="shared" si="0"/>
        <v>0</v>
      </c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08"/>
    </row>
    <row r="14" spans="1:15" s="48" customFormat="1" ht="12.75">
      <c r="A14" s="209"/>
      <c r="B14" s="887" t="s">
        <v>102</v>
      </c>
      <c r="C14" s="888"/>
      <c r="D14" s="210">
        <f t="shared" si="0"/>
        <v>0</v>
      </c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08"/>
    </row>
    <row r="15" spans="1:15" s="48" customFormat="1" ht="12.75">
      <c r="A15" s="209"/>
      <c r="B15" s="887" t="s">
        <v>399</v>
      </c>
      <c r="C15" s="888"/>
      <c r="D15" s="210">
        <f t="shared" si="0"/>
        <v>0</v>
      </c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08"/>
    </row>
    <row r="16" spans="1:15" s="48" customFormat="1" ht="12.75">
      <c r="A16" s="209"/>
      <c r="B16" s="887" t="s">
        <v>400</v>
      </c>
      <c r="C16" s="888"/>
      <c r="D16" s="210">
        <f t="shared" si="0"/>
        <v>0</v>
      </c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08"/>
    </row>
    <row r="17" spans="1:15" s="55" customFormat="1" ht="12.75">
      <c r="A17" s="167" t="s">
        <v>239</v>
      </c>
      <c r="B17" s="910" t="s">
        <v>542</v>
      </c>
      <c r="C17" s="913"/>
      <c r="D17" s="212">
        <f t="shared" si="0"/>
        <v>12679</v>
      </c>
      <c r="E17" s="212">
        <f>+H17+K17+N17</f>
        <v>0</v>
      </c>
      <c r="F17" s="212">
        <f>+I17+L17+O17</f>
        <v>12679</v>
      </c>
      <c r="G17" s="212"/>
      <c r="H17" s="212"/>
      <c r="I17" s="212"/>
      <c r="J17" s="212">
        <f aca="true" t="shared" si="1" ref="J17:O17">+J6</f>
        <v>2831</v>
      </c>
      <c r="K17" s="212">
        <f t="shared" si="1"/>
        <v>0</v>
      </c>
      <c r="L17" s="212">
        <f t="shared" si="1"/>
        <v>2831</v>
      </c>
      <c r="M17" s="212">
        <f t="shared" si="1"/>
        <v>9848</v>
      </c>
      <c r="N17" s="212">
        <f t="shared" si="1"/>
        <v>0</v>
      </c>
      <c r="O17" s="212">
        <f t="shared" si="1"/>
        <v>9848</v>
      </c>
    </row>
    <row r="18" spans="1:15" ht="12.75">
      <c r="A18" s="166" t="s">
        <v>241</v>
      </c>
      <c r="B18" s="885" t="s">
        <v>240</v>
      </c>
      <c r="C18" s="886"/>
      <c r="D18" s="210">
        <f t="shared" si="0"/>
        <v>517</v>
      </c>
      <c r="E18" s="210">
        <f>+H18+K18+N18</f>
        <v>0</v>
      </c>
      <c r="F18" s="210">
        <f>+I18+L18+O18</f>
        <v>517</v>
      </c>
      <c r="G18" s="210"/>
      <c r="H18" s="210"/>
      <c r="I18" s="210"/>
      <c r="J18" s="210">
        <f>+J21</f>
        <v>0</v>
      </c>
      <c r="K18" s="210"/>
      <c r="L18" s="210"/>
      <c r="M18" s="210">
        <f>+M21</f>
        <v>517</v>
      </c>
      <c r="N18" s="210"/>
      <c r="O18" s="161">
        <f>SUM(M18:N18)</f>
        <v>517</v>
      </c>
    </row>
    <row r="19" spans="1:15" s="48" customFormat="1" ht="12.75" customHeight="1">
      <c r="A19" s="209"/>
      <c r="B19" s="887" t="s">
        <v>404</v>
      </c>
      <c r="C19" s="888"/>
      <c r="D19" s="210">
        <f t="shared" si="0"/>
        <v>0</v>
      </c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08"/>
    </row>
    <row r="20" spans="1:15" s="48" customFormat="1" ht="12.75" customHeight="1">
      <c r="A20" s="209"/>
      <c r="B20" s="887" t="s">
        <v>394</v>
      </c>
      <c r="C20" s="888"/>
      <c r="D20" s="210">
        <f t="shared" si="0"/>
        <v>0</v>
      </c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08"/>
    </row>
    <row r="21" spans="1:15" s="48" customFormat="1" ht="12.75" customHeight="1">
      <c r="A21" s="209"/>
      <c r="B21" s="887" t="s">
        <v>395</v>
      </c>
      <c r="C21" s="888"/>
      <c r="D21" s="210">
        <f t="shared" si="0"/>
        <v>517</v>
      </c>
      <c r="E21" s="210">
        <f>+H21+K21+N21</f>
        <v>0</v>
      </c>
      <c r="F21" s="210">
        <f>+I21+L21+O21</f>
        <v>517</v>
      </c>
      <c r="G21" s="211"/>
      <c r="H21" s="211"/>
      <c r="I21" s="211"/>
      <c r="J21" s="211"/>
      <c r="K21" s="211"/>
      <c r="L21" s="211"/>
      <c r="M21" s="211">
        <v>517</v>
      </c>
      <c r="N21" s="211"/>
      <c r="O21" s="208">
        <f>SUM(M21:N21)</f>
        <v>517</v>
      </c>
    </row>
    <row r="22" spans="1:15" s="48" customFormat="1" ht="12.75" customHeight="1">
      <c r="A22" s="209"/>
      <c r="B22" s="887" t="s">
        <v>396</v>
      </c>
      <c r="C22" s="888"/>
      <c r="D22" s="210">
        <f t="shared" si="0"/>
        <v>0</v>
      </c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08"/>
    </row>
    <row r="23" spans="1:15" s="48" customFormat="1" ht="12.75" customHeight="1">
      <c r="A23" s="209"/>
      <c r="B23" s="887" t="s">
        <v>397</v>
      </c>
      <c r="C23" s="888"/>
      <c r="D23" s="210">
        <f t="shared" si="0"/>
        <v>0</v>
      </c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08"/>
    </row>
    <row r="24" spans="1:15" s="48" customFormat="1" ht="12.75" customHeight="1">
      <c r="A24" s="209"/>
      <c r="B24" s="887" t="s">
        <v>398</v>
      </c>
      <c r="C24" s="888"/>
      <c r="D24" s="210">
        <f t="shared" si="0"/>
        <v>0</v>
      </c>
      <c r="E24" s="211"/>
      <c r="F24" s="211"/>
      <c r="G24" s="211"/>
      <c r="H24" s="211"/>
      <c r="I24" s="211"/>
      <c r="J24" s="211"/>
      <c r="K24" s="211"/>
      <c r="L24" s="211"/>
      <c r="M24" s="211"/>
      <c r="N24" s="211"/>
      <c r="O24" s="208"/>
    </row>
    <row r="25" spans="1:15" s="48" customFormat="1" ht="12.75" customHeight="1">
      <c r="A25" s="209"/>
      <c r="B25" s="887" t="s">
        <v>101</v>
      </c>
      <c r="C25" s="888"/>
      <c r="D25" s="210">
        <f t="shared" si="0"/>
        <v>0</v>
      </c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08"/>
    </row>
    <row r="26" spans="1:15" s="48" customFormat="1" ht="12.75" customHeight="1">
      <c r="A26" s="209"/>
      <c r="B26" s="887" t="s">
        <v>102</v>
      </c>
      <c r="C26" s="888"/>
      <c r="D26" s="210">
        <f t="shared" si="0"/>
        <v>0</v>
      </c>
      <c r="E26" s="211"/>
      <c r="F26" s="211"/>
      <c r="G26" s="211"/>
      <c r="H26" s="211"/>
      <c r="I26" s="211"/>
      <c r="J26" s="211"/>
      <c r="K26" s="211"/>
      <c r="L26" s="211"/>
      <c r="M26" s="211"/>
      <c r="N26" s="211"/>
      <c r="O26" s="208"/>
    </row>
    <row r="27" spans="1:15" s="48" customFormat="1" ht="12.75" customHeight="1">
      <c r="A27" s="209"/>
      <c r="B27" s="887" t="s">
        <v>399</v>
      </c>
      <c r="C27" s="888"/>
      <c r="D27" s="210">
        <f t="shared" si="0"/>
        <v>0</v>
      </c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08"/>
    </row>
    <row r="28" spans="1:15" s="48" customFormat="1" ht="12.75" customHeight="1">
      <c r="A28" s="209"/>
      <c r="B28" s="887" t="s">
        <v>400</v>
      </c>
      <c r="C28" s="888"/>
      <c r="D28" s="210">
        <f t="shared" si="0"/>
        <v>0</v>
      </c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08"/>
    </row>
    <row r="29" spans="1:15" s="55" customFormat="1" ht="12.75">
      <c r="A29" s="167" t="s">
        <v>242</v>
      </c>
      <c r="B29" s="910" t="s">
        <v>402</v>
      </c>
      <c r="C29" s="913"/>
      <c r="D29" s="212">
        <f t="shared" si="0"/>
        <v>517</v>
      </c>
      <c r="E29" s="212">
        <f>+H29+K29+N29</f>
        <v>0</v>
      </c>
      <c r="F29" s="212">
        <f>+I29+L29+O29</f>
        <v>517</v>
      </c>
      <c r="G29" s="212"/>
      <c r="H29" s="212"/>
      <c r="I29" s="212"/>
      <c r="J29" s="212">
        <f>+J18</f>
        <v>0</v>
      </c>
      <c r="K29" s="212"/>
      <c r="L29" s="212"/>
      <c r="M29" s="212">
        <f>+M18</f>
        <v>517</v>
      </c>
      <c r="N29" s="212">
        <f>+N18</f>
        <v>0</v>
      </c>
      <c r="O29" s="212">
        <f>+O18</f>
        <v>517</v>
      </c>
    </row>
    <row r="30" spans="1:15" s="55" customFormat="1" ht="15" customHeight="1">
      <c r="A30" s="167" t="s">
        <v>267</v>
      </c>
      <c r="B30" s="882" t="s">
        <v>477</v>
      </c>
      <c r="C30" s="883"/>
      <c r="D30" s="212">
        <f t="shared" si="0"/>
        <v>0</v>
      </c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4"/>
    </row>
    <row r="31" spans="1:15" ht="12.75">
      <c r="A31" s="166" t="s">
        <v>271</v>
      </c>
      <c r="B31" s="885" t="s">
        <v>270</v>
      </c>
      <c r="C31" s="886"/>
      <c r="D31" s="76">
        <f t="shared" si="0"/>
        <v>2181</v>
      </c>
      <c r="E31" s="76">
        <f>+H31+K31+N31</f>
        <v>0</v>
      </c>
      <c r="F31" s="76">
        <f>+I31+L31+O31</f>
        <v>2181</v>
      </c>
      <c r="G31" s="76"/>
      <c r="H31" s="76"/>
      <c r="I31" s="22"/>
      <c r="J31" s="76"/>
      <c r="K31" s="76"/>
      <c r="L31" s="22"/>
      <c r="M31" s="76">
        <f>112+1469+600</f>
        <v>2181</v>
      </c>
      <c r="N31" s="76"/>
      <c r="O31" s="32">
        <f>SUM(M31:N31)</f>
        <v>2181</v>
      </c>
    </row>
    <row r="32" spans="1:15" ht="12.75">
      <c r="A32" s="166" t="s">
        <v>283</v>
      </c>
      <c r="B32" s="885" t="s">
        <v>282</v>
      </c>
      <c r="C32" s="886"/>
      <c r="D32" s="76">
        <f t="shared" si="0"/>
        <v>0</v>
      </c>
      <c r="E32" s="76"/>
      <c r="F32" s="22"/>
      <c r="G32" s="76"/>
      <c r="H32" s="76"/>
      <c r="I32" s="22"/>
      <c r="J32" s="76"/>
      <c r="K32" s="76"/>
      <c r="L32" s="22"/>
      <c r="M32" s="76"/>
      <c r="N32" s="76"/>
      <c r="O32" s="22"/>
    </row>
    <row r="33" spans="1:15" ht="12.75">
      <c r="A33" s="166" t="s">
        <v>287</v>
      </c>
      <c r="B33" s="885" t="s">
        <v>286</v>
      </c>
      <c r="C33" s="886"/>
      <c r="D33" s="76">
        <f t="shared" si="0"/>
        <v>0</v>
      </c>
      <c r="E33" s="76"/>
      <c r="F33" s="22"/>
      <c r="G33" s="76"/>
      <c r="H33" s="76"/>
      <c r="I33" s="22"/>
      <c r="J33" s="76"/>
      <c r="K33" s="76"/>
      <c r="L33" s="22"/>
      <c r="M33" s="76"/>
      <c r="N33" s="76"/>
      <c r="O33" s="22"/>
    </row>
    <row r="34" spans="1:15" ht="12.75">
      <c r="A34" s="167" t="s">
        <v>288</v>
      </c>
      <c r="B34" s="910" t="s">
        <v>321</v>
      </c>
      <c r="C34" s="911"/>
      <c r="D34" s="110">
        <f>SUM(D31:D33)</f>
        <v>2181</v>
      </c>
      <c r="E34" s="110">
        <f>SUM(E31:E33)</f>
        <v>0</v>
      </c>
      <c r="F34" s="110">
        <f>SUM(F31:F33)</f>
        <v>2181</v>
      </c>
      <c r="G34" s="110">
        <f>SUM(G31:G33)</f>
        <v>0</v>
      </c>
      <c r="H34" s="110"/>
      <c r="I34" s="56"/>
      <c r="J34" s="110">
        <f>SUM(J31:J33)</f>
        <v>0</v>
      </c>
      <c r="K34" s="110"/>
      <c r="L34" s="56"/>
      <c r="M34" s="110">
        <f>SUM(M31:M33)</f>
        <v>2181</v>
      </c>
      <c r="N34" s="110">
        <f>SUM(N31:N33)</f>
        <v>0</v>
      </c>
      <c r="O34" s="110">
        <f>SUM(O31:O33)</f>
        <v>2181</v>
      </c>
    </row>
    <row r="35" spans="1:15" ht="12.75">
      <c r="A35" s="167" t="s">
        <v>289</v>
      </c>
      <c r="B35" s="910" t="s">
        <v>320</v>
      </c>
      <c r="C35" s="911">
        <v>0</v>
      </c>
      <c r="D35" s="110">
        <f>+G35+J35+M35</f>
        <v>0</v>
      </c>
      <c r="E35" s="110"/>
      <c r="F35" s="56"/>
      <c r="G35" s="110"/>
      <c r="H35" s="110"/>
      <c r="I35" s="56"/>
      <c r="J35" s="110"/>
      <c r="K35" s="110"/>
      <c r="L35" s="56"/>
      <c r="M35" s="110"/>
      <c r="N35" s="110"/>
      <c r="O35" s="56"/>
    </row>
    <row r="36" spans="1:15" ht="12.75">
      <c r="A36" s="166" t="s">
        <v>291</v>
      </c>
      <c r="B36" s="885" t="s">
        <v>290</v>
      </c>
      <c r="C36" s="886">
        <v>42</v>
      </c>
      <c r="D36" s="76">
        <f>+G36+J36+M36</f>
        <v>0</v>
      </c>
      <c r="E36" s="76"/>
      <c r="F36" s="22"/>
      <c r="G36" s="76"/>
      <c r="H36" s="76"/>
      <c r="I36" s="22"/>
      <c r="J36" s="76">
        <v>0</v>
      </c>
      <c r="K36" s="76"/>
      <c r="L36" s="22"/>
      <c r="M36" s="76">
        <v>0</v>
      </c>
      <c r="N36" s="76"/>
      <c r="O36" s="22"/>
    </row>
    <row r="37" spans="1:15" ht="12.75">
      <c r="A37" s="167" t="s">
        <v>292</v>
      </c>
      <c r="B37" s="910" t="s">
        <v>319</v>
      </c>
      <c r="C37" s="911">
        <f>+C36</f>
        <v>42</v>
      </c>
      <c r="D37" s="110">
        <f>SUM(D36)</f>
        <v>0</v>
      </c>
      <c r="E37" s="110"/>
      <c r="F37" s="56"/>
      <c r="G37" s="110">
        <f>+G36</f>
        <v>0</v>
      </c>
      <c r="H37" s="110"/>
      <c r="I37" s="56"/>
      <c r="J37" s="110">
        <f>+J36</f>
        <v>0</v>
      </c>
      <c r="K37" s="110"/>
      <c r="L37" s="56"/>
      <c r="M37" s="110">
        <f>+M36</f>
        <v>0</v>
      </c>
      <c r="N37" s="110"/>
      <c r="O37" s="56"/>
    </row>
    <row r="38" spans="1:15" ht="12.75">
      <c r="A38" s="166" t="s">
        <v>294</v>
      </c>
      <c r="B38" s="885" t="s">
        <v>293</v>
      </c>
      <c r="C38" s="886"/>
      <c r="D38" s="76">
        <f>+G38+J38+M38</f>
        <v>0</v>
      </c>
      <c r="E38" s="76"/>
      <c r="F38" s="22"/>
      <c r="G38" s="76"/>
      <c r="H38" s="76"/>
      <c r="I38" s="22"/>
      <c r="J38" s="76"/>
      <c r="K38" s="76"/>
      <c r="L38" s="22"/>
      <c r="M38" s="76">
        <v>0</v>
      </c>
      <c r="N38" s="76"/>
      <c r="O38" s="22"/>
    </row>
    <row r="39" spans="1:15" ht="12.75">
      <c r="A39" s="167" t="s">
        <v>295</v>
      </c>
      <c r="B39" s="910" t="s">
        <v>350</v>
      </c>
      <c r="C39" s="911"/>
      <c r="D39" s="110">
        <f>+D38</f>
        <v>0</v>
      </c>
      <c r="E39" s="110"/>
      <c r="F39" s="56"/>
      <c r="G39" s="110">
        <f>+G38</f>
        <v>0</v>
      </c>
      <c r="H39" s="110"/>
      <c r="I39" s="56"/>
      <c r="J39" s="110">
        <f>+J38</f>
        <v>0</v>
      </c>
      <c r="K39" s="110"/>
      <c r="L39" s="56"/>
      <c r="M39" s="110">
        <f>+M38</f>
        <v>0</v>
      </c>
      <c r="N39" s="110"/>
      <c r="O39" s="56"/>
    </row>
    <row r="40" spans="1:15" ht="12.75">
      <c r="A40" s="167" t="s">
        <v>296</v>
      </c>
      <c r="B40" s="910" t="s">
        <v>317</v>
      </c>
      <c r="C40" s="911"/>
      <c r="D40" s="110">
        <f>+D39+D37+D35+D34+D29+D17+D30</f>
        <v>15377</v>
      </c>
      <c r="E40" s="110">
        <f>+E39+E37+E35+E34+E29+E17+E30</f>
        <v>0</v>
      </c>
      <c r="F40" s="110">
        <f>+F39+F37+F35+F34+F29+F17+F30</f>
        <v>15377</v>
      </c>
      <c r="G40" s="110">
        <f aca="true" t="shared" si="2" ref="G40:O40">+G39+G37+G35+G34+G29+G17</f>
        <v>0</v>
      </c>
      <c r="H40" s="110">
        <f t="shared" si="2"/>
        <v>0</v>
      </c>
      <c r="I40" s="110">
        <f t="shared" si="2"/>
        <v>0</v>
      </c>
      <c r="J40" s="110">
        <f t="shared" si="2"/>
        <v>2831</v>
      </c>
      <c r="K40" s="110">
        <f t="shared" si="2"/>
        <v>0</v>
      </c>
      <c r="L40" s="110">
        <f t="shared" si="2"/>
        <v>2831</v>
      </c>
      <c r="M40" s="110">
        <f t="shared" si="2"/>
        <v>12546</v>
      </c>
      <c r="N40" s="110">
        <f t="shared" si="2"/>
        <v>0</v>
      </c>
      <c r="O40" s="110">
        <f t="shared" si="2"/>
        <v>12546</v>
      </c>
    </row>
    <row r="41" spans="1:15" ht="12.75">
      <c r="A41" s="359" t="s">
        <v>314</v>
      </c>
      <c r="B41" s="918" t="s">
        <v>313</v>
      </c>
      <c r="C41" s="919"/>
      <c r="D41" s="76">
        <f>+G41+J41+M41</f>
        <v>5546</v>
      </c>
      <c r="E41" s="76">
        <f aca="true" t="shared" si="3" ref="E41:F43">+H41+K41+N41</f>
        <v>0</v>
      </c>
      <c r="F41" s="76">
        <f t="shared" si="3"/>
        <v>5546</v>
      </c>
      <c r="G41" s="76">
        <f>+G42+G43</f>
        <v>0</v>
      </c>
      <c r="H41" s="76">
        <f aca="true" t="shared" si="4" ref="H41:N41">+H42+H43</f>
        <v>0</v>
      </c>
      <c r="I41" s="76">
        <f t="shared" si="4"/>
        <v>0</v>
      </c>
      <c r="J41" s="76">
        <f t="shared" si="4"/>
        <v>31</v>
      </c>
      <c r="K41" s="76">
        <f t="shared" si="4"/>
        <v>0</v>
      </c>
      <c r="L41" s="110">
        <f>SUM(J41:K41)</f>
        <v>31</v>
      </c>
      <c r="M41" s="76">
        <f t="shared" si="4"/>
        <v>5515</v>
      </c>
      <c r="N41" s="76">
        <f t="shared" si="4"/>
        <v>0</v>
      </c>
      <c r="O41" s="76">
        <f>SUM(M41:N41)</f>
        <v>5515</v>
      </c>
    </row>
    <row r="42" spans="1:15" s="48" customFormat="1" ht="12.75">
      <c r="A42" s="42"/>
      <c r="B42" s="361"/>
      <c r="C42" s="362" t="s">
        <v>529</v>
      </c>
      <c r="D42" s="363">
        <f>+G42+J42+M42</f>
        <v>5538</v>
      </c>
      <c r="E42" s="363">
        <f t="shared" si="3"/>
        <v>0</v>
      </c>
      <c r="F42" s="363">
        <f t="shared" si="3"/>
        <v>5538</v>
      </c>
      <c r="G42" s="363"/>
      <c r="H42" s="363"/>
      <c r="I42" s="363"/>
      <c r="J42" s="363">
        <v>23</v>
      </c>
      <c r="K42" s="363"/>
      <c r="L42" s="110">
        <f>SUM(J42:K42)</f>
        <v>23</v>
      </c>
      <c r="M42" s="363">
        <v>5515</v>
      </c>
      <c r="N42" s="363"/>
      <c r="O42" s="76">
        <f>SUM(M42:N42)</f>
        <v>5515</v>
      </c>
    </row>
    <row r="43" spans="1:15" s="48" customFormat="1" ht="12.75">
      <c r="A43" s="42"/>
      <c r="B43" s="361"/>
      <c r="C43" s="362" t="s">
        <v>530</v>
      </c>
      <c r="D43" s="363">
        <f>+G43+J43+M43</f>
        <v>8</v>
      </c>
      <c r="E43" s="363">
        <f t="shared" si="3"/>
        <v>0</v>
      </c>
      <c r="F43" s="363">
        <f t="shared" si="3"/>
        <v>8</v>
      </c>
      <c r="G43" s="363"/>
      <c r="H43" s="363"/>
      <c r="I43" s="363"/>
      <c r="J43" s="363">
        <v>8</v>
      </c>
      <c r="K43" s="363"/>
      <c r="L43" s="110">
        <f>SUM(J43:K43)</f>
        <v>8</v>
      </c>
      <c r="M43" s="363"/>
      <c r="N43" s="363"/>
      <c r="O43" s="363"/>
    </row>
    <row r="44" spans="1:15" ht="12.75">
      <c r="A44" s="360" t="s">
        <v>315</v>
      </c>
      <c r="B44" s="882" t="s">
        <v>408</v>
      </c>
      <c r="C44" s="883"/>
      <c r="D44" s="110">
        <f>+D41</f>
        <v>5546</v>
      </c>
      <c r="E44" s="110">
        <f>+E41</f>
        <v>0</v>
      </c>
      <c r="F44" s="110">
        <f>+F41</f>
        <v>5546</v>
      </c>
      <c r="G44" s="110">
        <f aca="true" t="shared" si="5" ref="G44:O44">+G41</f>
        <v>0</v>
      </c>
      <c r="H44" s="110">
        <f t="shared" si="5"/>
        <v>0</v>
      </c>
      <c r="I44" s="110">
        <f t="shared" si="5"/>
        <v>0</v>
      </c>
      <c r="J44" s="110">
        <f t="shared" si="5"/>
        <v>31</v>
      </c>
      <c r="K44" s="110">
        <f t="shared" si="5"/>
        <v>0</v>
      </c>
      <c r="L44" s="110">
        <f t="shared" si="5"/>
        <v>31</v>
      </c>
      <c r="M44" s="110">
        <f t="shared" si="5"/>
        <v>5515</v>
      </c>
      <c r="N44" s="110">
        <f t="shared" si="5"/>
        <v>0</v>
      </c>
      <c r="O44" s="110">
        <f t="shared" si="5"/>
        <v>5515</v>
      </c>
    </row>
    <row r="45" spans="1:15" ht="12.75">
      <c r="A45" s="166" t="s">
        <v>351</v>
      </c>
      <c r="B45" s="912" t="s">
        <v>352</v>
      </c>
      <c r="C45" s="912"/>
      <c r="D45" s="76">
        <f>+G45+J45+M45</f>
        <v>330421</v>
      </c>
      <c r="E45" s="76">
        <f>+H45+K45+N45</f>
        <v>5551</v>
      </c>
      <c r="F45" s="76">
        <f>+I45+L45+O45</f>
        <v>335972</v>
      </c>
      <c r="G45" s="76">
        <v>145187</v>
      </c>
      <c r="H45" s="76">
        <v>481</v>
      </c>
      <c r="I45" s="73">
        <f>SUM(G45:H45)</f>
        <v>145668</v>
      </c>
      <c r="J45" s="76">
        <v>141784</v>
      </c>
      <c r="K45" s="76">
        <v>276</v>
      </c>
      <c r="L45" s="73">
        <f>SUM(J45:K45)</f>
        <v>142060</v>
      </c>
      <c r="M45" s="76">
        <v>43450</v>
      </c>
      <c r="N45" s="76">
        <v>4794</v>
      </c>
      <c r="O45" s="73">
        <f>SUM(M45:N45)</f>
        <v>48244</v>
      </c>
    </row>
    <row r="46" spans="1:15" ht="12.75">
      <c r="A46" s="167" t="s">
        <v>316</v>
      </c>
      <c r="B46" s="910" t="s">
        <v>353</v>
      </c>
      <c r="C46" s="913"/>
      <c r="D46" s="110">
        <f>+D45+D44</f>
        <v>335967</v>
      </c>
      <c r="E46" s="110">
        <f aca="true" t="shared" si="6" ref="E46:O46">+E45+E44</f>
        <v>5551</v>
      </c>
      <c r="F46" s="110">
        <f t="shared" si="6"/>
        <v>341518</v>
      </c>
      <c r="G46" s="110">
        <f t="shared" si="6"/>
        <v>145187</v>
      </c>
      <c r="H46" s="110">
        <f t="shared" si="6"/>
        <v>481</v>
      </c>
      <c r="I46" s="110">
        <f t="shared" si="6"/>
        <v>145668</v>
      </c>
      <c r="J46" s="110">
        <f t="shared" si="6"/>
        <v>141815</v>
      </c>
      <c r="K46" s="110">
        <f t="shared" si="6"/>
        <v>276</v>
      </c>
      <c r="L46" s="110">
        <f t="shared" si="6"/>
        <v>142091</v>
      </c>
      <c r="M46" s="110">
        <f t="shared" si="6"/>
        <v>48965</v>
      </c>
      <c r="N46" s="110">
        <f t="shared" si="6"/>
        <v>4794</v>
      </c>
      <c r="O46" s="110">
        <f t="shared" si="6"/>
        <v>53759</v>
      </c>
    </row>
    <row r="47" spans="1:15" ht="12.75">
      <c r="A47" s="914" t="s">
        <v>354</v>
      </c>
      <c r="B47" s="914"/>
      <c r="C47" s="914"/>
      <c r="D47" s="110">
        <f aca="true" t="shared" si="7" ref="D47:O47">+D46+D40</f>
        <v>351344</v>
      </c>
      <c r="E47" s="110">
        <f t="shared" si="7"/>
        <v>5551</v>
      </c>
      <c r="F47" s="110">
        <f t="shared" si="7"/>
        <v>356895</v>
      </c>
      <c r="G47" s="110">
        <f t="shared" si="7"/>
        <v>145187</v>
      </c>
      <c r="H47" s="110">
        <f t="shared" si="7"/>
        <v>481</v>
      </c>
      <c r="I47" s="110">
        <f t="shared" si="7"/>
        <v>145668</v>
      </c>
      <c r="J47" s="110">
        <f t="shared" si="7"/>
        <v>144646</v>
      </c>
      <c r="K47" s="110">
        <f t="shared" si="7"/>
        <v>276</v>
      </c>
      <c r="L47" s="110">
        <f t="shared" si="7"/>
        <v>144922</v>
      </c>
      <c r="M47" s="110">
        <f t="shared" si="7"/>
        <v>61511</v>
      </c>
      <c r="N47" s="110">
        <f t="shared" si="7"/>
        <v>4794</v>
      </c>
      <c r="O47" s="110">
        <f t="shared" si="7"/>
        <v>66305</v>
      </c>
    </row>
    <row r="49" spans="1:15" s="44" customFormat="1" ht="48.75" customHeight="1">
      <c r="A49" s="915" t="s">
        <v>1</v>
      </c>
      <c r="B49" s="898" t="s">
        <v>201</v>
      </c>
      <c r="C49" s="899"/>
      <c r="D49" s="872" t="s">
        <v>191</v>
      </c>
      <c r="E49" s="872"/>
      <c r="F49" s="872"/>
      <c r="G49" s="872" t="s">
        <v>359</v>
      </c>
      <c r="H49" s="872"/>
      <c r="I49" s="872"/>
      <c r="J49" s="872" t="s">
        <v>360</v>
      </c>
      <c r="K49" s="872"/>
      <c r="L49" s="872"/>
      <c r="M49" s="872" t="s">
        <v>361</v>
      </c>
      <c r="N49" s="872"/>
      <c r="O49" s="872"/>
    </row>
    <row r="50" spans="1:15" s="44" customFormat="1" ht="12.75" customHeight="1">
      <c r="A50" s="916"/>
      <c r="B50" s="900"/>
      <c r="C50" s="901"/>
      <c r="D50" s="878"/>
      <c r="E50" s="878"/>
      <c r="F50" s="878"/>
      <c r="G50" s="878"/>
      <c r="H50" s="878"/>
      <c r="I50" s="878"/>
      <c r="J50" s="878"/>
      <c r="K50" s="878"/>
      <c r="L50" s="878"/>
      <c r="M50" s="878"/>
      <c r="N50" s="878"/>
      <c r="O50" s="878"/>
    </row>
    <row r="51" spans="1:15" s="162" customFormat="1" ht="25.5" customHeight="1">
      <c r="A51" s="917"/>
      <c r="B51" s="902"/>
      <c r="C51" s="903"/>
      <c r="D51" s="4" t="s">
        <v>188</v>
      </c>
      <c r="E51" s="4" t="s">
        <v>636</v>
      </c>
      <c r="F51" s="4" t="s">
        <v>189</v>
      </c>
      <c r="G51" s="4" t="s">
        <v>188</v>
      </c>
      <c r="H51" s="4" t="s">
        <v>636</v>
      </c>
      <c r="I51" s="4" t="s">
        <v>189</v>
      </c>
      <c r="J51" s="4" t="s">
        <v>188</v>
      </c>
      <c r="K51" s="4" t="s">
        <v>636</v>
      </c>
      <c r="L51" s="4" t="s">
        <v>189</v>
      </c>
      <c r="M51" s="4" t="s">
        <v>188</v>
      </c>
      <c r="N51" s="4" t="s">
        <v>636</v>
      </c>
      <c r="O51" s="4" t="s">
        <v>189</v>
      </c>
    </row>
    <row r="52" spans="1:15" ht="12.75">
      <c r="A52" s="5" t="s">
        <v>28</v>
      </c>
      <c r="B52" s="894" t="s">
        <v>179</v>
      </c>
      <c r="C52" s="894"/>
      <c r="D52" s="22">
        <f>+G52+J52+M52</f>
        <v>199168</v>
      </c>
      <c r="E52" s="22">
        <f aca="true" t="shared" si="8" ref="E52:F55">+H52+K52+N52</f>
        <v>784</v>
      </c>
      <c r="F52" s="22">
        <f t="shared" si="8"/>
        <v>199952</v>
      </c>
      <c r="G52" s="22">
        <f>+PH!D21</f>
        <v>95614</v>
      </c>
      <c r="H52" s="22">
        <f>+PH!E21</f>
        <v>379</v>
      </c>
      <c r="I52" s="22">
        <f>+PH!F21</f>
        <v>95993</v>
      </c>
      <c r="J52" s="22">
        <f>+Óvoda!D21</f>
        <v>90491</v>
      </c>
      <c r="K52" s="22">
        <f>+Óvoda!E21</f>
        <v>217</v>
      </c>
      <c r="L52" s="22">
        <f>+Óvoda!F21</f>
        <v>90708</v>
      </c>
      <c r="M52" s="22">
        <f>+BBKP!D21</f>
        <v>13063</v>
      </c>
      <c r="N52" s="22">
        <f>+BBKP!E21</f>
        <v>188</v>
      </c>
      <c r="O52" s="22">
        <f>+BBKP!F21</f>
        <v>13251</v>
      </c>
    </row>
    <row r="53" spans="1:15" ht="15" customHeight="1">
      <c r="A53" s="5" t="s">
        <v>35</v>
      </c>
      <c r="B53" s="894" t="s">
        <v>178</v>
      </c>
      <c r="C53" s="894"/>
      <c r="D53" s="22">
        <f aca="true" t="shared" si="9" ref="D53:D77">+G53+J53+M53</f>
        <v>8600</v>
      </c>
      <c r="E53" s="22">
        <f t="shared" si="8"/>
        <v>0</v>
      </c>
      <c r="F53" s="22">
        <f t="shared" si="8"/>
        <v>8600</v>
      </c>
      <c r="G53" s="22">
        <f>+PH!D25</f>
        <v>77</v>
      </c>
      <c r="H53" s="22">
        <f>+PH!E25</f>
        <v>0</v>
      </c>
      <c r="I53" s="22">
        <f>+PH!F25</f>
        <v>77</v>
      </c>
      <c r="J53" s="22">
        <f>+Óvoda!G25</f>
        <v>1235</v>
      </c>
      <c r="K53" s="22">
        <f>+Óvoda!H25</f>
        <v>0</v>
      </c>
      <c r="L53" s="22">
        <f>+Óvoda!I25</f>
        <v>1235</v>
      </c>
      <c r="M53" s="22">
        <f>+BBKP!D25</f>
        <v>7288</v>
      </c>
      <c r="N53" s="22">
        <f>+BBKP!E25</f>
        <v>0</v>
      </c>
      <c r="O53" s="22">
        <f>+BBKP!F25</f>
        <v>7288</v>
      </c>
    </row>
    <row r="54" spans="1:15" s="55" customFormat="1" ht="12.75">
      <c r="A54" s="7" t="s">
        <v>36</v>
      </c>
      <c r="B54" s="897" t="s">
        <v>177</v>
      </c>
      <c r="C54" s="897"/>
      <c r="D54" s="56">
        <f t="shared" si="9"/>
        <v>207768</v>
      </c>
      <c r="E54" s="56">
        <f t="shared" si="8"/>
        <v>784</v>
      </c>
      <c r="F54" s="56">
        <f t="shared" si="8"/>
        <v>208552</v>
      </c>
      <c r="G54" s="56">
        <f>SUM(G52:G53)</f>
        <v>95691</v>
      </c>
      <c r="H54" s="56">
        <f>SUM(H52:H53)</f>
        <v>379</v>
      </c>
      <c r="I54" s="56">
        <f>SUM(I52:I53)</f>
        <v>96070</v>
      </c>
      <c r="J54" s="56">
        <f aca="true" t="shared" si="10" ref="J54:O54">+J53+J52</f>
        <v>91726</v>
      </c>
      <c r="K54" s="56">
        <f t="shared" si="10"/>
        <v>217</v>
      </c>
      <c r="L54" s="56">
        <f t="shared" si="10"/>
        <v>91943</v>
      </c>
      <c r="M54" s="56">
        <f t="shared" si="10"/>
        <v>20351</v>
      </c>
      <c r="N54" s="56">
        <f t="shared" si="10"/>
        <v>188</v>
      </c>
      <c r="O54" s="56">
        <f t="shared" si="10"/>
        <v>20539</v>
      </c>
    </row>
    <row r="55" spans="1:15" s="55" customFormat="1" ht="12.75">
      <c r="A55" s="7" t="s">
        <v>37</v>
      </c>
      <c r="B55" s="897" t="s">
        <v>176</v>
      </c>
      <c r="C55" s="897"/>
      <c r="D55" s="56">
        <f t="shared" si="9"/>
        <v>58174</v>
      </c>
      <c r="E55" s="56">
        <f t="shared" si="8"/>
        <v>212</v>
      </c>
      <c r="F55" s="56">
        <f t="shared" si="8"/>
        <v>58386</v>
      </c>
      <c r="G55" s="56">
        <f>+PH!D28</f>
        <v>26149</v>
      </c>
      <c r="H55" s="56">
        <f>+PH!E28</f>
        <v>102</v>
      </c>
      <c r="I55" s="56">
        <f>+PH!F28</f>
        <v>26251</v>
      </c>
      <c r="J55" s="56">
        <f>+Óvoda!D28</f>
        <v>26631</v>
      </c>
      <c r="K55" s="56">
        <f>+Óvoda!E28</f>
        <v>59</v>
      </c>
      <c r="L55" s="56">
        <f>+Óvoda!F28</f>
        <v>26690</v>
      </c>
      <c r="M55" s="56">
        <f>+BBKP!D28</f>
        <v>5394</v>
      </c>
      <c r="N55" s="56">
        <f>+BBKP!E28</f>
        <v>51</v>
      </c>
      <c r="O55" s="56">
        <f>+BBKP!F28</f>
        <v>5445</v>
      </c>
    </row>
    <row r="56" spans="1:15" ht="12.75">
      <c r="A56" s="904"/>
      <c r="B56" s="905"/>
      <c r="C56" s="906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</row>
    <row r="57" spans="1:15" ht="12.75">
      <c r="A57" s="5" t="s">
        <v>49</v>
      </c>
      <c r="B57" s="894" t="s">
        <v>175</v>
      </c>
      <c r="C57" s="894"/>
      <c r="D57" s="22">
        <f t="shared" si="9"/>
        <v>7425</v>
      </c>
      <c r="E57" s="22">
        <f aca="true" t="shared" si="11" ref="E57:E62">+H57+K57+N57</f>
        <v>617</v>
      </c>
      <c r="F57" s="22">
        <f aca="true" t="shared" si="12" ref="F57:F62">+I57+L57+O57</f>
        <v>8042</v>
      </c>
      <c r="G57" s="22">
        <f>+PH!D38</f>
        <v>2635</v>
      </c>
      <c r="H57" s="22">
        <f>+PH!E38</f>
        <v>0</v>
      </c>
      <c r="I57" s="22">
        <f>+PH!F38</f>
        <v>2635</v>
      </c>
      <c r="J57" s="22">
        <f>+Óvoda!D38</f>
        <v>1930</v>
      </c>
      <c r="K57" s="22">
        <f>+Óvoda!E38</f>
        <v>0</v>
      </c>
      <c r="L57" s="22">
        <f>+Óvoda!F38</f>
        <v>1930</v>
      </c>
      <c r="M57" s="22">
        <f>+BBKP!D39</f>
        <v>2860</v>
      </c>
      <c r="N57" s="22">
        <f>+BBKP!E39</f>
        <v>617</v>
      </c>
      <c r="O57" s="22">
        <f>+BBKP!F39</f>
        <v>3477</v>
      </c>
    </row>
    <row r="58" spans="1:15" ht="12.75">
      <c r="A58" s="5" t="s">
        <v>54</v>
      </c>
      <c r="B58" s="894" t="s">
        <v>174</v>
      </c>
      <c r="C58" s="894"/>
      <c r="D58" s="22">
        <f t="shared" si="9"/>
        <v>4028</v>
      </c>
      <c r="E58" s="22">
        <f t="shared" si="11"/>
        <v>0</v>
      </c>
      <c r="F58" s="22">
        <f t="shared" si="12"/>
        <v>4028</v>
      </c>
      <c r="G58" s="22">
        <f>+PH!D41</f>
        <v>2400</v>
      </c>
      <c r="H58" s="22">
        <f>+PH!E41</f>
        <v>0</v>
      </c>
      <c r="I58" s="22">
        <f>+PH!F41</f>
        <v>2400</v>
      </c>
      <c r="J58" s="22">
        <f>+Óvoda!D41</f>
        <v>240</v>
      </c>
      <c r="K58" s="22">
        <f>+Óvoda!E41</f>
        <v>0</v>
      </c>
      <c r="L58" s="22">
        <f>+Óvoda!F41</f>
        <v>240</v>
      </c>
      <c r="M58" s="22">
        <f>+BBKP!D42</f>
        <v>1388</v>
      </c>
      <c r="N58" s="22">
        <f>BBKP!E42</f>
        <v>0</v>
      </c>
      <c r="O58" s="22">
        <f>+BBKP!F42</f>
        <v>1388</v>
      </c>
    </row>
    <row r="59" spans="1:15" ht="12.75">
      <c r="A59" s="5" t="s">
        <v>68</v>
      </c>
      <c r="B59" s="894" t="s">
        <v>161</v>
      </c>
      <c r="C59" s="894"/>
      <c r="D59" s="22">
        <f t="shared" si="9"/>
        <v>32652</v>
      </c>
      <c r="E59" s="22">
        <f t="shared" si="11"/>
        <v>0</v>
      </c>
      <c r="F59" s="22">
        <f t="shared" si="12"/>
        <v>32652</v>
      </c>
      <c r="G59" s="22">
        <f>+PH!D51</f>
        <v>8694</v>
      </c>
      <c r="H59" s="22">
        <f>+PH!E51</f>
        <v>0</v>
      </c>
      <c r="I59" s="22">
        <f>+PH!F51</f>
        <v>8694</v>
      </c>
      <c r="J59" s="22">
        <f>+Óvoda!D51</f>
        <v>8909</v>
      </c>
      <c r="K59" s="22">
        <f>+Óvoda!E51</f>
        <v>0</v>
      </c>
      <c r="L59" s="22">
        <f>+Óvoda!F51</f>
        <v>8909</v>
      </c>
      <c r="M59" s="22">
        <f>+BBKP!D52</f>
        <v>15049</v>
      </c>
      <c r="N59" s="22">
        <f>+BBKP!E52</f>
        <v>0</v>
      </c>
      <c r="O59" s="22">
        <f>+BBKP!F52</f>
        <v>15049</v>
      </c>
    </row>
    <row r="60" spans="1:15" ht="12.75">
      <c r="A60" s="5" t="s">
        <v>73</v>
      </c>
      <c r="B60" s="894" t="s">
        <v>160</v>
      </c>
      <c r="C60" s="894"/>
      <c r="D60" s="22">
        <f t="shared" si="9"/>
        <v>3834</v>
      </c>
      <c r="E60" s="22">
        <f t="shared" si="11"/>
        <v>0</v>
      </c>
      <c r="F60" s="22">
        <f t="shared" si="12"/>
        <v>3834</v>
      </c>
      <c r="G60" s="22">
        <f>+PH!D54</f>
        <v>614</v>
      </c>
      <c r="H60" s="22">
        <f>+PH!E54</f>
        <v>0</v>
      </c>
      <c r="I60" s="22">
        <f>+PH!F54</f>
        <v>614</v>
      </c>
      <c r="J60" s="22">
        <f>+Óvoda!D54</f>
        <v>235</v>
      </c>
      <c r="K60" s="22">
        <f>+Óvoda!E54</f>
        <v>0</v>
      </c>
      <c r="L60" s="22">
        <f>+Óvoda!F54</f>
        <v>235</v>
      </c>
      <c r="M60" s="22">
        <f>+BBKP!D55</f>
        <v>2985</v>
      </c>
      <c r="N60" s="22">
        <f>+BBKP!E55</f>
        <v>0</v>
      </c>
      <c r="O60" s="22">
        <f>+BBKP!F55</f>
        <v>2985</v>
      </c>
    </row>
    <row r="61" spans="1:15" ht="12.75">
      <c r="A61" s="5" t="s">
        <v>82</v>
      </c>
      <c r="B61" s="894" t="s">
        <v>157</v>
      </c>
      <c r="C61" s="894"/>
      <c r="D61" s="22">
        <f t="shared" si="9"/>
        <v>12120</v>
      </c>
      <c r="E61" s="22">
        <f t="shared" si="11"/>
        <v>0</v>
      </c>
      <c r="F61" s="22">
        <f t="shared" si="12"/>
        <v>12120</v>
      </c>
      <c r="G61" s="22">
        <f>+PH!D60</f>
        <v>3850</v>
      </c>
      <c r="H61" s="22">
        <f>+PH!E60</f>
        <v>0</v>
      </c>
      <c r="I61" s="22">
        <f>+PH!F60</f>
        <v>3850</v>
      </c>
      <c r="J61" s="22">
        <f>+Óvoda!D60</f>
        <v>3021</v>
      </c>
      <c r="K61" s="22">
        <f>+Óvoda!E60</f>
        <v>0</v>
      </c>
      <c r="L61" s="22">
        <f>+Óvoda!F60</f>
        <v>3021</v>
      </c>
      <c r="M61" s="22">
        <f>+BBKP!D61</f>
        <v>5249</v>
      </c>
      <c r="N61" s="22">
        <f>+BBKP!E61</f>
        <v>0</v>
      </c>
      <c r="O61" s="22">
        <f>+BBKP!F61</f>
        <v>5249</v>
      </c>
    </row>
    <row r="62" spans="1:15" s="55" customFormat="1" ht="12.75">
      <c r="A62" s="7" t="s">
        <v>83</v>
      </c>
      <c r="B62" s="897" t="s">
        <v>156</v>
      </c>
      <c r="C62" s="897"/>
      <c r="D62" s="56">
        <f t="shared" si="9"/>
        <v>60059</v>
      </c>
      <c r="E62" s="56">
        <f t="shared" si="11"/>
        <v>617</v>
      </c>
      <c r="F62" s="56">
        <f t="shared" si="12"/>
        <v>60676</v>
      </c>
      <c r="G62" s="56">
        <f aca="true" t="shared" si="13" ref="G62:O62">SUM(G57:G61)</f>
        <v>18193</v>
      </c>
      <c r="H62" s="56">
        <f t="shared" si="13"/>
        <v>0</v>
      </c>
      <c r="I62" s="56">
        <f t="shared" si="13"/>
        <v>18193</v>
      </c>
      <c r="J62" s="56">
        <f t="shared" si="13"/>
        <v>14335</v>
      </c>
      <c r="K62" s="56">
        <f t="shared" si="13"/>
        <v>0</v>
      </c>
      <c r="L62" s="56">
        <f t="shared" si="13"/>
        <v>14335</v>
      </c>
      <c r="M62" s="56">
        <f t="shared" si="13"/>
        <v>27531</v>
      </c>
      <c r="N62" s="56">
        <f t="shared" si="13"/>
        <v>617</v>
      </c>
      <c r="O62" s="56">
        <f t="shared" si="13"/>
        <v>28148</v>
      </c>
    </row>
    <row r="63" spans="1:15" ht="12.75">
      <c r="A63" s="5"/>
      <c r="B63" s="907"/>
      <c r="C63" s="908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</row>
    <row r="64" spans="1:15" ht="12.75">
      <c r="A64" s="5" t="s">
        <v>110</v>
      </c>
      <c r="B64" s="909" t="s">
        <v>169</v>
      </c>
      <c r="C64" s="909"/>
      <c r="D64" s="22">
        <f t="shared" si="9"/>
        <v>23708</v>
      </c>
      <c r="E64" s="22">
        <f>+H64+K64+N64</f>
        <v>0</v>
      </c>
      <c r="F64" s="22">
        <f>+I64+L64+O64</f>
        <v>23708</v>
      </c>
      <c r="G64" s="22">
        <f>+PH!D63</f>
        <v>4474</v>
      </c>
      <c r="H64" s="22">
        <f>+PH!E63</f>
        <v>0</v>
      </c>
      <c r="I64" s="22">
        <f>+PH!F63</f>
        <v>4474</v>
      </c>
      <c r="J64" s="22">
        <f>+Óvoda!D63</f>
        <v>11616</v>
      </c>
      <c r="K64" s="22">
        <f>+Óvoda!E63</f>
        <v>0</v>
      </c>
      <c r="L64" s="22">
        <f>+Óvoda!F63</f>
        <v>11616</v>
      </c>
      <c r="M64" s="22">
        <f>+BBKP!D64</f>
        <v>7618</v>
      </c>
      <c r="N64" s="22">
        <f>+BBKP!E64</f>
        <v>0</v>
      </c>
      <c r="O64" s="22">
        <f>+BBKP!F64</f>
        <v>7618</v>
      </c>
    </row>
    <row r="65" spans="1:15" s="55" customFormat="1" ht="12.75">
      <c r="A65" s="7" t="s">
        <v>113</v>
      </c>
      <c r="B65" s="897" t="s">
        <v>168</v>
      </c>
      <c r="C65" s="897"/>
      <c r="D65" s="56">
        <f t="shared" si="9"/>
        <v>23708</v>
      </c>
      <c r="E65" s="56">
        <f>+H65+K65+N65</f>
        <v>0</v>
      </c>
      <c r="F65" s="56">
        <f>+I65+L65+O65</f>
        <v>23708</v>
      </c>
      <c r="G65" s="56">
        <f aca="true" t="shared" si="14" ref="G65:O65">+G64</f>
        <v>4474</v>
      </c>
      <c r="H65" s="56">
        <f t="shared" si="14"/>
        <v>0</v>
      </c>
      <c r="I65" s="56">
        <f t="shared" si="14"/>
        <v>4474</v>
      </c>
      <c r="J65" s="56">
        <f t="shared" si="14"/>
        <v>11616</v>
      </c>
      <c r="K65" s="56">
        <f t="shared" si="14"/>
        <v>0</v>
      </c>
      <c r="L65" s="56">
        <f t="shared" si="14"/>
        <v>11616</v>
      </c>
      <c r="M65" s="56">
        <f t="shared" si="14"/>
        <v>7618</v>
      </c>
      <c r="N65" s="56">
        <f t="shared" si="14"/>
        <v>0</v>
      </c>
      <c r="O65" s="56">
        <f t="shared" si="14"/>
        <v>7618</v>
      </c>
    </row>
    <row r="66" spans="1:15" s="55" customFormat="1" ht="12.75">
      <c r="A66" s="7"/>
      <c r="B66" s="895"/>
      <c r="C66" s="89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</row>
    <row r="67" spans="1:15" s="55" customFormat="1" ht="12.75">
      <c r="A67" s="7" t="s">
        <v>128</v>
      </c>
      <c r="B67" s="897" t="s">
        <v>166</v>
      </c>
      <c r="C67" s="897"/>
      <c r="D67" s="56">
        <f t="shared" si="9"/>
        <v>1635</v>
      </c>
      <c r="E67" s="56">
        <f>+H67+K67+N67</f>
        <v>3938</v>
      </c>
      <c r="F67" s="56">
        <f>+I67+L67+O67</f>
        <v>5573</v>
      </c>
      <c r="G67" s="56">
        <f>+PH!D75</f>
        <v>680</v>
      </c>
      <c r="H67" s="56">
        <f>+PH!E75</f>
        <v>0</v>
      </c>
      <c r="I67" s="56">
        <f>+PH!F75</f>
        <v>680</v>
      </c>
      <c r="J67" s="56">
        <f>+Óvoda!D76</f>
        <v>338</v>
      </c>
      <c r="K67" s="56">
        <f>+Óvoda!E76</f>
        <v>0</v>
      </c>
      <c r="L67" s="56">
        <f>+Óvoda!F76</f>
        <v>338</v>
      </c>
      <c r="M67" s="56">
        <f>+BBKP!D77</f>
        <v>617</v>
      </c>
      <c r="N67" s="56">
        <f>+BBKP!E77</f>
        <v>3938</v>
      </c>
      <c r="O67" s="56">
        <f>+BBKP!F77</f>
        <v>4555</v>
      </c>
    </row>
    <row r="68" spans="1:15" s="55" customFormat="1" ht="12.75">
      <c r="A68" s="7"/>
      <c r="B68" s="895"/>
      <c r="C68" s="89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</row>
    <row r="69" spans="1:15" s="55" customFormat="1" ht="12.75">
      <c r="A69" s="7" t="s">
        <v>137</v>
      </c>
      <c r="B69" s="897" t="s">
        <v>165</v>
      </c>
      <c r="C69" s="897"/>
      <c r="D69" s="56">
        <f t="shared" si="9"/>
        <v>0</v>
      </c>
      <c r="E69" s="56"/>
      <c r="F69" s="56"/>
      <c r="G69" s="56">
        <f>+PH!D81</f>
        <v>0</v>
      </c>
      <c r="H69" s="56">
        <f>+PH!E81</f>
        <v>0</v>
      </c>
      <c r="I69" s="56">
        <f>+PH!F81</f>
        <v>0</v>
      </c>
      <c r="J69" s="56">
        <f>+Óvoda!D82</f>
        <v>0</v>
      </c>
      <c r="K69" s="56"/>
      <c r="L69" s="56"/>
      <c r="M69" s="56">
        <f>+BBKP!D83</f>
        <v>0</v>
      </c>
      <c r="N69" s="56"/>
      <c r="O69" s="56"/>
    </row>
    <row r="70" spans="1:15" s="55" customFormat="1" ht="12.75">
      <c r="A70" s="7"/>
      <c r="B70" s="895"/>
      <c r="C70" s="89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</row>
    <row r="71" spans="1:15" s="55" customFormat="1" ht="12.75">
      <c r="A71" s="7" t="s">
        <v>139</v>
      </c>
      <c r="B71" s="897" t="s">
        <v>163</v>
      </c>
      <c r="C71" s="897"/>
      <c r="D71" s="56">
        <f t="shared" si="9"/>
        <v>0</v>
      </c>
      <c r="E71" s="56"/>
      <c r="F71" s="56"/>
      <c r="G71" s="56">
        <f>+PH!D83</f>
        <v>0</v>
      </c>
      <c r="H71" s="56">
        <f>+PH!E83</f>
        <v>0</v>
      </c>
      <c r="I71" s="56">
        <f>+PH!F83</f>
        <v>0</v>
      </c>
      <c r="J71" s="56">
        <f>+Óvoda!D84</f>
        <v>0</v>
      </c>
      <c r="K71" s="56"/>
      <c r="L71" s="56"/>
      <c r="M71" s="56">
        <f>+BBKP!D85</f>
        <v>0</v>
      </c>
      <c r="N71" s="56"/>
      <c r="O71" s="56"/>
    </row>
    <row r="72" spans="1:15" s="55" customFormat="1" ht="12.75">
      <c r="A72" s="7"/>
      <c r="B72" s="895"/>
      <c r="C72" s="89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</row>
    <row r="73" spans="1:15" s="55" customFormat="1" ht="12.75">
      <c r="A73" s="163" t="s">
        <v>140</v>
      </c>
      <c r="B73" s="897" t="s">
        <v>162</v>
      </c>
      <c r="C73" s="897"/>
      <c r="D73" s="56">
        <f t="shared" si="9"/>
        <v>351344</v>
      </c>
      <c r="E73" s="56">
        <f>+H73+K73+N73</f>
        <v>5551</v>
      </c>
      <c r="F73" s="56">
        <f>+I73+L73+O73</f>
        <v>356895</v>
      </c>
      <c r="G73" s="56">
        <f aca="true" t="shared" si="15" ref="G73:O73">+G71+G69+G67+G65+G62+G55+G54</f>
        <v>145187</v>
      </c>
      <c r="H73" s="56">
        <f t="shared" si="15"/>
        <v>481</v>
      </c>
      <c r="I73" s="56">
        <f t="shared" si="15"/>
        <v>145668</v>
      </c>
      <c r="J73" s="56">
        <f t="shared" si="15"/>
        <v>144646</v>
      </c>
      <c r="K73" s="56">
        <f t="shared" si="15"/>
        <v>276</v>
      </c>
      <c r="L73" s="56">
        <f t="shared" si="15"/>
        <v>144922</v>
      </c>
      <c r="M73" s="56">
        <f t="shared" si="15"/>
        <v>61511</v>
      </c>
      <c r="N73" s="56">
        <f t="shared" si="15"/>
        <v>4794</v>
      </c>
      <c r="O73" s="56">
        <f t="shared" si="15"/>
        <v>66305</v>
      </c>
    </row>
    <row r="74" spans="1:15" s="55" customFormat="1" ht="12.75">
      <c r="A74" s="172"/>
      <c r="B74" s="889"/>
      <c r="C74" s="890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</row>
    <row r="75" spans="1:15" s="55" customFormat="1" ht="12.75">
      <c r="A75" s="172" t="s">
        <v>312</v>
      </c>
      <c r="B75" s="173" t="s">
        <v>318</v>
      </c>
      <c r="C75" s="173"/>
      <c r="D75" s="56">
        <f t="shared" si="9"/>
        <v>0</v>
      </c>
      <c r="E75" s="56"/>
      <c r="F75" s="56"/>
      <c r="G75" s="56">
        <v>0</v>
      </c>
      <c r="H75" s="56"/>
      <c r="I75" s="56"/>
      <c r="J75" s="56">
        <v>0</v>
      </c>
      <c r="K75" s="56"/>
      <c r="L75" s="56"/>
      <c r="M75" s="56">
        <v>0</v>
      </c>
      <c r="N75" s="56"/>
      <c r="O75" s="56"/>
    </row>
    <row r="76" spans="1:15" s="55" customFormat="1" ht="12.75">
      <c r="A76" s="172"/>
      <c r="B76" s="889"/>
      <c r="C76" s="890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</row>
    <row r="77" spans="1:15" s="55" customFormat="1" ht="12.75">
      <c r="A77" s="891" t="s">
        <v>355</v>
      </c>
      <c r="B77" s="892"/>
      <c r="C77" s="893"/>
      <c r="D77" s="56">
        <f t="shared" si="9"/>
        <v>351344</v>
      </c>
      <c r="E77" s="56">
        <f>+H77+K77+N77</f>
        <v>5551</v>
      </c>
      <c r="F77" s="56">
        <f>+I77+L77+O77</f>
        <v>356895</v>
      </c>
      <c r="G77" s="56">
        <f aca="true" t="shared" si="16" ref="G77:O77">+G75+G73</f>
        <v>145187</v>
      </c>
      <c r="H77" s="56">
        <f t="shared" si="16"/>
        <v>481</v>
      </c>
      <c r="I77" s="56">
        <f t="shared" si="16"/>
        <v>145668</v>
      </c>
      <c r="J77" s="56">
        <f t="shared" si="16"/>
        <v>144646</v>
      </c>
      <c r="K77" s="56">
        <f t="shared" si="16"/>
        <v>276</v>
      </c>
      <c r="L77" s="56">
        <f t="shared" si="16"/>
        <v>144922</v>
      </c>
      <c r="M77" s="56">
        <f t="shared" si="16"/>
        <v>61511</v>
      </c>
      <c r="N77" s="56">
        <f t="shared" si="16"/>
        <v>4794</v>
      </c>
      <c r="O77" s="56">
        <f t="shared" si="16"/>
        <v>66305</v>
      </c>
    </row>
    <row r="91" spans="1:14" ht="12.75">
      <c r="A91" s="168"/>
      <c r="B91" s="165"/>
      <c r="C91" s="165"/>
      <c r="D91" s="77"/>
      <c r="E91" s="77"/>
      <c r="G91" s="77"/>
      <c r="H91" s="77"/>
      <c r="J91" s="77"/>
      <c r="K91" s="77"/>
      <c r="M91" s="77"/>
      <c r="N91" s="77"/>
    </row>
    <row r="97" ht="12.75">
      <c r="A97" s="21"/>
    </row>
    <row r="98" ht="12.75">
      <c r="A98" s="21"/>
    </row>
    <row r="99" ht="12.75">
      <c r="A99" s="21"/>
    </row>
    <row r="100" ht="12.75">
      <c r="A100" s="21"/>
    </row>
    <row r="101" ht="12.75">
      <c r="A101" s="21"/>
    </row>
    <row r="102" ht="12.75">
      <c r="A102" s="21"/>
    </row>
    <row r="103" ht="12.75">
      <c r="A103" s="21"/>
    </row>
    <row r="104" ht="12.75">
      <c r="A104" s="21"/>
    </row>
    <row r="105" ht="12.75">
      <c r="A105" s="21"/>
    </row>
    <row r="106" ht="12.75">
      <c r="A106" s="21"/>
    </row>
    <row r="107" ht="12.75">
      <c r="A107" s="21"/>
    </row>
    <row r="108" ht="12.75">
      <c r="A108" s="21"/>
    </row>
    <row r="109" ht="12.75">
      <c r="A109" s="21"/>
    </row>
    <row r="110" ht="12.75">
      <c r="A110" s="21"/>
    </row>
  </sheetData>
  <sheetProtection/>
  <mergeCells count="84">
    <mergeCell ref="M4:O4"/>
    <mergeCell ref="J4:L4"/>
    <mergeCell ref="A4:A5"/>
    <mergeCell ref="B4:C5"/>
    <mergeCell ref="D4:F4"/>
    <mergeCell ref="A1:O1"/>
    <mergeCell ref="A2:O2"/>
    <mergeCell ref="B17:C17"/>
    <mergeCell ref="B12:C12"/>
    <mergeCell ref="B6:C6"/>
    <mergeCell ref="B13:C13"/>
    <mergeCell ref="B15:C15"/>
    <mergeCell ref="B16:C16"/>
    <mergeCell ref="B14:C14"/>
    <mergeCell ref="M3:O3"/>
    <mergeCell ref="B25:C25"/>
    <mergeCell ref="B26:C26"/>
    <mergeCell ref="B27:C27"/>
    <mergeCell ref="J49:L49"/>
    <mergeCell ref="J50:L50"/>
    <mergeCell ref="A47:C47"/>
    <mergeCell ref="A49:A51"/>
    <mergeCell ref="B41:C41"/>
    <mergeCell ref="B44:C44"/>
    <mergeCell ref="B40:C40"/>
    <mergeCell ref="B45:C45"/>
    <mergeCell ref="B46:C46"/>
    <mergeCell ref="M49:O49"/>
    <mergeCell ref="M50:O50"/>
    <mergeCell ref="B29:C29"/>
    <mergeCell ref="B34:C34"/>
    <mergeCell ref="B35:C35"/>
    <mergeCell ref="B36:C36"/>
    <mergeCell ref="B37:C37"/>
    <mergeCell ref="B38:C38"/>
    <mergeCell ref="B21:C21"/>
    <mergeCell ref="B22:C22"/>
    <mergeCell ref="B23:C23"/>
    <mergeCell ref="B28:C28"/>
    <mergeCell ref="B24:C24"/>
    <mergeCell ref="B71:C71"/>
    <mergeCell ref="B73:C73"/>
    <mergeCell ref="B70:C70"/>
    <mergeCell ref="B55:C55"/>
    <mergeCell ref="B19:C19"/>
    <mergeCell ref="B20:C20"/>
    <mergeCell ref="B68:C68"/>
    <mergeCell ref="B69:C69"/>
    <mergeCell ref="B39:C39"/>
    <mergeCell ref="B30:C30"/>
    <mergeCell ref="B74:C74"/>
    <mergeCell ref="A56:C56"/>
    <mergeCell ref="B57:C57"/>
    <mergeCell ref="B58:C58"/>
    <mergeCell ref="B59:C59"/>
    <mergeCell ref="B61:C61"/>
    <mergeCell ref="B62:C62"/>
    <mergeCell ref="B63:C63"/>
    <mergeCell ref="B64:C64"/>
    <mergeCell ref="B66:C66"/>
    <mergeCell ref="B67:C67"/>
    <mergeCell ref="D49:F49"/>
    <mergeCell ref="D50:F50"/>
    <mergeCell ref="B52:C52"/>
    <mergeCell ref="B53:C53"/>
    <mergeCell ref="B54:C54"/>
    <mergeCell ref="B49:C51"/>
    <mergeCell ref="B65:C65"/>
    <mergeCell ref="B76:C76"/>
    <mergeCell ref="A77:C77"/>
    <mergeCell ref="G4:I4"/>
    <mergeCell ref="G49:I49"/>
    <mergeCell ref="G50:I50"/>
    <mergeCell ref="B33:C33"/>
    <mergeCell ref="B32:C32"/>
    <mergeCell ref="B31:C31"/>
    <mergeCell ref="B60:C60"/>
    <mergeCell ref="B72:C72"/>
    <mergeCell ref="B18:C18"/>
    <mergeCell ref="B7:C7"/>
    <mergeCell ref="B8:C8"/>
    <mergeCell ref="B9:C9"/>
    <mergeCell ref="B10:C10"/>
    <mergeCell ref="B11:C1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3"/>
  <headerFooter>
    <oddHeader>&amp;C&amp;"-,Félkövér"&amp;12Martonvásár Város Képviselőtestület  ..../2014 (........) önkormányzati rendelete Martonvásár Város 2014. évi költségvetésének módosításáról&amp;R&amp;"-,Félkövér"&amp;12 6. melléklet</oddHeader>
  </headerFooter>
  <rowBreaks count="1" manualBreakCount="1">
    <brk id="47" max="255" man="1"/>
  </row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zoomScalePageLayoutView="0" workbookViewId="0" topLeftCell="A31">
      <selection activeCell="F88" sqref="F88"/>
    </sheetView>
  </sheetViews>
  <sheetFormatPr defaultColWidth="9.140625" defaultRowHeight="15"/>
  <cols>
    <col min="1" max="1" width="9.140625" style="29" customWidth="1"/>
    <col min="2" max="2" width="7.140625" style="30" customWidth="1"/>
    <col min="3" max="3" width="48.8515625" style="30" customWidth="1"/>
    <col min="4" max="4" width="12.421875" style="90" customWidth="1"/>
    <col min="5" max="5" width="11.140625" style="21" customWidth="1"/>
    <col min="6" max="6" width="11.8515625" style="21" customWidth="1"/>
    <col min="7" max="16384" width="9.140625" style="1" customWidth="1"/>
  </cols>
  <sheetData>
    <row r="1" spans="1:6" ht="15.75">
      <c r="A1" s="858" t="s">
        <v>517</v>
      </c>
      <c r="B1" s="858"/>
      <c r="C1" s="858"/>
      <c r="D1" s="858"/>
      <c r="E1" s="858"/>
      <c r="F1" s="858"/>
    </row>
    <row r="2" spans="1:6" ht="15.75">
      <c r="A2" s="858" t="s">
        <v>359</v>
      </c>
      <c r="B2" s="858"/>
      <c r="C2" s="858"/>
      <c r="D2" s="858"/>
      <c r="E2" s="858"/>
      <c r="F2" s="858"/>
    </row>
    <row r="3" spans="4:6" ht="10.5" customHeight="1">
      <c r="D3" s="859" t="s">
        <v>516</v>
      </c>
      <c r="E3" s="859"/>
      <c r="F3" s="859"/>
    </row>
    <row r="4" spans="1:6" ht="39" customHeight="1">
      <c r="A4" s="915" t="s">
        <v>1</v>
      </c>
      <c r="B4" s="921" t="s">
        <v>201</v>
      </c>
      <c r="C4" s="924"/>
      <c r="D4" s="872" t="s">
        <v>363</v>
      </c>
      <c r="E4" s="872"/>
      <c r="F4" s="872"/>
    </row>
    <row r="5" spans="1:6" s="3" customFormat="1" ht="11.25" customHeight="1">
      <c r="A5" s="916"/>
      <c r="B5" s="925"/>
      <c r="C5" s="926"/>
      <c r="D5" s="612" t="s">
        <v>188</v>
      </c>
      <c r="E5" s="4" t="s">
        <v>636</v>
      </c>
      <c r="F5" s="4" t="s">
        <v>189</v>
      </c>
    </row>
    <row r="6" spans="1:6" s="175" customFormat="1" ht="13.5" customHeight="1">
      <c r="A6" s="917"/>
      <c r="B6" s="923"/>
      <c r="C6" s="927"/>
      <c r="D6" s="928" t="s">
        <v>212</v>
      </c>
      <c r="E6" s="929"/>
      <c r="F6" s="930"/>
    </row>
    <row r="7" spans="1:6" ht="12" customHeight="1">
      <c r="A7" s="14" t="s">
        <v>3</v>
      </c>
      <c r="B7" s="835" t="s">
        <v>2</v>
      </c>
      <c r="C7" s="835"/>
      <c r="D7" s="31">
        <f>81689+1794</f>
        <v>83483</v>
      </c>
      <c r="E7" s="6">
        <v>379</v>
      </c>
      <c r="F7" s="31">
        <f>SUM(D7:E7)</f>
        <v>83862</v>
      </c>
    </row>
    <row r="8" spans="1:6" ht="12" customHeight="1">
      <c r="A8" s="5" t="s">
        <v>5</v>
      </c>
      <c r="B8" s="835" t="s">
        <v>4</v>
      </c>
      <c r="C8" s="835"/>
      <c r="D8" s="31"/>
      <c r="E8" s="6"/>
      <c r="F8" s="31">
        <f aca="true" t="shared" si="0" ref="F8:F18">SUM(D8:E8)</f>
        <v>0</v>
      </c>
    </row>
    <row r="9" spans="1:6" ht="12" customHeight="1">
      <c r="A9" s="5" t="s">
        <v>7</v>
      </c>
      <c r="B9" s="835" t="s">
        <v>6</v>
      </c>
      <c r="C9" s="835"/>
      <c r="D9" s="31">
        <v>3804</v>
      </c>
      <c r="E9" s="6"/>
      <c r="F9" s="31">
        <f t="shared" si="0"/>
        <v>3804</v>
      </c>
    </row>
    <row r="10" spans="1:6" ht="12" customHeight="1">
      <c r="A10" s="5" t="s">
        <v>9</v>
      </c>
      <c r="B10" s="835" t="s">
        <v>8</v>
      </c>
      <c r="C10" s="835"/>
      <c r="D10" s="31"/>
      <c r="E10" s="6"/>
      <c r="F10" s="31">
        <f t="shared" si="0"/>
        <v>0</v>
      </c>
    </row>
    <row r="11" spans="1:6" ht="12" customHeight="1">
      <c r="A11" s="5" t="s">
        <v>11</v>
      </c>
      <c r="B11" s="835" t="s">
        <v>10</v>
      </c>
      <c r="C11" s="835"/>
      <c r="D11" s="31"/>
      <c r="E11" s="6"/>
      <c r="F11" s="31">
        <f t="shared" si="0"/>
        <v>0</v>
      </c>
    </row>
    <row r="12" spans="1:6" ht="12" customHeight="1">
      <c r="A12" s="5" t="s">
        <v>13</v>
      </c>
      <c r="B12" s="835" t="s">
        <v>12</v>
      </c>
      <c r="C12" s="835"/>
      <c r="D12" s="32"/>
      <c r="E12" s="22"/>
      <c r="F12" s="31">
        <f t="shared" si="0"/>
        <v>0</v>
      </c>
    </row>
    <row r="13" spans="1:6" ht="12" customHeight="1">
      <c r="A13" s="5" t="s">
        <v>15</v>
      </c>
      <c r="B13" s="835" t="s">
        <v>14</v>
      </c>
      <c r="C13" s="835"/>
      <c r="D13" s="32">
        <f>4002+60</f>
        <v>4062</v>
      </c>
      <c r="E13" s="22"/>
      <c r="F13" s="31">
        <f t="shared" si="0"/>
        <v>4062</v>
      </c>
    </row>
    <row r="14" spans="1:6" ht="12" customHeight="1">
      <c r="A14" s="5" t="s">
        <v>17</v>
      </c>
      <c r="B14" s="835" t="s">
        <v>16</v>
      </c>
      <c r="C14" s="835"/>
      <c r="D14" s="32"/>
      <c r="E14" s="22"/>
      <c r="F14" s="31">
        <f t="shared" si="0"/>
        <v>0</v>
      </c>
    </row>
    <row r="15" spans="1:6" ht="12" customHeight="1">
      <c r="A15" s="5" t="s">
        <v>19</v>
      </c>
      <c r="B15" s="835" t="s">
        <v>18</v>
      </c>
      <c r="C15" s="835"/>
      <c r="D15" s="32">
        <v>3613</v>
      </c>
      <c r="E15" s="22"/>
      <c r="F15" s="31">
        <f t="shared" si="0"/>
        <v>3613</v>
      </c>
    </row>
    <row r="16" spans="1:6" ht="12" customHeight="1">
      <c r="A16" s="5" t="s">
        <v>21</v>
      </c>
      <c r="B16" s="835" t="s">
        <v>20</v>
      </c>
      <c r="C16" s="835"/>
      <c r="D16" s="32">
        <v>252</v>
      </c>
      <c r="E16" s="22"/>
      <c r="F16" s="31">
        <f t="shared" si="0"/>
        <v>252</v>
      </c>
    </row>
    <row r="17" spans="1:6" ht="12" customHeight="1">
      <c r="A17" s="5" t="s">
        <v>23</v>
      </c>
      <c r="B17" s="835" t="s">
        <v>22</v>
      </c>
      <c r="C17" s="835"/>
      <c r="D17" s="32"/>
      <c r="E17" s="22"/>
      <c r="F17" s="31">
        <f t="shared" si="0"/>
        <v>0</v>
      </c>
    </row>
    <row r="18" spans="1:6" ht="12" customHeight="1">
      <c r="A18" s="5" t="s">
        <v>25</v>
      </c>
      <c r="B18" s="835" t="s">
        <v>24</v>
      </c>
      <c r="C18" s="835"/>
      <c r="D18" s="32">
        <v>400</v>
      </c>
      <c r="E18" s="22"/>
      <c r="F18" s="31">
        <f t="shared" si="0"/>
        <v>400</v>
      </c>
    </row>
    <row r="19" spans="1:6" ht="12" customHeight="1">
      <c r="A19" s="5" t="s">
        <v>26</v>
      </c>
      <c r="B19" s="835" t="s">
        <v>180</v>
      </c>
      <c r="C19" s="835"/>
      <c r="D19" s="32"/>
      <c r="E19" s="22"/>
      <c r="F19" s="22"/>
    </row>
    <row r="20" spans="1:6" ht="12" customHeight="1">
      <c r="A20" s="5" t="s">
        <v>26</v>
      </c>
      <c r="B20" s="835" t="s">
        <v>27</v>
      </c>
      <c r="C20" s="835"/>
      <c r="D20" s="32"/>
      <c r="E20" s="22"/>
      <c r="F20" s="22"/>
    </row>
    <row r="21" spans="1:6" ht="12" customHeight="1">
      <c r="A21" s="7" t="s">
        <v>28</v>
      </c>
      <c r="B21" s="855" t="s">
        <v>179</v>
      </c>
      <c r="C21" s="855"/>
      <c r="D21" s="73">
        <f>SUM(D7:D20)</f>
        <v>95614</v>
      </c>
      <c r="E21" s="56">
        <f>SUM(E7:E20)</f>
        <v>379</v>
      </c>
      <c r="F21" s="56">
        <f>SUM(F7:F20)</f>
        <v>95993</v>
      </c>
    </row>
    <row r="22" spans="1:6" ht="12" customHeight="1">
      <c r="A22" s="5" t="s">
        <v>30</v>
      </c>
      <c r="B22" s="835" t="s">
        <v>29</v>
      </c>
      <c r="C22" s="835"/>
      <c r="D22" s="32"/>
      <c r="E22" s="22"/>
      <c r="F22" s="22"/>
    </row>
    <row r="23" spans="1:6" ht="12" customHeight="1">
      <c r="A23" s="5" t="s">
        <v>32</v>
      </c>
      <c r="B23" s="835" t="s">
        <v>31</v>
      </c>
      <c r="C23" s="835"/>
      <c r="D23" s="32"/>
      <c r="E23" s="22"/>
      <c r="F23" s="22"/>
    </row>
    <row r="24" spans="1:6" ht="12" customHeight="1">
      <c r="A24" s="5" t="s">
        <v>34</v>
      </c>
      <c r="B24" s="835" t="s">
        <v>33</v>
      </c>
      <c r="C24" s="835"/>
      <c r="D24" s="32">
        <v>77</v>
      </c>
      <c r="E24" s="22"/>
      <c r="F24" s="32">
        <f>SUM(D24:E24)</f>
        <v>77</v>
      </c>
    </row>
    <row r="25" spans="1:6" ht="12" customHeight="1">
      <c r="A25" s="7" t="s">
        <v>35</v>
      </c>
      <c r="B25" s="855" t="s">
        <v>178</v>
      </c>
      <c r="C25" s="855"/>
      <c r="D25" s="73">
        <f>SUM(D22:D24)</f>
        <v>77</v>
      </c>
      <c r="E25" s="56">
        <f>SUM(E22:E24)</f>
        <v>0</v>
      </c>
      <c r="F25" s="56">
        <f>SUM(F22:F24)</f>
        <v>77</v>
      </c>
    </row>
    <row r="26" spans="1:6" s="58" customFormat="1" ht="12" customHeight="1">
      <c r="A26" s="8" t="s">
        <v>36</v>
      </c>
      <c r="B26" s="852" t="s">
        <v>177</v>
      </c>
      <c r="C26" s="852"/>
      <c r="D26" s="70">
        <f>+D25+D21</f>
        <v>95691</v>
      </c>
      <c r="E26" s="54">
        <f>+E25+E21</f>
        <v>379</v>
      </c>
      <c r="F26" s="54">
        <f>+F25+F21</f>
        <v>96070</v>
      </c>
    </row>
    <row r="27" spans="1:6" ht="10.5" customHeight="1">
      <c r="A27" s="9"/>
      <c r="B27" s="10"/>
      <c r="C27" s="10"/>
      <c r="D27" s="33"/>
      <c r="E27" s="24"/>
      <c r="F27" s="25"/>
    </row>
    <row r="28" spans="1:6" s="58" customFormat="1" ht="12" customHeight="1">
      <c r="A28" s="11" t="s">
        <v>37</v>
      </c>
      <c r="B28" s="852" t="s">
        <v>176</v>
      </c>
      <c r="C28" s="852"/>
      <c r="D28" s="69">
        <f>SUM(D29:D33)</f>
        <v>26149</v>
      </c>
      <c r="E28" s="57">
        <f>SUM(E29:E33)</f>
        <v>102</v>
      </c>
      <c r="F28" s="57">
        <f>SUM(F29:F33)</f>
        <v>26251</v>
      </c>
    </row>
    <row r="29" spans="1:6" ht="12" customHeight="1">
      <c r="A29" s="37" t="s">
        <v>37</v>
      </c>
      <c r="B29" s="45"/>
      <c r="C29" s="38" t="s">
        <v>38</v>
      </c>
      <c r="D29" s="34">
        <f>23083+484</f>
        <v>23567</v>
      </c>
      <c r="E29" s="22">
        <v>102</v>
      </c>
      <c r="F29" s="32">
        <f>SUM(D29:E29)</f>
        <v>23669</v>
      </c>
    </row>
    <row r="30" spans="1:6" ht="12" customHeight="1">
      <c r="A30" s="37" t="s">
        <v>37</v>
      </c>
      <c r="B30" s="45"/>
      <c r="C30" s="38" t="s">
        <v>39</v>
      </c>
      <c r="D30" s="34">
        <v>964</v>
      </c>
      <c r="E30" s="22"/>
      <c r="F30" s="32">
        <f>SUM(D30:E30)</f>
        <v>964</v>
      </c>
    </row>
    <row r="31" spans="1:6" ht="12" customHeight="1">
      <c r="A31" s="37" t="s">
        <v>37</v>
      </c>
      <c r="B31" s="45"/>
      <c r="C31" s="38" t="s">
        <v>40</v>
      </c>
      <c r="D31" s="34">
        <f>772+10</f>
        <v>782</v>
      </c>
      <c r="E31" s="22"/>
      <c r="F31" s="32">
        <f>SUM(D31:E31)</f>
        <v>782</v>
      </c>
    </row>
    <row r="32" spans="1:6" ht="12" customHeight="1">
      <c r="A32" s="37" t="s">
        <v>37</v>
      </c>
      <c r="B32" s="45"/>
      <c r="C32" s="38" t="s">
        <v>41</v>
      </c>
      <c r="D32" s="34"/>
      <c r="E32" s="22"/>
      <c r="F32" s="32">
        <f>SUM(D32:E32)</f>
        <v>0</v>
      </c>
    </row>
    <row r="33" spans="1:6" ht="12" customHeight="1">
      <c r="A33" s="39" t="s">
        <v>37</v>
      </c>
      <c r="B33" s="45"/>
      <c r="C33" s="38" t="s">
        <v>42</v>
      </c>
      <c r="D33" s="613">
        <f>824+12</f>
        <v>836</v>
      </c>
      <c r="E33" s="23"/>
      <c r="F33" s="32">
        <f>SUM(D33:E33)</f>
        <v>836</v>
      </c>
    </row>
    <row r="34" spans="1:6" ht="8.25" customHeight="1">
      <c r="A34" s="12"/>
      <c r="B34" s="28"/>
      <c r="C34" s="13"/>
      <c r="D34" s="33"/>
      <c r="E34" s="24"/>
      <c r="F34" s="25"/>
    </row>
    <row r="35" spans="1:6" ht="12" customHeight="1">
      <c r="A35" s="14" t="s">
        <v>44</v>
      </c>
      <c r="B35" s="853" t="s">
        <v>43</v>
      </c>
      <c r="C35" s="853"/>
      <c r="D35" s="35">
        <v>550</v>
      </c>
      <c r="E35" s="26"/>
      <c r="F35" s="35">
        <f>SUM(D35:E35)</f>
        <v>550</v>
      </c>
    </row>
    <row r="36" spans="1:6" ht="12" customHeight="1">
      <c r="A36" s="5" t="s">
        <v>46</v>
      </c>
      <c r="B36" s="835" t="s">
        <v>45</v>
      </c>
      <c r="C36" s="835"/>
      <c r="D36" s="32">
        <v>2085</v>
      </c>
      <c r="E36" s="22"/>
      <c r="F36" s="35">
        <f>SUM(D36:E36)</f>
        <v>2085</v>
      </c>
    </row>
    <row r="37" spans="1:6" ht="12" customHeight="1">
      <c r="A37" s="5" t="s">
        <v>48</v>
      </c>
      <c r="B37" s="835" t="s">
        <v>47</v>
      </c>
      <c r="C37" s="835"/>
      <c r="D37" s="32">
        <v>0</v>
      </c>
      <c r="E37" s="22"/>
      <c r="F37" s="35">
        <f>SUM(D37:E37)</f>
        <v>0</v>
      </c>
    </row>
    <row r="38" spans="1:6" s="58" customFormat="1" ht="12" customHeight="1">
      <c r="A38" s="7" t="s">
        <v>49</v>
      </c>
      <c r="B38" s="855" t="s">
        <v>175</v>
      </c>
      <c r="C38" s="855"/>
      <c r="D38" s="73">
        <f>SUM(D35:D37)</f>
        <v>2635</v>
      </c>
      <c r="E38" s="73">
        <f>SUM(E35:E37)</f>
        <v>0</v>
      </c>
      <c r="F38" s="73">
        <f>SUM(F35:F37)</f>
        <v>2635</v>
      </c>
    </row>
    <row r="39" spans="1:6" ht="12" customHeight="1">
      <c r="A39" s="5" t="s">
        <v>51</v>
      </c>
      <c r="B39" s="835" t="s">
        <v>50</v>
      </c>
      <c r="C39" s="835"/>
      <c r="D39" s="32">
        <v>1200</v>
      </c>
      <c r="E39" s="22"/>
      <c r="F39" s="32">
        <f>SUM(D39:E39)</f>
        <v>1200</v>
      </c>
    </row>
    <row r="40" spans="1:6" ht="12" customHeight="1">
      <c r="A40" s="5" t="s">
        <v>53</v>
      </c>
      <c r="B40" s="835" t="s">
        <v>52</v>
      </c>
      <c r="C40" s="835"/>
      <c r="D40" s="32">
        <v>1200</v>
      </c>
      <c r="E40" s="22"/>
      <c r="F40" s="32">
        <f>SUM(D40:E40)</f>
        <v>1200</v>
      </c>
    </row>
    <row r="41" spans="1:6" s="58" customFormat="1" ht="12" customHeight="1">
      <c r="A41" s="7" t="s">
        <v>54</v>
      </c>
      <c r="B41" s="855" t="s">
        <v>174</v>
      </c>
      <c r="C41" s="855"/>
      <c r="D41" s="73">
        <f>SUM(D39:D40)</f>
        <v>2400</v>
      </c>
      <c r="E41" s="73">
        <f>SUM(E39:E40)</f>
        <v>0</v>
      </c>
      <c r="F41" s="73">
        <f>SUM(F39:F40)</f>
        <v>2400</v>
      </c>
    </row>
    <row r="42" spans="1:6" ht="12" customHeight="1">
      <c r="A42" s="5" t="s">
        <v>56</v>
      </c>
      <c r="B42" s="835" t="s">
        <v>55</v>
      </c>
      <c r="C42" s="835"/>
      <c r="D42" s="32"/>
      <c r="E42" s="22"/>
      <c r="F42" s="22"/>
    </row>
    <row r="43" spans="1:6" ht="12" customHeight="1">
      <c r="A43" s="5" t="s">
        <v>58</v>
      </c>
      <c r="B43" s="835" t="s">
        <v>57</v>
      </c>
      <c r="C43" s="835"/>
      <c r="D43" s="32"/>
      <c r="E43" s="22"/>
      <c r="F43" s="22"/>
    </row>
    <row r="44" spans="1:6" ht="12" customHeight="1">
      <c r="A44" s="5" t="s">
        <v>59</v>
      </c>
      <c r="B44" s="835" t="s">
        <v>172</v>
      </c>
      <c r="C44" s="835"/>
      <c r="D44" s="32"/>
      <c r="E44" s="22"/>
      <c r="F44" s="22"/>
    </row>
    <row r="45" spans="1:6" ht="12" customHeight="1">
      <c r="A45" s="5" t="s">
        <v>61</v>
      </c>
      <c r="B45" s="835" t="s">
        <v>60</v>
      </c>
      <c r="C45" s="835"/>
      <c r="D45" s="32">
        <v>900</v>
      </c>
      <c r="E45" s="22"/>
      <c r="F45" s="32">
        <f>SUM(D45:E45)</f>
        <v>900</v>
      </c>
    </row>
    <row r="46" spans="1:6" ht="12" customHeight="1">
      <c r="A46" s="5" t="s">
        <v>62</v>
      </c>
      <c r="B46" s="849" t="s">
        <v>171</v>
      </c>
      <c r="C46" s="849"/>
      <c r="D46" s="32">
        <f>+D47+D48</f>
        <v>0</v>
      </c>
      <c r="E46" s="22"/>
      <c r="F46" s="22"/>
    </row>
    <row r="47" spans="1:6" ht="12" customHeight="1">
      <c r="A47" s="37" t="s">
        <v>62</v>
      </c>
      <c r="B47" s="45"/>
      <c r="C47" s="38" t="s">
        <v>63</v>
      </c>
      <c r="D47" s="34"/>
      <c r="E47" s="22"/>
      <c r="F47" s="22"/>
    </row>
    <row r="48" spans="1:6" ht="12" customHeight="1">
      <c r="A48" s="37" t="s">
        <v>62</v>
      </c>
      <c r="B48" s="45"/>
      <c r="C48" s="38" t="s">
        <v>173</v>
      </c>
      <c r="D48" s="34"/>
      <c r="E48" s="22"/>
      <c r="F48" s="22"/>
    </row>
    <row r="49" spans="1:6" ht="12" customHeight="1">
      <c r="A49" s="5" t="s">
        <v>65</v>
      </c>
      <c r="B49" s="853" t="s">
        <v>64</v>
      </c>
      <c r="C49" s="853"/>
      <c r="D49" s="32">
        <v>2634</v>
      </c>
      <c r="E49" s="22"/>
      <c r="F49" s="32">
        <f>SUM(D49:E49)</f>
        <v>2634</v>
      </c>
    </row>
    <row r="50" spans="1:6" ht="12" customHeight="1">
      <c r="A50" s="5" t="s">
        <v>67</v>
      </c>
      <c r="B50" s="835" t="s">
        <v>66</v>
      </c>
      <c r="C50" s="835"/>
      <c r="D50" s="32">
        <v>5160</v>
      </c>
      <c r="E50" s="22"/>
      <c r="F50" s="32">
        <f>SUM(D50:E50)</f>
        <v>5160</v>
      </c>
    </row>
    <row r="51" spans="1:6" s="58" customFormat="1" ht="12" customHeight="1">
      <c r="A51" s="7" t="s">
        <v>68</v>
      </c>
      <c r="B51" s="855" t="s">
        <v>161</v>
      </c>
      <c r="C51" s="855"/>
      <c r="D51" s="73">
        <f>+D50+D49+D46+D45+D44+D43+D42</f>
        <v>8694</v>
      </c>
      <c r="E51" s="73">
        <f>+E50+E49+E46+E45+E44+E43+E42</f>
        <v>0</v>
      </c>
      <c r="F51" s="73">
        <f>+F50+F49+F46+F45+F44+F43+F42</f>
        <v>8694</v>
      </c>
    </row>
    <row r="52" spans="1:6" ht="12" customHeight="1">
      <c r="A52" s="5" t="s">
        <v>70</v>
      </c>
      <c r="B52" s="835" t="s">
        <v>69</v>
      </c>
      <c r="C52" s="835"/>
      <c r="D52" s="32">
        <v>600</v>
      </c>
      <c r="E52" s="22"/>
      <c r="F52" s="32">
        <f>SUM(D52:E52)</f>
        <v>600</v>
      </c>
    </row>
    <row r="53" spans="1:6" ht="12" customHeight="1">
      <c r="A53" s="5" t="s">
        <v>72</v>
      </c>
      <c r="B53" s="835" t="s">
        <v>71</v>
      </c>
      <c r="C53" s="835"/>
      <c r="D53" s="32">
        <v>14</v>
      </c>
      <c r="E53" s="22"/>
      <c r="F53" s="32">
        <f>SUM(D53:E53)</f>
        <v>14</v>
      </c>
    </row>
    <row r="54" spans="1:6" ht="12" customHeight="1">
      <c r="A54" s="7" t="s">
        <v>73</v>
      </c>
      <c r="B54" s="855" t="s">
        <v>160</v>
      </c>
      <c r="C54" s="855"/>
      <c r="D54" s="73">
        <f>SUM(D52:D53)</f>
        <v>614</v>
      </c>
      <c r="E54" s="73">
        <f>SUM(E52:E53)</f>
        <v>0</v>
      </c>
      <c r="F54" s="73">
        <f>SUM(F52:F53)</f>
        <v>614</v>
      </c>
    </row>
    <row r="55" spans="1:6" ht="12" customHeight="1">
      <c r="A55" s="5" t="s">
        <v>75</v>
      </c>
      <c r="B55" s="835" t="s">
        <v>74</v>
      </c>
      <c r="C55" s="835"/>
      <c r="D55" s="32">
        <v>3050</v>
      </c>
      <c r="E55" s="22"/>
      <c r="F55" s="32">
        <f>SUM(D55:E55)</f>
        <v>3050</v>
      </c>
    </row>
    <row r="56" spans="1:6" ht="12" customHeight="1">
      <c r="A56" s="5" t="s">
        <v>77</v>
      </c>
      <c r="B56" s="835" t="s">
        <v>76</v>
      </c>
      <c r="C56" s="835"/>
      <c r="D56" s="32"/>
      <c r="E56" s="22"/>
      <c r="F56" s="22"/>
    </row>
    <row r="57" spans="1:6" ht="12" customHeight="1">
      <c r="A57" s="5" t="s">
        <v>78</v>
      </c>
      <c r="B57" s="835" t="s">
        <v>159</v>
      </c>
      <c r="C57" s="835"/>
      <c r="D57" s="32"/>
      <c r="E57" s="22"/>
      <c r="F57" s="22"/>
    </row>
    <row r="58" spans="1:6" ht="12" customHeight="1">
      <c r="A58" s="5" t="s">
        <v>79</v>
      </c>
      <c r="B58" s="835" t="s">
        <v>158</v>
      </c>
      <c r="C58" s="835"/>
      <c r="D58" s="32"/>
      <c r="E58" s="22"/>
      <c r="F58" s="22"/>
    </row>
    <row r="59" spans="1:6" ht="12" customHeight="1">
      <c r="A59" s="5" t="s">
        <v>81</v>
      </c>
      <c r="B59" s="835" t="s">
        <v>80</v>
      </c>
      <c r="C59" s="835"/>
      <c r="D59" s="32">
        <v>800</v>
      </c>
      <c r="E59" s="22"/>
      <c r="F59" s="32">
        <f>SUM(D59:E59)</f>
        <v>800</v>
      </c>
    </row>
    <row r="60" spans="1:6" ht="12" customHeight="1">
      <c r="A60" s="7" t="s">
        <v>82</v>
      </c>
      <c r="B60" s="855" t="s">
        <v>157</v>
      </c>
      <c r="C60" s="855"/>
      <c r="D60" s="73">
        <f>SUM(D55:D59)</f>
        <v>3850</v>
      </c>
      <c r="E60" s="73">
        <f>SUM(E55:E59)</f>
        <v>0</v>
      </c>
      <c r="F60" s="73">
        <f>SUM(F55:F59)</f>
        <v>3850</v>
      </c>
    </row>
    <row r="61" spans="1:6" ht="12" customHeight="1">
      <c r="A61" s="8" t="s">
        <v>83</v>
      </c>
      <c r="B61" s="852" t="s">
        <v>156</v>
      </c>
      <c r="C61" s="852"/>
      <c r="D61" s="70">
        <f>+D60+D54+D51+D41+D38</f>
        <v>18193</v>
      </c>
      <c r="E61" s="70">
        <f>+E60+E54+E51+E41+E38</f>
        <v>0</v>
      </c>
      <c r="F61" s="70">
        <f>+F60+F54+F51+F41+F38</f>
        <v>18193</v>
      </c>
    </row>
    <row r="62" spans="1:6" ht="12" customHeight="1">
      <c r="A62" s="9"/>
      <c r="B62" s="10"/>
      <c r="C62" s="10"/>
      <c r="D62" s="33"/>
      <c r="E62" s="24"/>
      <c r="F62" s="25"/>
    </row>
    <row r="63" spans="1:6" ht="12" customHeight="1">
      <c r="A63" s="5" t="s">
        <v>110</v>
      </c>
      <c r="B63" s="847" t="s">
        <v>169</v>
      </c>
      <c r="C63" s="833"/>
      <c r="D63" s="32">
        <f>+D64</f>
        <v>4474</v>
      </c>
      <c r="E63" s="22"/>
      <c r="F63" s="32">
        <f>SUM(D63:E63)</f>
        <v>4474</v>
      </c>
    </row>
    <row r="64" spans="1:6" ht="12" customHeight="1">
      <c r="A64" s="52" t="s">
        <v>110</v>
      </c>
      <c r="B64" s="45"/>
      <c r="C64" s="40" t="s">
        <v>107</v>
      </c>
      <c r="D64" s="32">
        <v>4474</v>
      </c>
      <c r="E64" s="22"/>
      <c r="F64" s="32">
        <f>SUM(D64:E64)</f>
        <v>4474</v>
      </c>
    </row>
    <row r="65" spans="1:6" ht="12" customHeight="1">
      <c r="A65" s="8" t="s">
        <v>113</v>
      </c>
      <c r="B65" s="852" t="s">
        <v>168</v>
      </c>
      <c r="C65" s="852"/>
      <c r="D65" s="70">
        <f>+D63</f>
        <v>4474</v>
      </c>
      <c r="E65" s="54">
        <f>+E63</f>
        <v>0</v>
      </c>
      <c r="F65" s="54">
        <f>+F63</f>
        <v>4474</v>
      </c>
    </row>
    <row r="66" spans="1:6" ht="12" customHeight="1">
      <c r="A66" s="9"/>
      <c r="B66" s="10"/>
      <c r="C66" s="10"/>
      <c r="D66" s="33"/>
      <c r="E66" s="24"/>
      <c r="F66" s="25"/>
    </row>
    <row r="67" spans="1:6" ht="12" customHeight="1">
      <c r="A67" s="14" t="s">
        <v>115</v>
      </c>
      <c r="B67" s="853" t="s">
        <v>114</v>
      </c>
      <c r="C67" s="853"/>
      <c r="D67" s="35">
        <v>260</v>
      </c>
      <c r="E67" s="26"/>
      <c r="F67" s="35">
        <f>SUM(D67:E67)</f>
        <v>260</v>
      </c>
    </row>
    <row r="68" spans="1:6" ht="12" customHeight="1">
      <c r="A68" s="5" t="s">
        <v>116</v>
      </c>
      <c r="B68" s="835" t="s">
        <v>167</v>
      </c>
      <c r="C68" s="835"/>
      <c r="D68" s="32"/>
      <c r="E68" s="22"/>
      <c r="F68" s="35">
        <f aca="true" t="shared" si="1" ref="F68:F74">SUM(D68:E68)</f>
        <v>0</v>
      </c>
    </row>
    <row r="69" spans="1:6" ht="12" customHeight="1">
      <c r="A69" s="41" t="s">
        <v>116</v>
      </c>
      <c r="B69" s="45"/>
      <c r="C69" s="53" t="s">
        <v>117</v>
      </c>
      <c r="D69" s="32"/>
      <c r="E69" s="22"/>
      <c r="F69" s="35">
        <f t="shared" si="1"/>
        <v>0</v>
      </c>
    </row>
    <row r="70" spans="1:6" ht="12" customHeight="1">
      <c r="A70" s="5" t="s">
        <v>119</v>
      </c>
      <c r="B70" s="835" t="s">
        <v>118</v>
      </c>
      <c r="C70" s="835"/>
      <c r="D70" s="32">
        <v>350</v>
      </c>
      <c r="E70" s="22"/>
      <c r="F70" s="35">
        <f t="shared" si="1"/>
        <v>350</v>
      </c>
    </row>
    <row r="71" spans="1:6" ht="12" customHeight="1">
      <c r="A71" s="5" t="s">
        <v>121</v>
      </c>
      <c r="B71" s="835" t="s">
        <v>120</v>
      </c>
      <c r="C71" s="835"/>
      <c r="D71" s="32"/>
      <c r="E71" s="22"/>
      <c r="F71" s="35">
        <f t="shared" si="1"/>
        <v>0</v>
      </c>
    </row>
    <row r="72" spans="1:6" ht="12" customHeight="1">
      <c r="A72" s="5" t="s">
        <v>123</v>
      </c>
      <c r="B72" s="835" t="s">
        <v>122</v>
      </c>
      <c r="C72" s="835"/>
      <c r="D72" s="32"/>
      <c r="E72" s="22"/>
      <c r="F72" s="35">
        <f t="shared" si="1"/>
        <v>0</v>
      </c>
    </row>
    <row r="73" spans="1:6" ht="12" customHeight="1">
      <c r="A73" s="5" t="s">
        <v>125</v>
      </c>
      <c r="B73" s="835" t="s">
        <v>124</v>
      </c>
      <c r="C73" s="835"/>
      <c r="D73" s="32"/>
      <c r="E73" s="22"/>
      <c r="F73" s="35">
        <f t="shared" si="1"/>
        <v>0</v>
      </c>
    </row>
    <row r="74" spans="1:6" ht="12" customHeight="1">
      <c r="A74" s="5" t="s">
        <v>127</v>
      </c>
      <c r="B74" s="835" t="s">
        <v>126</v>
      </c>
      <c r="C74" s="835"/>
      <c r="D74" s="32">
        <v>70</v>
      </c>
      <c r="E74" s="22"/>
      <c r="F74" s="35">
        <f t="shared" si="1"/>
        <v>70</v>
      </c>
    </row>
    <row r="75" spans="1:6" ht="12" customHeight="1">
      <c r="A75" s="8" t="s">
        <v>128</v>
      </c>
      <c r="B75" s="852" t="s">
        <v>166</v>
      </c>
      <c r="C75" s="852"/>
      <c r="D75" s="70">
        <f>+D74+D73+D72+D71+D70+D68+D67</f>
        <v>680</v>
      </c>
      <c r="E75" s="54">
        <f>+E74+E73+E72+E71+E70+E68+E67</f>
        <v>0</v>
      </c>
      <c r="F75" s="54">
        <f>+F74+F73+F72+F71+F70+F68+F67</f>
        <v>680</v>
      </c>
    </row>
    <row r="76" spans="1:6" ht="12" customHeight="1">
      <c r="A76" s="9"/>
      <c r="B76" s="10"/>
      <c r="C76" s="10"/>
      <c r="D76" s="33"/>
      <c r="E76" s="24"/>
      <c r="F76" s="25"/>
    </row>
    <row r="77" spans="1:6" ht="12" customHeight="1" hidden="1">
      <c r="A77" s="14" t="s">
        <v>130</v>
      </c>
      <c r="B77" s="853" t="s">
        <v>129</v>
      </c>
      <c r="C77" s="853"/>
      <c r="D77" s="35"/>
      <c r="E77" s="26"/>
      <c r="F77" s="26"/>
    </row>
    <row r="78" spans="1:6" ht="12" customHeight="1" hidden="1">
      <c r="A78" s="5" t="s">
        <v>132</v>
      </c>
      <c r="B78" s="835" t="s">
        <v>131</v>
      </c>
      <c r="C78" s="835"/>
      <c r="D78" s="32"/>
      <c r="E78" s="22"/>
      <c r="F78" s="22"/>
    </row>
    <row r="79" spans="1:6" ht="12" customHeight="1" hidden="1">
      <c r="A79" s="5" t="s">
        <v>134</v>
      </c>
      <c r="B79" s="835" t="s">
        <v>133</v>
      </c>
      <c r="C79" s="835"/>
      <c r="D79" s="32"/>
      <c r="E79" s="22"/>
      <c r="F79" s="22"/>
    </row>
    <row r="80" spans="1:6" ht="12" customHeight="1" hidden="1">
      <c r="A80" s="5" t="s">
        <v>136</v>
      </c>
      <c r="B80" s="835" t="s">
        <v>135</v>
      </c>
      <c r="C80" s="835"/>
      <c r="D80" s="32"/>
      <c r="E80" s="22"/>
      <c r="F80" s="22"/>
    </row>
    <row r="81" spans="1:6" ht="12" customHeight="1">
      <c r="A81" s="7" t="s">
        <v>137</v>
      </c>
      <c r="B81" s="855" t="s">
        <v>165</v>
      </c>
      <c r="C81" s="855"/>
      <c r="D81" s="73">
        <f>SUM(D77:D80)</f>
        <v>0</v>
      </c>
      <c r="E81" s="56">
        <f>SUM(E77:E80)</f>
        <v>0</v>
      </c>
      <c r="F81" s="56">
        <f>SUM(F77:F80)</f>
        <v>0</v>
      </c>
    </row>
    <row r="82" spans="1:6" ht="12" customHeight="1">
      <c r="A82" s="9"/>
      <c r="B82" s="18"/>
      <c r="C82" s="18"/>
      <c r="D82" s="33"/>
      <c r="E82" s="24"/>
      <c r="F82" s="25"/>
    </row>
    <row r="83" spans="1:6" ht="12" customHeight="1">
      <c r="A83" s="17" t="s">
        <v>139</v>
      </c>
      <c r="B83" s="857" t="s">
        <v>163</v>
      </c>
      <c r="C83" s="857"/>
      <c r="D83" s="32"/>
      <c r="E83" s="22"/>
      <c r="F83" s="22"/>
    </row>
    <row r="84" spans="1:6" ht="12" customHeight="1" thickBot="1">
      <c r="A84" s="59"/>
      <c r="B84" s="60"/>
      <c r="C84" s="60"/>
      <c r="D84" s="517"/>
      <c r="E84" s="61"/>
      <c r="F84" s="27"/>
    </row>
    <row r="85" spans="1:6" ht="12" customHeight="1" thickBot="1">
      <c r="A85" s="62" t="s">
        <v>140</v>
      </c>
      <c r="B85" s="824" t="s">
        <v>162</v>
      </c>
      <c r="C85" s="824"/>
      <c r="D85" s="92">
        <f>+D83+D81+D75+D65+D61+D28+D26</f>
        <v>145187</v>
      </c>
      <c r="E85" s="63">
        <f>+E83+E81+E75+E65+E61+E28+E26</f>
        <v>481</v>
      </c>
      <c r="F85" s="63">
        <f>+F83+F81+F75+F65+F61+F28+F26</f>
        <v>145668</v>
      </c>
    </row>
  </sheetData>
  <sheetProtection/>
  <mergeCells count="70">
    <mergeCell ref="B59:C59"/>
    <mergeCell ref="B58:C58"/>
    <mergeCell ref="B57:C57"/>
    <mergeCell ref="B42:C42"/>
    <mergeCell ref="B43:C43"/>
    <mergeCell ref="B22:C22"/>
    <mergeCell ref="B23:C23"/>
    <mergeCell ref="B25:C25"/>
    <mergeCell ref="D3:F3"/>
    <mergeCell ref="B54:C54"/>
    <mergeCell ref="B55:C55"/>
    <mergeCell ref="B56:C56"/>
    <mergeCell ref="B26:C26"/>
    <mergeCell ref="B44:C44"/>
    <mergeCell ref="B70:C70"/>
    <mergeCell ref="B71:C71"/>
    <mergeCell ref="B72:C72"/>
    <mergeCell ref="B73:C73"/>
    <mergeCell ref="B74:C74"/>
    <mergeCell ref="B60:C60"/>
    <mergeCell ref="B61:C61"/>
    <mergeCell ref="D6:F6"/>
    <mergeCell ref="B7:C7"/>
    <mergeCell ref="B8:C8"/>
    <mergeCell ref="B13:C13"/>
    <mergeCell ref="B19:C19"/>
    <mergeCell ref="B35:C35"/>
    <mergeCell ref="A1:F1"/>
    <mergeCell ref="A2:F2"/>
    <mergeCell ref="B52:C52"/>
    <mergeCell ref="B53:C53"/>
    <mergeCell ref="B51:C51"/>
    <mergeCell ref="B45:C45"/>
    <mergeCell ref="B46:C46"/>
    <mergeCell ref="B49:C49"/>
    <mergeCell ref="B50:C50"/>
    <mergeCell ref="D4:F4"/>
    <mergeCell ref="B85:C85"/>
    <mergeCell ref="B75:C75"/>
    <mergeCell ref="B77:C77"/>
    <mergeCell ref="B78:C78"/>
    <mergeCell ref="B79:C79"/>
    <mergeCell ref="B80:C80"/>
    <mergeCell ref="B83:C83"/>
    <mergeCell ref="B81:C81"/>
    <mergeCell ref="B36:C36"/>
    <mergeCell ref="B37:C37"/>
    <mergeCell ref="B11:C11"/>
    <mergeCell ref="B20:C20"/>
    <mergeCell ref="B28:C28"/>
    <mergeCell ref="B24:C24"/>
    <mergeCell ref="B63:C63"/>
    <mergeCell ref="B65:C65"/>
    <mergeCell ref="B67:C67"/>
    <mergeCell ref="B68:C68"/>
    <mergeCell ref="A4:A6"/>
    <mergeCell ref="B40:C40"/>
    <mergeCell ref="B41:C41"/>
    <mergeCell ref="B14:C14"/>
    <mergeCell ref="B38:C38"/>
    <mergeCell ref="B39:C39"/>
    <mergeCell ref="B21:C21"/>
    <mergeCell ref="B9:C9"/>
    <mergeCell ref="B10:C10"/>
    <mergeCell ref="B12:C12"/>
    <mergeCell ref="B4:C6"/>
    <mergeCell ref="B15:C15"/>
    <mergeCell ref="B16:C16"/>
    <mergeCell ref="B17:C17"/>
    <mergeCell ref="B18:C18"/>
  </mergeCells>
  <printOptions horizontalCentered="1"/>
  <pageMargins left="0.7086614173228347" right="0.31496062992125984" top="0.5511811023622047" bottom="0.15748031496062992" header="0.31496062992125984" footer="0.31496062992125984"/>
  <pageSetup cellComments="asDisplayed" fitToHeight="1" fitToWidth="1" horizontalDpi="600" verticalDpi="600" orientation="portrait" paperSize="9" scale="74" r:id="rId3"/>
  <headerFooter>
    <oddHeader>&amp;CMartonvásár Város Képviselőtestület  ..../2014 (........) önkormányzati rendelete  Martonvásár Város 2014. évi költségvetéséről&amp;R
6.a melléklet</oddHeader>
  </headerFooter>
  <rowBreaks count="1" manualBreakCount="1">
    <brk id="61" max="255" man="1"/>
  </rowBreaks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6"/>
  <sheetViews>
    <sheetView zoomScalePageLayoutView="0" workbookViewId="0" topLeftCell="A1">
      <selection activeCell="I6" sqref="I6"/>
    </sheetView>
  </sheetViews>
  <sheetFormatPr defaultColWidth="8.7109375" defaultRowHeight="15"/>
  <cols>
    <col min="1" max="1" width="6.140625" style="449" customWidth="1"/>
    <col min="2" max="2" width="7.140625" style="450" customWidth="1"/>
    <col min="3" max="3" width="32.57421875" style="450" customWidth="1"/>
    <col min="4" max="4" width="9.28125" style="451" customWidth="1"/>
    <col min="5" max="5" width="6.421875" style="451" customWidth="1"/>
    <col min="6" max="6" width="7.00390625" style="451" customWidth="1"/>
    <col min="7" max="7" width="8.140625" style="451" customWidth="1"/>
    <col min="8" max="8" width="6.7109375" style="451" customWidth="1"/>
    <col min="9" max="9" width="6.8515625" style="451" customWidth="1"/>
    <col min="10" max="10" width="8.28125" style="451" customWidth="1"/>
    <col min="11" max="11" width="7.140625" style="451" customWidth="1"/>
    <col min="12" max="13" width="7.00390625" style="451" customWidth="1"/>
    <col min="14" max="14" width="6.8515625" style="451" customWidth="1"/>
    <col min="15" max="15" width="7.57421875" style="451" customWidth="1"/>
    <col min="16" max="16" width="7.8515625" style="451" customWidth="1"/>
    <col min="17" max="17" width="6.7109375" style="451" customWidth="1"/>
    <col min="18" max="18" width="7.140625" style="451" customWidth="1"/>
    <col min="19" max="19" width="8.421875" style="451" customWidth="1"/>
    <col min="20" max="20" width="6.140625" style="451" customWidth="1"/>
    <col min="21" max="21" width="6.7109375" style="451" customWidth="1"/>
    <col min="22" max="16384" width="8.7109375" style="406" customWidth="1"/>
  </cols>
  <sheetData>
    <row r="1" spans="1:21" ht="15.75" customHeight="1">
      <c r="A1" s="936" t="s">
        <v>524</v>
      </c>
      <c r="B1" s="936"/>
      <c r="C1" s="936"/>
      <c r="D1" s="936"/>
      <c r="E1" s="936"/>
      <c r="F1" s="936"/>
      <c r="G1" s="936"/>
      <c r="H1" s="936"/>
      <c r="I1" s="936"/>
      <c r="J1" s="936"/>
      <c r="K1" s="936"/>
      <c r="L1" s="936"/>
      <c r="M1" s="936"/>
      <c r="N1" s="936"/>
      <c r="O1" s="936"/>
      <c r="P1" s="936"/>
      <c r="Q1" s="936"/>
      <c r="R1" s="936"/>
      <c r="S1" s="936"/>
      <c r="T1" s="936"/>
      <c r="U1" s="936"/>
    </row>
    <row r="2" spans="1:21" ht="15.75" customHeight="1">
      <c r="A2" s="936" t="s">
        <v>360</v>
      </c>
      <c r="B2" s="936"/>
      <c r="C2" s="936"/>
      <c r="D2" s="936"/>
      <c r="E2" s="936"/>
      <c r="F2" s="936"/>
      <c r="G2" s="936"/>
      <c r="H2" s="936"/>
      <c r="I2" s="936"/>
      <c r="J2" s="936"/>
      <c r="K2" s="936"/>
      <c r="L2" s="936"/>
      <c r="M2" s="936"/>
      <c r="N2" s="936"/>
      <c r="O2" s="936"/>
      <c r="P2" s="936"/>
      <c r="Q2" s="936"/>
      <c r="R2" s="936"/>
      <c r="S2" s="936"/>
      <c r="T2" s="936"/>
      <c r="U2" s="936"/>
    </row>
    <row r="3" spans="1:21" ht="15">
      <c r="A3" s="407"/>
      <c r="B3" s="408"/>
      <c r="C3" s="408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409"/>
      <c r="S3" s="935" t="s">
        <v>516</v>
      </c>
      <c r="T3" s="935"/>
      <c r="U3" s="935"/>
    </row>
    <row r="4" spans="1:21" ht="40.5" customHeight="1">
      <c r="A4" s="938" t="s">
        <v>1</v>
      </c>
      <c r="B4" s="938" t="s">
        <v>201</v>
      </c>
      <c r="C4" s="938"/>
      <c r="D4" s="939" t="s">
        <v>191</v>
      </c>
      <c r="E4" s="940"/>
      <c r="F4" s="941"/>
      <c r="G4" s="937" t="s">
        <v>206</v>
      </c>
      <c r="H4" s="937"/>
      <c r="I4" s="937"/>
      <c r="J4" s="937" t="s">
        <v>356</v>
      </c>
      <c r="K4" s="937"/>
      <c r="L4" s="937"/>
      <c r="M4" s="937" t="s">
        <v>357</v>
      </c>
      <c r="N4" s="937"/>
      <c r="O4" s="937"/>
      <c r="P4" s="937" t="s">
        <v>357</v>
      </c>
      <c r="Q4" s="937"/>
      <c r="R4" s="937"/>
      <c r="S4" s="937" t="s">
        <v>358</v>
      </c>
      <c r="T4" s="937"/>
      <c r="U4" s="937"/>
    </row>
    <row r="5" spans="1:21" ht="15">
      <c r="A5" s="938"/>
      <c r="B5" s="938"/>
      <c r="C5" s="938"/>
      <c r="D5" s="939"/>
      <c r="E5" s="940"/>
      <c r="F5" s="941"/>
      <c r="G5" s="937" t="s">
        <v>212</v>
      </c>
      <c r="H5" s="937"/>
      <c r="I5" s="937"/>
      <c r="J5" s="937" t="s">
        <v>212</v>
      </c>
      <c r="K5" s="937"/>
      <c r="L5" s="937"/>
      <c r="M5" s="937" t="s">
        <v>212</v>
      </c>
      <c r="N5" s="937"/>
      <c r="O5" s="937"/>
      <c r="P5" s="937" t="s">
        <v>362</v>
      </c>
      <c r="Q5" s="937"/>
      <c r="R5" s="937"/>
      <c r="S5" s="937" t="s">
        <v>212</v>
      </c>
      <c r="T5" s="937"/>
      <c r="U5" s="937"/>
    </row>
    <row r="6" spans="1:21" s="411" customFormat="1" ht="25.5" customHeight="1">
      <c r="A6" s="938"/>
      <c r="B6" s="938"/>
      <c r="C6" s="938"/>
      <c r="D6" s="410" t="s">
        <v>188</v>
      </c>
      <c r="E6" s="410" t="s">
        <v>636</v>
      </c>
      <c r="F6" s="410" t="s">
        <v>189</v>
      </c>
      <c r="G6" s="410" t="s">
        <v>188</v>
      </c>
      <c r="H6" s="410" t="s">
        <v>636</v>
      </c>
      <c r="I6" s="410" t="s">
        <v>189</v>
      </c>
      <c r="J6" s="410" t="s">
        <v>188</v>
      </c>
      <c r="K6" s="410" t="s">
        <v>636</v>
      </c>
      <c r="L6" s="410" t="s">
        <v>189</v>
      </c>
      <c r="M6" s="410" t="s">
        <v>188</v>
      </c>
      <c r="N6" s="410" t="s">
        <v>636</v>
      </c>
      <c r="O6" s="410" t="s">
        <v>189</v>
      </c>
      <c r="P6" s="410" t="s">
        <v>188</v>
      </c>
      <c r="Q6" s="410" t="s">
        <v>636</v>
      </c>
      <c r="R6" s="410" t="s">
        <v>189</v>
      </c>
      <c r="S6" s="410" t="s">
        <v>188</v>
      </c>
      <c r="T6" s="410" t="s">
        <v>636</v>
      </c>
      <c r="U6" s="410" t="s">
        <v>189</v>
      </c>
    </row>
    <row r="7" spans="1:21" ht="15">
      <c r="A7" s="412" t="s">
        <v>3</v>
      </c>
      <c r="B7" s="931" t="s">
        <v>2</v>
      </c>
      <c r="C7" s="931"/>
      <c r="D7" s="413">
        <f>+G7+J7+M7+P7+S7</f>
        <v>83955</v>
      </c>
      <c r="E7" s="413">
        <f>+H7+K7+N7+Q7+T7</f>
        <v>217</v>
      </c>
      <c r="F7" s="413">
        <f>+I7+L7+O7+R7+U7</f>
        <v>84172</v>
      </c>
      <c r="G7" s="413">
        <v>83808</v>
      </c>
      <c r="H7" s="413">
        <v>209</v>
      </c>
      <c r="I7" s="413">
        <f>SUM(G7:H7)</f>
        <v>84017</v>
      </c>
      <c r="J7" s="413"/>
      <c r="K7" s="413"/>
      <c r="L7" s="413"/>
      <c r="M7" s="413"/>
      <c r="N7" s="413"/>
      <c r="O7" s="413"/>
      <c r="P7" s="413"/>
      <c r="Q7" s="413"/>
      <c r="R7" s="413"/>
      <c r="S7" s="413">
        <v>147</v>
      </c>
      <c r="T7" s="413">
        <v>8</v>
      </c>
      <c r="U7" s="413">
        <f>SUM(S7:T7)</f>
        <v>155</v>
      </c>
    </row>
    <row r="8" spans="1:21" ht="15">
      <c r="A8" s="412" t="s">
        <v>5</v>
      </c>
      <c r="B8" s="931" t="s">
        <v>4</v>
      </c>
      <c r="C8" s="931"/>
      <c r="D8" s="413">
        <f aca="true" t="shared" si="0" ref="D8:D20">+G8+J8+M8+P8+S8</f>
        <v>0</v>
      </c>
      <c r="E8" s="413">
        <f aca="true" t="shared" si="1" ref="E8:F20">+H8+K8+N8+Q8+T8</f>
        <v>0</v>
      </c>
      <c r="F8" s="413"/>
      <c r="G8" s="413"/>
      <c r="H8" s="413"/>
      <c r="I8" s="413">
        <f aca="true" t="shared" si="2" ref="I8:I20">SUM(G8:H8)</f>
        <v>0</v>
      </c>
      <c r="J8" s="413"/>
      <c r="K8" s="413"/>
      <c r="L8" s="413"/>
      <c r="M8" s="413"/>
      <c r="N8" s="413"/>
      <c r="O8" s="413"/>
      <c r="P8" s="413"/>
      <c r="Q8" s="413"/>
      <c r="R8" s="413"/>
      <c r="S8" s="413"/>
      <c r="T8" s="413"/>
      <c r="U8" s="413"/>
    </row>
    <row r="9" spans="1:21" ht="15">
      <c r="A9" s="412" t="s">
        <v>7</v>
      </c>
      <c r="B9" s="931" t="s">
        <v>6</v>
      </c>
      <c r="C9" s="931"/>
      <c r="D9" s="413">
        <f t="shared" si="0"/>
        <v>0</v>
      </c>
      <c r="E9" s="413">
        <f t="shared" si="1"/>
        <v>0</v>
      </c>
      <c r="F9" s="413"/>
      <c r="G9" s="413"/>
      <c r="H9" s="413"/>
      <c r="I9" s="413">
        <f t="shared" si="2"/>
        <v>0</v>
      </c>
      <c r="J9" s="413"/>
      <c r="K9" s="413"/>
      <c r="L9" s="413"/>
      <c r="M9" s="413"/>
      <c r="N9" s="413"/>
      <c r="O9" s="413"/>
      <c r="P9" s="413"/>
      <c r="Q9" s="413"/>
      <c r="R9" s="413"/>
      <c r="S9" s="413"/>
      <c r="T9" s="413"/>
      <c r="U9" s="413"/>
    </row>
    <row r="10" spans="1:21" ht="15">
      <c r="A10" s="412" t="s">
        <v>9</v>
      </c>
      <c r="B10" s="931" t="s">
        <v>8</v>
      </c>
      <c r="C10" s="931"/>
      <c r="D10" s="413">
        <f t="shared" si="0"/>
        <v>1035</v>
      </c>
      <c r="E10" s="413">
        <f t="shared" si="1"/>
        <v>0</v>
      </c>
      <c r="F10" s="413">
        <f t="shared" si="1"/>
        <v>1035</v>
      </c>
      <c r="G10" s="413">
        <v>1035</v>
      </c>
      <c r="H10" s="413"/>
      <c r="I10" s="413">
        <f t="shared" si="2"/>
        <v>1035</v>
      </c>
      <c r="J10" s="413"/>
      <c r="K10" s="413"/>
      <c r="L10" s="413"/>
      <c r="M10" s="413"/>
      <c r="N10" s="413"/>
      <c r="O10" s="413"/>
      <c r="P10" s="413"/>
      <c r="Q10" s="413"/>
      <c r="R10" s="413"/>
      <c r="S10" s="413"/>
      <c r="T10" s="413"/>
      <c r="U10" s="413"/>
    </row>
    <row r="11" spans="1:21" ht="15">
      <c r="A11" s="412" t="s">
        <v>11</v>
      </c>
      <c r="B11" s="931" t="s">
        <v>10</v>
      </c>
      <c r="C11" s="931"/>
      <c r="D11" s="413">
        <f t="shared" si="0"/>
        <v>0</v>
      </c>
      <c r="E11" s="413">
        <f t="shared" si="1"/>
        <v>0</v>
      </c>
      <c r="F11" s="413"/>
      <c r="G11" s="413"/>
      <c r="H11" s="413"/>
      <c r="I11" s="413">
        <f t="shared" si="2"/>
        <v>0</v>
      </c>
      <c r="J11" s="413"/>
      <c r="K11" s="413"/>
      <c r="L11" s="413"/>
      <c r="M11" s="413"/>
      <c r="N11" s="413"/>
      <c r="O11" s="413"/>
      <c r="P11" s="413"/>
      <c r="Q11" s="413"/>
      <c r="R11" s="413"/>
      <c r="S11" s="413"/>
      <c r="T11" s="413"/>
      <c r="U11" s="413"/>
    </row>
    <row r="12" spans="1:21" ht="15">
      <c r="A12" s="412" t="s">
        <v>13</v>
      </c>
      <c r="B12" s="931" t="s">
        <v>12</v>
      </c>
      <c r="C12" s="931"/>
      <c r="D12" s="413">
        <f t="shared" si="0"/>
        <v>1053</v>
      </c>
      <c r="E12" s="413">
        <f t="shared" si="1"/>
        <v>0</v>
      </c>
      <c r="F12" s="413">
        <f t="shared" si="1"/>
        <v>1053</v>
      </c>
      <c r="G12" s="413">
        <v>1053</v>
      </c>
      <c r="H12" s="413"/>
      <c r="I12" s="413">
        <f t="shared" si="2"/>
        <v>1053</v>
      </c>
      <c r="J12" s="413"/>
      <c r="K12" s="413"/>
      <c r="L12" s="413"/>
      <c r="M12" s="413"/>
      <c r="N12" s="413"/>
      <c r="O12" s="413"/>
      <c r="P12" s="413"/>
      <c r="Q12" s="413"/>
      <c r="R12" s="413"/>
      <c r="S12" s="413"/>
      <c r="T12" s="413"/>
      <c r="U12" s="413"/>
    </row>
    <row r="13" spans="1:21" ht="15">
      <c r="A13" s="412" t="s">
        <v>15</v>
      </c>
      <c r="B13" s="931" t="s">
        <v>14</v>
      </c>
      <c r="C13" s="931"/>
      <c r="D13" s="413">
        <f t="shared" si="0"/>
        <v>2100</v>
      </c>
      <c r="E13" s="413">
        <f t="shared" si="1"/>
        <v>0</v>
      </c>
      <c r="F13" s="413">
        <f t="shared" si="1"/>
        <v>2100</v>
      </c>
      <c r="G13" s="413">
        <v>2100</v>
      </c>
      <c r="H13" s="413"/>
      <c r="I13" s="413">
        <f t="shared" si="2"/>
        <v>2100</v>
      </c>
      <c r="J13" s="413"/>
      <c r="K13" s="413"/>
      <c r="L13" s="413"/>
      <c r="M13" s="413"/>
      <c r="N13" s="413"/>
      <c r="O13" s="413"/>
      <c r="P13" s="413"/>
      <c r="Q13" s="413"/>
      <c r="R13" s="413"/>
      <c r="S13" s="413"/>
      <c r="T13" s="413"/>
      <c r="U13" s="413"/>
    </row>
    <row r="14" spans="1:21" ht="15">
      <c r="A14" s="412" t="s">
        <v>17</v>
      </c>
      <c r="B14" s="931" t="s">
        <v>16</v>
      </c>
      <c r="C14" s="931"/>
      <c r="D14" s="413">
        <f t="shared" si="0"/>
        <v>0</v>
      </c>
      <c r="E14" s="413">
        <f t="shared" si="1"/>
        <v>0</v>
      </c>
      <c r="F14" s="413"/>
      <c r="G14" s="413"/>
      <c r="H14" s="413"/>
      <c r="I14" s="413">
        <f t="shared" si="2"/>
        <v>0</v>
      </c>
      <c r="J14" s="413"/>
      <c r="K14" s="413"/>
      <c r="L14" s="413"/>
      <c r="M14" s="413"/>
      <c r="N14" s="413"/>
      <c r="O14" s="413"/>
      <c r="P14" s="413"/>
      <c r="Q14" s="413"/>
      <c r="R14" s="413"/>
      <c r="S14" s="413"/>
      <c r="T14" s="413"/>
      <c r="U14" s="413"/>
    </row>
    <row r="15" spans="1:21" ht="15">
      <c r="A15" s="412" t="s">
        <v>19</v>
      </c>
      <c r="B15" s="931" t="s">
        <v>18</v>
      </c>
      <c r="C15" s="931"/>
      <c r="D15" s="413">
        <f t="shared" si="0"/>
        <v>751</v>
      </c>
      <c r="E15" s="413">
        <f t="shared" si="1"/>
        <v>0</v>
      </c>
      <c r="F15" s="413">
        <f t="shared" si="1"/>
        <v>751</v>
      </c>
      <c r="G15" s="413">
        <v>751</v>
      </c>
      <c r="H15" s="413"/>
      <c r="I15" s="413">
        <f t="shared" si="2"/>
        <v>751</v>
      </c>
      <c r="J15" s="413"/>
      <c r="K15" s="413"/>
      <c r="L15" s="413"/>
      <c r="M15" s="413"/>
      <c r="N15" s="413"/>
      <c r="O15" s="413"/>
      <c r="P15" s="413"/>
      <c r="Q15" s="413"/>
      <c r="R15" s="413"/>
      <c r="S15" s="413"/>
      <c r="T15" s="413"/>
      <c r="U15" s="413"/>
    </row>
    <row r="16" spans="1:21" ht="15">
      <c r="A16" s="412" t="s">
        <v>21</v>
      </c>
      <c r="B16" s="931" t="s">
        <v>20</v>
      </c>
      <c r="C16" s="931"/>
      <c r="D16" s="413">
        <f t="shared" si="0"/>
        <v>0</v>
      </c>
      <c r="E16" s="413">
        <f t="shared" si="1"/>
        <v>0</v>
      </c>
      <c r="F16" s="413">
        <f t="shared" si="1"/>
        <v>0</v>
      </c>
      <c r="G16" s="413"/>
      <c r="H16" s="413"/>
      <c r="I16" s="413">
        <f t="shared" si="2"/>
        <v>0</v>
      </c>
      <c r="J16" s="413"/>
      <c r="K16" s="413"/>
      <c r="L16" s="413"/>
      <c r="M16" s="413"/>
      <c r="N16" s="413"/>
      <c r="O16" s="413"/>
      <c r="P16" s="413"/>
      <c r="Q16" s="413"/>
      <c r="R16" s="413"/>
      <c r="S16" s="413"/>
      <c r="T16" s="413"/>
      <c r="U16" s="413"/>
    </row>
    <row r="17" spans="1:21" ht="15">
      <c r="A17" s="412" t="s">
        <v>23</v>
      </c>
      <c r="B17" s="931" t="s">
        <v>22</v>
      </c>
      <c r="C17" s="931"/>
      <c r="D17" s="413">
        <f t="shared" si="0"/>
        <v>0</v>
      </c>
      <c r="E17" s="413">
        <f t="shared" si="1"/>
        <v>0</v>
      </c>
      <c r="F17" s="413">
        <f t="shared" si="1"/>
        <v>0</v>
      </c>
      <c r="G17" s="413"/>
      <c r="H17" s="413"/>
      <c r="I17" s="413">
        <f t="shared" si="2"/>
        <v>0</v>
      </c>
      <c r="J17" s="413"/>
      <c r="K17" s="413"/>
      <c r="L17" s="413"/>
      <c r="M17" s="413"/>
      <c r="N17" s="413"/>
      <c r="O17" s="413"/>
      <c r="P17" s="413"/>
      <c r="Q17" s="413"/>
      <c r="R17" s="413"/>
      <c r="S17" s="413"/>
      <c r="T17" s="413"/>
      <c r="U17" s="413"/>
    </row>
    <row r="18" spans="1:21" ht="15">
      <c r="A18" s="412" t="s">
        <v>25</v>
      </c>
      <c r="B18" s="931" t="s">
        <v>24</v>
      </c>
      <c r="C18" s="931"/>
      <c r="D18" s="413">
        <f t="shared" si="0"/>
        <v>0</v>
      </c>
      <c r="E18" s="413">
        <f t="shared" si="1"/>
        <v>0</v>
      </c>
      <c r="F18" s="413">
        <f t="shared" si="1"/>
        <v>0</v>
      </c>
      <c r="G18" s="413"/>
      <c r="H18" s="413"/>
      <c r="I18" s="413">
        <f t="shared" si="2"/>
        <v>0</v>
      </c>
      <c r="J18" s="413"/>
      <c r="K18" s="413"/>
      <c r="L18" s="413"/>
      <c r="M18" s="413"/>
      <c r="N18" s="413"/>
      <c r="O18" s="413"/>
      <c r="P18" s="413"/>
      <c r="Q18" s="413"/>
      <c r="R18" s="413"/>
      <c r="S18" s="413"/>
      <c r="T18" s="413"/>
      <c r="U18" s="413"/>
    </row>
    <row r="19" spans="1:21" ht="15">
      <c r="A19" s="412" t="s">
        <v>26</v>
      </c>
      <c r="B19" s="931" t="s">
        <v>180</v>
      </c>
      <c r="C19" s="931"/>
      <c r="D19" s="413">
        <f t="shared" si="0"/>
        <v>1597</v>
      </c>
      <c r="E19" s="413">
        <f t="shared" si="1"/>
        <v>0</v>
      </c>
      <c r="F19" s="413">
        <f t="shared" si="1"/>
        <v>1597</v>
      </c>
      <c r="G19" s="413"/>
      <c r="H19" s="413"/>
      <c r="I19" s="413">
        <f t="shared" si="2"/>
        <v>0</v>
      </c>
      <c r="J19" s="413"/>
      <c r="K19" s="413"/>
      <c r="L19" s="413"/>
      <c r="M19" s="413"/>
      <c r="N19" s="413"/>
      <c r="O19" s="413"/>
      <c r="P19" s="413">
        <v>1597</v>
      </c>
      <c r="Q19" s="413"/>
      <c r="R19" s="413">
        <f>SUM(P19:Q19)</f>
        <v>1597</v>
      </c>
      <c r="S19" s="413"/>
      <c r="T19" s="413"/>
      <c r="U19" s="413"/>
    </row>
    <row r="20" spans="1:21" ht="15">
      <c r="A20" s="412" t="s">
        <v>26</v>
      </c>
      <c r="B20" s="931" t="s">
        <v>27</v>
      </c>
      <c r="C20" s="931"/>
      <c r="D20" s="413">
        <f t="shared" si="0"/>
        <v>0</v>
      </c>
      <c r="E20" s="413">
        <f t="shared" si="1"/>
        <v>0</v>
      </c>
      <c r="F20" s="413"/>
      <c r="G20" s="413"/>
      <c r="H20" s="413"/>
      <c r="I20" s="413">
        <f t="shared" si="2"/>
        <v>0</v>
      </c>
      <c r="J20" s="413"/>
      <c r="K20" s="413"/>
      <c r="L20" s="413"/>
      <c r="M20" s="413"/>
      <c r="N20" s="413"/>
      <c r="O20" s="413"/>
      <c r="P20" s="413"/>
      <c r="Q20" s="413"/>
      <c r="R20" s="413"/>
      <c r="S20" s="413"/>
      <c r="T20" s="413"/>
      <c r="U20" s="413"/>
    </row>
    <row r="21" spans="1:21" s="499" customFormat="1" ht="15">
      <c r="A21" s="415" t="s">
        <v>28</v>
      </c>
      <c r="B21" s="932" t="s">
        <v>566</v>
      </c>
      <c r="C21" s="932"/>
      <c r="D21" s="416">
        <f>SUM(D7:D20)</f>
        <v>90491</v>
      </c>
      <c r="E21" s="416">
        <f aca="true" t="shared" si="3" ref="E21:U21">SUM(E7:E20)</f>
        <v>217</v>
      </c>
      <c r="F21" s="416">
        <f t="shared" si="3"/>
        <v>90708</v>
      </c>
      <c r="G21" s="416">
        <f t="shared" si="3"/>
        <v>88747</v>
      </c>
      <c r="H21" s="416">
        <f t="shared" si="3"/>
        <v>209</v>
      </c>
      <c r="I21" s="416">
        <f t="shared" si="3"/>
        <v>88956</v>
      </c>
      <c r="J21" s="416">
        <f t="shared" si="3"/>
        <v>0</v>
      </c>
      <c r="K21" s="416">
        <f t="shared" si="3"/>
        <v>0</v>
      </c>
      <c r="L21" s="416">
        <f t="shared" si="3"/>
        <v>0</v>
      </c>
      <c r="M21" s="416">
        <f t="shared" si="3"/>
        <v>0</v>
      </c>
      <c r="N21" s="416">
        <f t="shared" si="3"/>
        <v>0</v>
      </c>
      <c r="O21" s="416">
        <f t="shared" si="3"/>
        <v>0</v>
      </c>
      <c r="P21" s="416">
        <f t="shared" si="3"/>
        <v>1597</v>
      </c>
      <c r="Q21" s="416">
        <f t="shared" si="3"/>
        <v>0</v>
      </c>
      <c r="R21" s="416">
        <f t="shared" si="3"/>
        <v>1597</v>
      </c>
      <c r="S21" s="416">
        <f t="shared" si="3"/>
        <v>147</v>
      </c>
      <c r="T21" s="416">
        <f t="shared" si="3"/>
        <v>8</v>
      </c>
      <c r="U21" s="416">
        <f t="shared" si="3"/>
        <v>155</v>
      </c>
    </row>
    <row r="22" spans="1:21" ht="15">
      <c r="A22" s="412" t="s">
        <v>30</v>
      </c>
      <c r="B22" s="931" t="s">
        <v>29</v>
      </c>
      <c r="C22" s="931"/>
      <c r="D22" s="413">
        <f>(((+G22+J22)+M22)+P22)+S22</f>
        <v>0</v>
      </c>
      <c r="E22" s="413"/>
      <c r="F22" s="413"/>
      <c r="G22" s="413"/>
      <c r="H22" s="413"/>
      <c r="I22" s="413"/>
      <c r="J22" s="413"/>
      <c r="K22" s="413"/>
      <c r="L22" s="413"/>
      <c r="M22" s="413"/>
      <c r="N22" s="413"/>
      <c r="O22" s="413"/>
      <c r="P22" s="413"/>
      <c r="Q22" s="413"/>
      <c r="R22" s="413"/>
      <c r="S22" s="413"/>
      <c r="T22" s="413"/>
      <c r="U22" s="413"/>
    </row>
    <row r="23" spans="1:21" ht="28.5" customHeight="1">
      <c r="A23" s="412" t="s">
        <v>32</v>
      </c>
      <c r="B23" s="931" t="s">
        <v>31</v>
      </c>
      <c r="C23" s="931"/>
      <c r="D23" s="413">
        <f>+G23+J23+M23+P23+S23</f>
        <v>1235</v>
      </c>
      <c r="E23" s="413">
        <f>+H23+K23+N23+Q23+T23</f>
        <v>0</v>
      </c>
      <c r="F23" s="413">
        <f>+I23+L23+O23+R23+U23</f>
        <v>1235</v>
      </c>
      <c r="G23" s="413">
        <v>1235</v>
      </c>
      <c r="H23" s="413"/>
      <c r="I23" s="413">
        <f>SUM(G23:H23)</f>
        <v>1235</v>
      </c>
      <c r="J23" s="413"/>
      <c r="K23" s="413"/>
      <c r="L23" s="413"/>
      <c r="M23" s="413"/>
      <c r="N23" s="413"/>
      <c r="O23" s="413"/>
      <c r="P23" s="413"/>
      <c r="Q23" s="413"/>
      <c r="R23" s="413"/>
      <c r="S23" s="413"/>
      <c r="T23" s="413"/>
      <c r="U23" s="413"/>
    </row>
    <row r="24" spans="1:21" ht="15">
      <c r="A24" s="412" t="s">
        <v>34</v>
      </c>
      <c r="B24" s="931" t="s">
        <v>33</v>
      </c>
      <c r="C24" s="931"/>
      <c r="D24" s="413">
        <f>+G24+J24+M24+P24+S24</f>
        <v>0</v>
      </c>
      <c r="E24" s="413"/>
      <c r="F24" s="413"/>
      <c r="G24" s="413"/>
      <c r="H24" s="413"/>
      <c r="I24" s="413"/>
      <c r="J24" s="413"/>
      <c r="K24" s="413"/>
      <c r="L24" s="413"/>
      <c r="M24" s="413"/>
      <c r="N24" s="413"/>
      <c r="O24" s="413"/>
      <c r="P24" s="413"/>
      <c r="Q24" s="413"/>
      <c r="R24" s="413"/>
      <c r="S24" s="413"/>
      <c r="T24" s="413"/>
      <c r="U24" s="413"/>
    </row>
    <row r="25" spans="1:21" s="499" customFormat="1" ht="15">
      <c r="A25" s="415" t="s">
        <v>35</v>
      </c>
      <c r="B25" s="932" t="s">
        <v>567</v>
      </c>
      <c r="C25" s="932"/>
      <c r="D25" s="416">
        <f>SUM(D22:D24)</f>
        <v>1235</v>
      </c>
      <c r="E25" s="416">
        <f aca="true" t="shared" si="4" ref="E25:U25">SUM(E22:E24)</f>
        <v>0</v>
      </c>
      <c r="F25" s="416">
        <f t="shared" si="4"/>
        <v>1235</v>
      </c>
      <c r="G25" s="416">
        <f t="shared" si="4"/>
        <v>1235</v>
      </c>
      <c r="H25" s="416">
        <f t="shared" si="4"/>
        <v>0</v>
      </c>
      <c r="I25" s="416">
        <f t="shared" si="4"/>
        <v>1235</v>
      </c>
      <c r="J25" s="416">
        <f t="shared" si="4"/>
        <v>0</v>
      </c>
      <c r="K25" s="416">
        <f t="shared" si="4"/>
        <v>0</v>
      </c>
      <c r="L25" s="416">
        <f t="shared" si="4"/>
        <v>0</v>
      </c>
      <c r="M25" s="416">
        <f t="shared" si="4"/>
        <v>0</v>
      </c>
      <c r="N25" s="416">
        <f t="shared" si="4"/>
        <v>0</v>
      </c>
      <c r="O25" s="416">
        <f t="shared" si="4"/>
        <v>0</v>
      </c>
      <c r="P25" s="416">
        <f t="shared" si="4"/>
        <v>0</v>
      </c>
      <c r="Q25" s="416">
        <f t="shared" si="4"/>
        <v>0</v>
      </c>
      <c r="R25" s="416">
        <f t="shared" si="4"/>
        <v>0</v>
      </c>
      <c r="S25" s="416">
        <f t="shared" si="4"/>
        <v>0</v>
      </c>
      <c r="T25" s="416">
        <f t="shared" si="4"/>
        <v>0</v>
      </c>
      <c r="U25" s="416">
        <f t="shared" si="4"/>
        <v>0</v>
      </c>
    </row>
    <row r="26" spans="1:21" s="417" customFormat="1" ht="15">
      <c r="A26" s="415" t="s">
        <v>36</v>
      </c>
      <c r="B26" s="932" t="s">
        <v>568</v>
      </c>
      <c r="C26" s="932"/>
      <c r="D26" s="416">
        <f>+D25+D21</f>
        <v>91726</v>
      </c>
      <c r="E26" s="416">
        <f aca="true" t="shared" si="5" ref="E26:U26">+E25+E21</f>
        <v>217</v>
      </c>
      <c r="F26" s="416">
        <f t="shared" si="5"/>
        <v>91943</v>
      </c>
      <c r="G26" s="416">
        <f t="shared" si="5"/>
        <v>89982</v>
      </c>
      <c r="H26" s="416">
        <f t="shared" si="5"/>
        <v>209</v>
      </c>
      <c r="I26" s="416">
        <f t="shared" si="5"/>
        <v>90191</v>
      </c>
      <c r="J26" s="416">
        <f t="shared" si="5"/>
        <v>0</v>
      </c>
      <c r="K26" s="416">
        <f t="shared" si="5"/>
        <v>0</v>
      </c>
      <c r="L26" s="416">
        <f t="shared" si="5"/>
        <v>0</v>
      </c>
      <c r="M26" s="416">
        <f t="shared" si="5"/>
        <v>0</v>
      </c>
      <c r="N26" s="416">
        <f>+N25+N21</f>
        <v>0</v>
      </c>
      <c r="O26" s="416">
        <f t="shared" si="5"/>
        <v>0</v>
      </c>
      <c r="P26" s="416">
        <f t="shared" si="5"/>
        <v>1597</v>
      </c>
      <c r="Q26" s="416">
        <f t="shared" si="5"/>
        <v>0</v>
      </c>
      <c r="R26" s="416">
        <f t="shared" si="5"/>
        <v>1597</v>
      </c>
      <c r="S26" s="416">
        <f t="shared" si="5"/>
        <v>147</v>
      </c>
      <c r="T26" s="416">
        <f t="shared" si="5"/>
        <v>8</v>
      </c>
      <c r="U26" s="416">
        <f t="shared" si="5"/>
        <v>155</v>
      </c>
    </row>
    <row r="27" spans="1:21" ht="15">
      <c r="A27" s="418"/>
      <c r="B27" s="419"/>
      <c r="C27" s="419"/>
      <c r="D27" s="420"/>
      <c r="E27" s="420"/>
      <c r="F27" s="421"/>
      <c r="G27" s="422"/>
      <c r="H27" s="420"/>
      <c r="I27" s="421"/>
      <c r="J27" s="422"/>
      <c r="K27" s="420"/>
      <c r="L27" s="421"/>
      <c r="M27" s="422"/>
      <c r="N27" s="420"/>
      <c r="O27" s="421"/>
      <c r="P27" s="422"/>
      <c r="Q27" s="420"/>
      <c r="R27" s="421"/>
      <c r="S27" s="422"/>
      <c r="T27" s="420"/>
      <c r="U27" s="421"/>
    </row>
    <row r="28" spans="1:21" s="417" customFormat="1" ht="15">
      <c r="A28" s="415" t="s">
        <v>37</v>
      </c>
      <c r="B28" s="932" t="s">
        <v>569</v>
      </c>
      <c r="C28" s="932"/>
      <c r="D28" s="416">
        <f aca="true" t="shared" si="6" ref="D28:D33">+G28+J28+M28+P28+S28</f>
        <v>26631</v>
      </c>
      <c r="E28" s="416">
        <f aca="true" t="shared" si="7" ref="E28:F31">+H28+K28+N28+Q28+T28</f>
        <v>59</v>
      </c>
      <c r="F28" s="416">
        <f t="shared" si="7"/>
        <v>26690</v>
      </c>
      <c r="G28" s="416">
        <f aca="true" t="shared" si="8" ref="G28:U28">SUM(G29:G33)</f>
        <v>26204</v>
      </c>
      <c r="H28" s="416">
        <f t="shared" si="8"/>
        <v>57</v>
      </c>
      <c r="I28" s="416">
        <f t="shared" si="8"/>
        <v>26261</v>
      </c>
      <c r="J28" s="416">
        <f t="shared" si="8"/>
        <v>0</v>
      </c>
      <c r="K28" s="416">
        <f t="shared" si="8"/>
        <v>0</v>
      </c>
      <c r="L28" s="416">
        <f t="shared" si="8"/>
        <v>0</v>
      </c>
      <c r="M28" s="416">
        <f t="shared" si="8"/>
        <v>0</v>
      </c>
      <c r="N28" s="416">
        <f t="shared" si="8"/>
        <v>0</v>
      </c>
      <c r="O28" s="416">
        <f t="shared" si="8"/>
        <v>0</v>
      </c>
      <c r="P28" s="416">
        <f t="shared" si="8"/>
        <v>387</v>
      </c>
      <c r="Q28" s="416">
        <f t="shared" si="8"/>
        <v>0</v>
      </c>
      <c r="R28" s="416">
        <f t="shared" si="8"/>
        <v>387</v>
      </c>
      <c r="S28" s="416">
        <f t="shared" si="8"/>
        <v>40</v>
      </c>
      <c r="T28" s="416">
        <f t="shared" si="8"/>
        <v>2</v>
      </c>
      <c r="U28" s="416">
        <f t="shared" si="8"/>
        <v>42</v>
      </c>
    </row>
    <row r="29" spans="1:21" ht="15">
      <c r="A29" s="423" t="s">
        <v>37</v>
      </c>
      <c r="B29" s="424"/>
      <c r="C29" s="425" t="s">
        <v>38</v>
      </c>
      <c r="D29" s="413">
        <f t="shared" si="6"/>
        <v>23952</v>
      </c>
      <c r="E29" s="413">
        <f t="shared" si="7"/>
        <v>59</v>
      </c>
      <c r="F29" s="413">
        <f t="shared" si="7"/>
        <v>24011</v>
      </c>
      <c r="G29" s="413">
        <v>23525</v>
      </c>
      <c r="H29" s="413">
        <v>57</v>
      </c>
      <c r="I29" s="413">
        <f>SUM(G29:H29)</f>
        <v>23582</v>
      </c>
      <c r="J29" s="413"/>
      <c r="K29" s="413"/>
      <c r="L29" s="413"/>
      <c r="M29" s="413"/>
      <c r="N29" s="413"/>
      <c r="O29" s="413"/>
      <c r="P29" s="413">
        <v>387</v>
      </c>
      <c r="Q29" s="413"/>
      <c r="R29" s="413">
        <f>SUM(P29:Q29)</f>
        <v>387</v>
      </c>
      <c r="S29" s="413">
        <v>40</v>
      </c>
      <c r="T29" s="413">
        <v>2</v>
      </c>
      <c r="U29" s="413">
        <f>SUM(S29:T29)</f>
        <v>42</v>
      </c>
    </row>
    <row r="30" spans="1:21" ht="15">
      <c r="A30" s="423" t="s">
        <v>37</v>
      </c>
      <c r="B30" s="424"/>
      <c r="C30" s="425" t="s">
        <v>39</v>
      </c>
      <c r="D30" s="413">
        <f t="shared" si="6"/>
        <v>1929</v>
      </c>
      <c r="E30" s="413">
        <f t="shared" si="7"/>
        <v>0</v>
      </c>
      <c r="F30" s="413">
        <f t="shared" si="7"/>
        <v>1929</v>
      </c>
      <c r="G30" s="413">
        <v>1929</v>
      </c>
      <c r="H30" s="413"/>
      <c r="I30" s="413">
        <f>SUM(G30:H30)</f>
        <v>1929</v>
      </c>
      <c r="J30" s="413"/>
      <c r="K30" s="413"/>
      <c r="L30" s="413"/>
      <c r="M30" s="413"/>
      <c r="N30" s="413"/>
      <c r="O30" s="413"/>
      <c r="P30" s="413"/>
      <c r="Q30" s="413"/>
      <c r="R30" s="413"/>
      <c r="S30" s="413"/>
      <c r="T30" s="413"/>
      <c r="U30" s="413"/>
    </row>
    <row r="31" spans="1:21" ht="15">
      <c r="A31" s="423" t="s">
        <v>37</v>
      </c>
      <c r="B31" s="424"/>
      <c r="C31" s="425" t="s">
        <v>40</v>
      </c>
      <c r="D31" s="413">
        <f t="shared" si="6"/>
        <v>350</v>
      </c>
      <c r="E31" s="413">
        <f t="shared" si="7"/>
        <v>0</v>
      </c>
      <c r="F31" s="413">
        <f t="shared" si="7"/>
        <v>350</v>
      </c>
      <c r="G31" s="413">
        <v>350</v>
      </c>
      <c r="H31" s="413"/>
      <c r="I31" s="413">
        <f>SUM(G31:H31)</f>
        <v>350</v>
      </c>
      <c r="J31" s="413"/>
      <c r="K31" s="413"/>
      <c r="L31" s="413"/>
      <c r="M31" s="413"/>
      <c r="N31" s="413"/>
      <c r="O31" s="413"/>
      <c r="P31" s="413"/>
      <c r="Q31" s="413"/>
      <c r="R31" s="413"/>
      <c r="S31" s="413"/>
      <c r="T31" s="413"/>
      <c r="U31" s="413"/>
    </row>
    <row r="32" spans="1:21" ht="13.5" customHeight="1">
      <c r="A32" s="423" t="s">
        <v>37</v>
      </c>
      <c r="B32" s="424"/>
      <c r="C32" s="425" t="s">
        <v>41</v>
      </c>
      <c r="D32" s="413">
        <f t="shared" si="6"/>
        <v>0</v>
      </c>
      <c r="E32" s="413"/>
      <c r="F32" s="413"/>
      <c r="G32" s="413"/>
      <c r="H32" s="413"/>
      <c r="I32" s="413">
        <f>SUM(G32:H32)</f>
        <v>0</v>
      </c>
      <c r="J32" s="413"/>
      <c r="K32" s="413"/>
      <c r="L32" s="413"/>
      <c r="M32" s="413"/>
      <c r="N32" s="413"/>
      <c r="O32" s="413"/>
      <c r="P32" s="413"/>
      <c r="Q32" s="413"/>
      <c r="R32" s="413"/>
      <c r="S32" s="413"/>
      <c r="T32" s="413"/>
      <c r="U32" s="413"/>
    </row>
    <row r="33" spans="1:21" ht="25.5" customHeight="1">
      <c r="A33" s="423" t="s">
        <v>37</v>
      </c>
      <c r="B33" s="424"/>
      <c r="C33" s="425" t="s">
        <v>42</v>
      </c>
      <c r="D33" s="413">
        <f t="shared" si="6"/>
        <v>400</v>
      </c>
      <c r="E33" s="413">
        <f>+H33+K33+N33+Q33+T33</f>
        <v>0</v>
      </c>
      <c r="F33" s="413">
        <f>+I33+L33+O33+R33+U33</f>
        <v>400</v>
      </c>
      <c r="G33" s="413">
        <v>400</v>
      </c>
      <c r="H33" s="413"/>
      <c r="I33" s="413">
        <f>SUM(G33:H33)</f>
        <v>400</v>
      </c>
      <c r="J33" s="413"/>
      <c r="K33" s="413"/>
      <c r="L33" s="413"/>
      <c r="M33" s="413"/>
      <c r="N33" s="413"/>
      <c r="O33" s="413"/>
      <c r="P33" s="413"/>
      <c r="Q33" s="413"/>
      <c r="R33" s="413"/>
      <c r="S33" s="413"/>
      <c r="T33" s="413"/>
      <c r="U33" s="413"/>
    </row>
    <row r="34" spans="1:21" ht="15">
      <c r="A34" s="426"/>
      <c r="B34" s="427"/>
      <c r="C34" s="428"/>
      <c r="D34" s="429"/>
      <c r="E34" s="429"/>
      <c r="F34" s="429"/>
      <c r="G34" s="429"/>
      <c r="H34" s="429"/>
      <c r="I34" s="429"/>
      <c r="J34" s="429"/>
      <c r="K34" s="429"/>
      <c r="L34" s="429"/>
      <c r="M34" s="429"/>
      <c r="N34" s="429"/>
      <c r="O34" s="429"/>
      <c r="P34" s="429"/>
      <c r="Q34" s="429"/>
      <c r="R34" s="429"/>
      <c r="S34" s="429"/>
      <c r="T34" s="429"/>
      <c r="U34" s="429"/>
    </row>
    <row r="35" spans="1:21" ht="15">
      <c r="A35" s="412" t="s">
        <v>44</v>
      </c>
      <c r="B35" s="931" t="s">
        <v>43</v>
      </c>
      <c r="C35" s="931"/>
      <c r="D35" s="413">
        <f>+G35+J35+M35+P35+S35</f>
        <v>705</v>
      </c>
      <c r="E35" s="413">
        <f aca="true" t="shared" si="9" ref="E35:F37">+H35+K35+N35+Q35+T35</f>
        <v>0</v>
      </c>
      <c r="F35" s="413">
        <f t="shared" si="9"/>
        <v>705</v>
      </c>
      <c r="G35" s="413">
        <v>705</v>
      </c>
      <c r="H35" s="413"/>
      <c r="I35" s="413">
        <f>SUM(G35:H35)</f>
        <v>705</v>
      </c>
      <c r="J35" s="413"/>
      <c r="K35" s="413"/>
      <c r="L35" s="413"/>
      <c r="M35" s="413"/>
      <c r="N35" s="413"/>
      <c r="O35" s="413"/>
      <c r="P35" s="413"/>
      <c r="Q35" s="413"/>
      <c r="R35" s="413"/>
      <c r="S35" s="413"/>
      <c r="T35" s="413"/>
      <c r="U35" s="413"/>
    </row>
    <row r="36" spans="1:21" ht="15">
      <c r="A36" s="412" t="s">
        <v>46</v>
      </c>
      <c r="B36" s="931" t="s">
        <v>45</v>
      </c>
      <c r="C36" s="931"/>
      <c r="D36" s="413">
        <f aca="true" t="shared" si="10" ref="D36:D59">+G36+J36+M36+P36+S36</f>
        <v>1225</v>
      </c>
      <c r="E36" s="413">
        <f t="shared" si="9"/>
        <v>0</v>
      </c>
      <c r="F36" s="413">
        <f t="shared" si="9"/>
        <v>1225</v>
      </c>
      <c r="G36" s="413">
        <v>1225</v>
      </c>
      <c r="H36" s="413"/>
      <c r="I36" s="413">
        <f>SUM(G36:H36)</f>
        <v>1225</v>
      </c>
      <c r="J36" s="413"/>
      <c r="K36" s="413"/>
      <c r="L36" s="413"/>
      <c r="M36" s="413"/>
      <c r="N36" s="413"/>
      <c r="O36" s="413"/>
      <c r="P36" s="413"/>
      <c r="Q36" s="413"/>
      <c r="R36" s="413"/>
      <c r="S36" s="413"/>
      <c r="T36" s="413"/>
      <c r="U36" s="413"/>
    </row>
    <row r="37" spans="1:21" ht="15">
      <c r="A37" s="412" t="s">
        <v>48</v>
      </c>
      <c r="B37" s="931" t="s">
        <v>47</v>
      </c>
      <c r="C37" s="931"/>
      <c r="D37" s="413">
        <f t="shared" si="10"/>
        <v>0</v>
      </c>
      <c r="E37" s="413">
        <f t="shared" si="9"/>
        <v>0</v>
      </c>
      <c r="F37" s="413">
        <f t="shared" si="9"/>
        <v>0</v>
      </c>
      <c r="G37" s="413"/>
      <c r="H37" s="413"/>
      <c r="I37" s="413"/>
      <c r="J37" s="413"/>
      <c r="K37" s="413"/>
      <c r="L37" s="413"/>
      <c r="M37" s="413"/>
      <c r="N37" s="413"/>
      <c r="O37" s="413"/>
      <c r="P37" s="413"/>
      <c r="Q37" s="413"/>
      <c r="R37" s="413"/>
      <c r="S37" s="413"/>
      <c r="T37" s="413"/>
      <c r="U37" s="413"/>
    </row>
    <row r="38" spans="1:21" s="417" customFormat="1" ht="15">
      <c r="A38" s="415" t="s">
        <v>49</v>
      </c>
      <c r="B38" s="932" t="s">
        <v>571</v>
      </c>
      <c r="C38" s="932"/>
      <c r="D38" s="416">
        <f>SUM(D35:D37)</f>
        <v>1930</v>
      </c>
      <c r="E38" s="416">
        <f aca="true" t="shared" si="11" ref="E38:U38">SUM(E35:E37)</f>
        <v>0</v>
      </c>
      <c r="F38" s="416">
        <f t="shared" si="11"/>
        <v>1930</v>
      </c>
      <c r="G38" s="416">
        <f t="shared" si="11"/>
        <v>1930</v>
      </c>
      <c r="H38" s="416">
        <f t="shared" si="11"/>
        <v>0</v>
      </c>
      <c r="I38" s="416">
        <f t="shared" si="11"/>
        <v>1930</v>
      </c>
      <c r="J38" s="416">
        <f t="shared" si="11"/>
        <v>0</v>
      </c>
      <c r="K38" s="416">
        <f t="shared" si="11"/>
        <v>0</v>
      </c>
      <c r="L38" s="416">
        <f t="shared" si="11"/>
        <v>0</v>
      </c>
      <c r="M38" s="416">
        <f t="shared" si="11"/>
        <v>0</v>
      </c>
      <c r="N38" s="416">
        <f t="shared" si="11"/>
        <v>0</v>
      </c>
      <c r="O38" s="416">
        <f t="shared" si="11"/>
        <v>0</v>
      </c>
      <c r="P38" s="416">
        <f t="shared" si="11"/>
        <v>0</v>
      </c>
      <c r="Q38" s="416">
        <f t="shared" si="11"/>
        <v>0</v>
      </c>
      <c r="R38" s="416">
        <f t="shared" si="11"/>
        <v>0</v>
      </c>
      <c r="S38" s="416">
        <f t="shared" si="11"/>
        <v>0</v>
      </c>
      <c r="T38" s="416">
        <f t="shared" si="11"/>
        <v>0</v>
      </c>
      <c r="U38" s="416">
        <f t="shared" si="11"/>
        <v>0</v>
      </c>
    </row>
    <row r="39" spans="1:21" ht="15">
      <c r="A39" s="412" t="s">
        <v>51</v>
      </c>
      <c r="B39" s="931" t="s">
        <v>50</v>
      </c>
      <c r="C39" s="931"/>
      <c r="D39" s="413">
        <f t="shared" si="10"/>
        <v>240</v>
      </c>
      <c r="E39" s="413">
        <f>+H39+K39+N39+Q39+T39</f>
        <v>0</v>
      </c>
      <c r="F39" s="413">
        <f>+I39+L39+O39+R39+U39</f>
        <v>240</v>
      </c>
      <c r="G39" s="413"/>
      <c r="H39" s="413"/>
      <c r="I39" s="413"/>
      <c r="J39" s="413">
        <v>240</v>
      </c>
      <c r="K39" s="413"/>
      <c r="L39" s="413">
        <f>SUM(J39:K39)</f>
        <v>240</v>
      </c>
      <c r="M39" s="413"/>
      <c r="N39" s="413"/>
      <c r="O39" s="413"/>
      <c r="P39" s="413"/>
      <c r="Q39" s="413"/>
      <c r="R39" s="413"/>
      <c r="S39" s="413"/>
      <c r="T39" s="413"/>
      <c r="U39" s="413"/>
    </row>
    <row r="40" spans="1:21" ht="15">
      <c r="A40" s="412" t="s">
        <v>53</v>
      </c>
      <c r="B40" s="931" t="s">
        <v>52</v>
      </c>
      <c r="C40" s="931"/>
      <c r="D40" s="413">
        <f t="shared" si="10"/>
        <v>0</v>
      </c>
      <c r="E40" s="413"/>
      <c r="F40" s="413"/>
      <c r="G40" s="413"/>
      <c r="H40" s="413"/>
      <c r="I40" s="413"/>
      <c r="J40" s="413"/>
      <c r="K40" s="413"/>
      <c r="L40" s="413"/>
      <c r="M40" s="413"/>
      <c r="N40" s="413"/>
      <c r="O40" s="413"/>
      <c r="P40" s="413"/>
      <c r="Q40" s="413"/>
      <c r="R40" s="413"/>
      <c r="S40" s="413"/>
      <c r="T40" s="413"/>
      <c r="U40" s="413"/>
    </row>
    <row r="41" spans="1:21" s="417" customFormat="1" ht="15">
      <c r="A41" s="415" t="s">
        <v>54</v>
      </c>
      <c r="B41" s="932" t="s">
        <v>572</v>
      </c>
      <c r="C41" s="932"/>
      <c r="D41" s="416">
        <f>+D40+D39</f>
        <v>240</v>
      </c>
      <c r="E41" s="416">
        <f aca="true" t="shared" si="12" ref="E41:U41">+E40+E39</f>
        <v>0</v>
      </c>
      <c r="F41" s="416">
        <f t="shared" si="12"/>
        <v>240</v>
      </c>
      <c r="G41" s="416">
        <f t="shared" si="12"/>
        <v>0</v>
      </c>
      <c r="H41" s="416">
        <f t="shared" si="12"/>
        <v>0</v>
      </c>
      <c r="I41" s="416">
        <f t="shared" si="12"/>
        <v>0</v>
      </c>
      <c r="J41" s="416">
        <f t="shared" si="12"/>
        <v>240</v>
      </c>
      <c r="K41" s="416">
        <f t="shared" si="12"/>
        <v>0</v>
      </c>
      <c r="L41" s="416">
        <f t="shared" si="12"/>
        <v>240</v>
      </c>
      <c r="M41" s="416">
        <f t="shared" si="12"/>
        <v>0</v>
      </c>
      <c r="N41" s="416">
        <f t="shared" si="12"/>
        <v>0</v>
      </c>
      <c r="O41" s="416">
        <f t="shared" si="12"/>
        <v>0</v>
      </c>
      <c r="P41" s="416">
        <f t="shared" si="12"/>
        <v>0</v>
      </c>
      <c r="Q41" s="416">
        <f t="shared" si="12"/>
        <v>0</v>
      </c>
      <c r="R41" s="416">
        <f t="shared" si="12"/>
        <v>0</v>
      </c>
      <c r="S41" s="416">
        <f t="shared" si="12"/>
        <v>0</v>
      </c>
      <c r="T41" s="416">
        <f t="shared" si="12"/>
        <v>0</v>
      </c>
      <c r="U41" s="416">
        <f t="shared" si="12"/>
        <v>0</v>
      </c>
    </row>
    <row r="42" spans="1:21" ht="15">
      <c r="A42" s="412" t="s">
        <v>56</v>
      </c>
      <c r="B42" s="931" t="s">
        <v>55</v>
      </c>
      <c r="C42" s="931"/>
      <c r="D42" s="413">
        <f t="shared" si="10"/>
        <v>0</v>
      </c>
      <c r="E42" s="413"/>
      <c r="F42" s="413"/>
      <c r="G42" s="413"/>
      <c r="H42" s="413"/>
      <c r="I42" s="413"/>
      <c r="J42" s="413"/>
      <c r="K42" s="413"/>
      <c r="L42" s="413"/>
      <c r="M42" s="413"/>
      <c r="N42" s="413"/>
      <c r="O42" s="413"/>
      <c r="P42" s="413"/>
      <c r="Q42" s="413"/>
      <c r="R42" s="413"/>
      <c r="S42" s="413"/>
      <c r="T42" s="413"/>
      <c r="U42" s="413"/>
    </row>
    <row r="43" spans="1:21" ht="15">
      <c r="A43" s="412" t="s">
        <v>58</v>
      </c>
      <c r="B43" s="931" t="s">
        <v>57</v>
      </c>
      <c r="C43" s="931"/>
      <c r="D43" s="413">
        <f t="shared" si="10"/>
        <v>8000</v>
      </c>
      <c r="E43" s="413">
        <f>+H43+K43+N43+Q43+T43</f>
        <v>0</v>
      </c>
      <c r="F43" s="413">
        <f>+I43+L43+O43+R43+U43</f>
        <v>8000</v>
      </c>
      <c r="G43" s="413"/>
      <c r="H43" s="413"/>
      <c r="I43" s="413"/>
      <c r="J43" s="413"/>
      <c r="K43" s="413"/>
      <c r="L43" s="413"/>
      <c r="M43" s="413"/>
      <c r="N43" s="413"/>
      <c r="O43" s="413"/>
      <c r="P43" s="413"/>
      <c r="Q43" s="413"/>
      <c r="R43" s="413"/>
      <c r="S43" s="413">
        <v>8000</v>
      </c>
      <c r="T43" s="413"/>
      <c r="U43" s="413">
        <f>SUM(S43:T43)</f>
        <v>8000</v>
      </c>
    </row>
    <row r="44" spans="1:21" ht="15">
      <c r="A44" s="412" t="s">
        <v>59</v>
      </c>
      <c r="B44" s="931" t="s">
        <v>573</v>
      </c>
      <c r="C44" s="931"/>
      <c r="D44" s="413">
        <f t="shared" si="10"/>
        <v>0</v>
      </c>
      <c r="E44" s="413"/>
      <c r="F44" s="413"/>
      <c r="G44" s="413"/>
      <c r="H44" s="413"/>
      <c r="I44" s="413"/>
      <c r="J44" s="413"/>
      <c r="K44" s="413"/>
      <c r="L44" s="413"/>
      <c r="M44" s="413"/>
      <c r="N44" s="413"/>
      <c r="O44" s="413"/>
      <c r="P44" s="413"/>
      <c r="Q44" s="413"/>
      <c r="R44" s="413"/>
      <c r="S44" s="413"/>
      <c r="T44" s="413"/>
      <c r="U44" s="413"/>
    </row>
    <row r="45" spans="1:21" ht="15">
      <c r="A45" s="412" t="s">
        <v>61</v>
      </c>
      <c r="B45" s="931" t="s">
        <v>60</v>
      </c>
      <c r="C45" s="931"/>
      <c r="D45" s="413">
        <f t="shared" si="10"/>
        <v>0</v>
      </c>
      <c r="E45" s="413"/>
      <c r="F45" s="413"/>
      <c r="G45" s="413"/>
      <c r="H45" s="413"/>
      <c r="I45" s="413"/>
      <c r="J45" s="413"/>
      <c r="K45" s="413"/>
      <c r="L45" s="413"/>
      <c r="M45" s="413"/>
      <c r="N45" s="413"/>
      <c r="O45" s="413"/>
      <c r="P45" s="413"/>
      <c r="Q45" s="413"/>
      <c r="R45" s="413"/>
      <c r="S45" s="413"/>
      <c r="T45" s="413"/>
      <c r="U45" s="413"/>
    </row>
    <row r="46" spans="1:21" ht="15">
      <c r="A46" s="412" t="s">
        <v>62</v>
      </c>
      <c r="B46" s="931" t="s">
        <v>171</v>
      </c>
      <c r="C46" s="931"/>
      <c r="D46" s="413">
        <f t="shared" si="10"/>
        <v>0</v>
      </c>
      <c r="E46" s="413"/>
      <c r="F46" s="413"/>
      <c r="G46" s="413">
        <f>+G47+G48</f>
        <v>0</v>
      </c>
      <c r="H46" s="413"/>
      <c r="I46" s="413"/>
      <c r="J46" s="413">
        <f>+J47+J48</f>
        <v>0</v>
      </c>
      <c r="K46" s="413"/>
      <c r="L46" s="413"/>
      <c r="M46" s="413">
        <f>+M47+M48</f>
        <v>0</v>
      </c>
      <c r="N46" s="413"/>
      <c r="O46" s="413"/>
      <c r="P46" s="413">
        <f>+P47+P48</f>
        <v>0</v>
      </c>
      <c r="Q46" s="413"/>
      <c r="R46" s="413"/>
      <c r="S46" s="413">
        <f>+S47+S48</f>
        <v>0</v>
      </c>
      <c r="T46" s="413"/>
      <c r="U46" s="413"/>
    </row>
    <row r="47" spans="1:21" ht="15">
      <c r="A47" s="423" t="s">
        <v>62</v>
      </c>
      <c r="B47" s="424"/>
      <c r="C47" s="425" t="s">
        <v>63</v>
      </c>
      <c r="D47" s="413">
        <f t="shared" si="10"/>
        <v>0</v>
      </c>
      <c r="E47" s="413"/>
      <c r="F47" s="413"/>
      <c r="G47" s="413"/>
      <c r="H47" s="413"/>
      <c r="I47" s="413"/>
      <c r="J47" s="413"/>
      <c r="K47" s="413"/>
      <c r="L47" s="413"/>
      <c r="M47" s="413"/>
      <c r="N47" s="413"/>
      <c r="O47" s="413"/>
      <c r="P47" s="413"/>
      <c r="Q47" s="413"/>
      <c r="R47" s="413"/>
      <c r="S47" s="413"/>
      <c r="T47" s="413"/>
      <c r="U47" s="413"/>
    </row>
    <row r="48" spans="1:21" ht="15">
      <c r="A48" s="423" t="s">
        <v>62</v>
      </c>
      <c r="B48" s="424"/>
      <c r="C48" s="425" t="s">
        <v>173</v>
      </c>
      <c r="D48" s="413">
        <f t="shared" si="10"/>
        <v>0</v>
      </c>
      <c r="E48" s="413"/>
      <c r="F48" s="413"/>
      <c r="G48" s="413"/>
      <c r="H48" s="413"/>
      <c r="I48" s="413"/>
      <c r="J48" s="413"/>
      <c r="K48" s="413"/>
      <c r="L48" s="413"/>
      <c r="M48" s="413"/>
      <c r="N48" s="413"/>
      <c r="O48" s="413"/>
      <c r="P48" s="413"/>
      <c r="Q48" s="413"/>
      <c r="R48" s="413"/>
      <c r="S48" s="413"/>
      <c r="T48" s="413"/>
      <c r="U48" s="413"/>
    </row>
    <row r="49" spans="1:21" ht="15">
      <c r="A49" s="412" t="s">
        <v>65</v>
      </c>
      <c r="B49" s="931" t="s">
        <v>574</v>
      </c>
      <c r="C49" s="931"/>
      <c r="D49" s="413">
        <f t="shared" si="10"/>
        <v>0</v>
      </c>
      <c r="E49" s="413"/>
      <c r="F49" s="413"/>
      <c r="G49" s="413"/>
      <c r="H49" s="413"/>
      <c r="I49" s="413"/>
      <c r="J49" s="413"/>
      <c r="K49" s="413"/>
      <c r="L49" s="413"/>
      <c r="M49" s="413"/>
      <c r="N49" s="413"/>
      <c r="O49" s="413"/>
      <c r="P49" s="413"/>
      <c r="Q49" s="413"/>
      <c r="R49" s="413"/>
      <c r="S49" s="413"/>
      <c r="T49" s="413"/>
      <c r="U49" s="413"/>
    </row>
    <row r="50" spans="1:21" ht="15">
      <c r="A50" s="412" t="s">
        <v>67</v>
      </c>
      <c r="B50" s="931" t="s">
        <v>575</v>
      </c>
      <c r="C50" s="931"/>
      <c r="D50" s="413">
        <f t="shared" si="10"/>
        <v>909</v>
      </c>
      <c r="E50" s="413">
        <f>+H50+K50+N50+Q50+T50</f>
        <v>0</v>
      </c>
      <c r="F50" s="413">
        <f>+I50+L50+O50+R50+U50</f>
        <v>909</v>
      </c>
      <c r="G50" s="413">
        <v>235</v>
      </c>
      <c r="H50" s="413"/>
      <c r="I50" s="413">
        <f>SUM(G50:H50)</f>
        <v>235</v>
      </c>
      <c r="J50" s="413">
        <v>35</v>
      </c>
      <c r="K50" s="413"/>
      <c r="L50" s="413">
        <f>SUM(J50:K50)</f>
        <v>35</v>
      </c>
      <c r="M50" s="413">
        <v>45</v>
      </c>
      <c r="N50" s="413"/>
      <c r="O50" s="413">
        <f>SUM(M50:N50)</f>
        <v>45</v>
      </c>
      <c r="P50" s="413">
        <v>594</v>
      </c>
      <c r="Q50" s="413"/>
      <c r="R50" s="413">
        <f>SUM(P50:Q50)</f>
        <v>594</v>
      </c>
      <c r="S50" s="413"/>
      <c r="T50" s="413"/>
      <c r="U50" s="413"/>
    </row>
    <row r="51" spans="1:21" s="417" customFormat="1" ht="15">
      <c r="A51" s="415" t="s">
        <v>68</v>
      </c>
      <c r="B51" s="932" t="s">
        <v>576</v>
      </c>
      <c r="C51" s="932"/>
      <c r="D51" s="416">
        <f>SUM(D42:D50)</f>
        <v>8909</v>
      </c>
      <c r="E51" s="416">
        <f aca="true" t="shared" si="13" ref="E51:U51">SUM(E42:E50)</f>
        <v>0</v>
      </c>
      <c r="F51" s="416">
        <f t="shared" si="13"/>
        <v>8909</v>
      </c>
      <c r="G51" s="416">
        <f t="shared" si="13"/>
        <v>235</v>
      </c>
      <c r="H51" s="416">
        <f t="shared" si="13"/>
        <v>0</v>
      </c>
      <c r="I51" s="416">
        <f t="shared" si="13"/>
        <v>235</v>
      </c>
      <c r="J51" s="416">
        <f t="shared" si="13"/>
        <v>35</v>
      </c>
      <c r="K51" s="416">
        <f t="shared" si="13"/>
        <v>0</v>
      </c>
      <c r="L51" s="416">
        <f t="shared" si="13"/>
        <v>35</v>
      </c>
      <c r="M51" s="416">
        <f t="shared" si="13"/>
        <v>45</v>
      </c>
      <c r="N51" s="416">
        <f t="shared" si="13"/>
        <v>0</v>
      </c>
      <c r="O51" s="416">
        <f t="shared" si="13"/>
        <v>45</v>
      </c>
      <c r="P51" s="416">
        <f t="shared" si="13"/>
        <v>594</v>
      </c>
      <c r="Q51" s="416">
        <f t="shared" si="13"/>
        <v>0</v>
      </c>
      <c r="R51" s="416">
        <f t="shared" si="13"/>
        <v>594</v>
      </c>
      <c r="S51" s="416">
        <f t="shared" si="13"/>
        <v>8000</v>
      </c>
      <c r="T51" s="416">
        <f t="shared" si="13"/>
        <v>0</v>
      </c>
      <c r="U51" s="416">
        <f t="shared" si="13"/>
        <v>8000</v>
      </c>
    </row>
    <row r="52" spans="1:21" ht="15">
      <c r="A52" s="412" t="s">
        <v>70</v>
      </c>
      <c r="B52" s="931" t="s">
        <v>69</v>
      </c>
      <c r="C52" s="931"/>
      <c r="D52" s="413">
        <f t="shared" si="10"/>
        <v>235</v>
      </c>
      <c r="E52" s="413">
        <f>+H52+K52+N52+Q52+T52</f>
        <v>0</v>
      </c>
      <c r="F52" s="413">
        <f>+I52+L52+O52+R52+U52</f>
        <v>235</v>
      </c>
      <c r="G52" s="413">
        <v>120</v>
      </c>
      <c r="H52" s="413"/>
      <c r="I52" s="413">
        <f>SUM(G52:H52)</f>
        <v>120</v>
      </c>
      <c r="J52" s="413"/>
      <c r="K52" s="413"/>
      <c r="L52" s="413"/>
      <c r="M52" s="413"/>
      <c r="N52" s="413"/>
      <c r="O52" s="413"/>
      <c r="P52" s="413">
        <v>115</v>
      </c>
      <c r="Q52" s="413"/>
      <c r="R52" s="413">
        <f>SUM(P52:Q52)</f>
        <v>115</v>
      </c>
      <c r="S52" s="413"/>
      <c r="T52" s="413"/>
      <c r="U52" s="413"/>
    </row>
    <row r="53" spans="1:21" ht="15">
      <c r="A53" s="412" t="s">
        <v>72</v>
      </c>
      <c r="B53" s="931" t="s">
        <v>71</v>
      </c>
      <c r="C53" s="931"/>
      <c r="D53" s="413">
        <f t="shared" si="10"/>
        <v>0</v>
      </c>
      <c r="E53" s="413"/>
      <c r="F53" s="413"/>
      <c r="G53" s="413"/>
      <c r="H53" s="413"/>
      <c r="I53" s="413"/>
      <c r="J53" s="413"/>
      <c r="K53" s="413"/>
      <c r="L53" s="413"/>
      <c r="M53" s="413"/>
      <c r="N53" s="413"/>
      <c r="O53" s="413"/>
      <c r="P53" s="413"/>
      <c r="Q53" s="413"/>
      <c r="R53" s="413"/>
      <c r="S53" s="413"/>
      <c r="T53" s="413"/>
      <c r="U53" s="413"/>
    </row>
    <row r="54" spans="1:21" s="499" customFormat="1" ht="15">
      <c r="A54" s="415" t="s">
        <v>73</v>
      </c>
      <c r="B54" s="932" t="s">
        <v>160</v>
      </c>
      <c r="C54" s="932"/>
      <c r="D54" s="416">
        <f>+D53+D52</f>
        <v>235</v>
      </c>
      <c r="E54" s="416">
        <f aca="true" t="shared" si="14" ref="E54:U54">+E53+E52</f>
        <v>0</v>
      </c>
      <c r="F54" s="416">
        <f t="shared" si="14"/>
        <v>235</v>
      </c>
      <c r="G54" s="416">
        <f t="shared" si="14"/>
        <v>120</v>
      </c>
      <c r="H54" s="416">
        <f t="shared" si="14"/>
        <v>0</v>
      </c>
      <c r="I54" s="416">
        <f t="shared" si="14"/>
        <v>120</v>
      </c>
      <c r="J54" s="416">
        <f t="shared" si="14"/>
        <v>0</v>
      </c>
      <c r="K54" s="416">
        <f t="shared" si="14"/>
        <v>0</v>
      </c>
      <c r="L54" s="416">
        <f t="shared" si="14"/>
        <v>0</v>
      </c>
      <c r="M54" s="416">
        <f t="shared" si="14"/>
        <v>0</v>
      </c>
      <c r="N54" s="416">
        <f t="shared" si="14"/>
        <v>0</v>
      </c>
      <c r="O54" s="416">
        <f t="shared" si="14"/>
        <v>0</v>
      </c>
      <c r="P54" s="416">
        <f t="shared" si="14"/>
        <v>115</v>
      </c>
      <c r="Q54" s="416">
        <f t="shared" si="14"/>
        <v>0</v>
      </c>
      <c r="R54" s="416">
        <f t="shared" si="14"/>
        <v>115</v>
      </c>
      <c r="S54" s="416">
        <f t="shared" si="14"/>
        <v>0</v>
      </c>
      <c r="T54" s="416">
        <f t="shared" si="14"/>
        <v>0</v>
      </c>
      <c r="U54" s="416">
        <f t="shared" si="14"/>
        <v>0</v>
      </c>
    </row>
    <row r="55" spans="1:21" ht="15">
      <c r="A55" s="412" t="s">
        <v>75</v>
      </c>
      <c r="B55" s="931" t="s">
        <v>74</v>
      </c>
      <c r="C55" s="931"/>
      <c r="D55" s="413">
        <f t="shared" si="10"/>
        <v>3021</v>
      </c>
      <c r="E55" s="413">
        <f>+H55+K55+N55+Q55+T55</f>
        <v>0</v>
      </c>
      <c r="F55" s="413">
        <f>+I55+L55+O55+R55+U55</f>
        <v>3021</v>
      </c>
      <c r="G55" s="413">
        <v>614</v>
      </c>
      <c r="H55" s="413"/>
      <c r="I55" s="413">
        <f>SUM(G55:H55)</f>
        <v>614</v>
      </c>
      <c r="J55" s="413">
        <v>74</v>
      </c>
      <c r="K55" s="413"/>
      <c r="L55" s="413">
        <f>SUM(J55:K55)</f>
        <v>74</v>
      </c>
      <c r="M55" s="413">
        <v>12</v>
      </c>
      <c r="N55" s="413"/>
      <c r="O55" s="413">
        <f>SUM(M55:N55)</f>
        <v>12</v>
      </c>
      <c r="P55" s="413">
        <v>161</v>
      </c>
      <c r="Q55" s="413"/>
      <c r="R55" s="413">
        <f>SUM(P55:Q55)</f>
        <v>161</v>
      </c>
      <c r="S55" s="413">
        <v>2160</v>
      </c>
      <c r="T55" s="413"/>
      <c r="U55" s="413">
        <f>SUM(S55:T55)</f>
        <v>2160</v>
      </c>
    </row>
    <row r="56" spans="1:21" ht="15">
      <c r="A56" s="412" t="s">
        <v>77</v>
      </c>
      <c r="B56" s="931" t="s">
        <v>577</v>
      </c>
      <c r="C56" s="931"/>
      <c r="D56" s="413">
        <f t="shared" si="10"/>
        <v>0</v>
      </c>
      <c r="E56" s="413"/>
      <c r="F56" s="413"/>
      <c r="G56" s="413"/>
      <c r="H56" s="413"/>
      <c r="I56" s="413"/>
      <c r="J56" s="413"/>
      <c r="K56" s="413"/>
      <c r="L56" s="413"/>
      <c r="M56" s="413"/>
      <c r="N56" s="413"/>
      <c r="O56" s="413"/>
      <c r="P56" s="413"/>
      <c r="Q56" s="413"/>
      <c r="R56" s="413"/>
      <c r="S56" s="413"/>
      <c r="T56" s="413"/>
      <c r="U56" s="413"/>
    </row>
    <row r="57" spans="1:21" ht="15">
      <c r="A57" s="412" t="s">
        <v>78</v>
      </c>
      <c r="B57" s="931" t="s">
        <v>578</v>
      </c>
      <c r="C57" s="931"/>
      <c r="D57" s="413">
        <f t="shared" si="10"/>
        <v>0</v>
      </c>
      <c r="E57" s="413"/>
      <c r="F57" s="413"/>
      <c r="G57" s="413"/>
      <c r="H57" s="413"/>
      <c r="I57" s="413"/>
      <c r="J57" s="413"/>
      <c r="K57" s="413"/>
      <c r="L57" s="413"/>
      <c r="M57" s="413"/>
      <c r="N57" s="413"/>
      <c r="O57" s="413"/>
      <c r="P57" s="413"/>
      <c r="Q57" s="413"/>
      <c r="R57" s="413"/>
      <c r="S57" s="413"/>
      <c r="T57" s="413"/>
      <c r="U57" s="413"/>
    </row>
    <row r="58" spans="1:21" ht="15">
      <c r="A58" s="412" t="s">
        <v>79</v>
      </c>
      <c r="B58" s="931" t="s">
        <v>579</v>
      </c>
      <c r="C58" s="931"/>
      <c r="D58" s="413">
        <f t="shared" si="10"/>
        <v>0</v>
      </c>
      <c r="E58" s="413"/>
      <c r="F58" s="413"/>
      <c r="G58" s="413"/>
      <c r="H58" s="413"/>
      <c r="I58" s="413"/>
      <c r="J58" s="413"/>
      <c r="K58" s="413"/>
      <c r="L58" s="413"/>
      <c r="M58" s="413"/>
      <c r="N58" s="413"/>
      <c r="O58" s="413"/>
      <c r="P58" s="413"/>
      <c r="Q58" s="413"/>
      <c r="R58" s="413"/>
      <c r="S58" s="413"/>
      <c r="T58" s="413"/>
      <c r="U58" s="413"/>
    </row>
    <row r="59" spans="1:21" ht="15">
      <c r="A59" s="412" t="s">
        <v>81</v>
      </c>
      <c r="B59" s="931" t="s">
        <v>80</v>
      </c>
      <c r="C59" s="931"/>
      <c r="D59" s="413">
        <f t="shared" si="10"/>
        <v>0</v>
      </c>
      <c r="E59" s="413"/>
      <c r="F59" s="413"/>
      <c r="G59" s="413"/>
      <c r="H59" s="413"/>
      <c r="I59" s="413"/>
      <c r="J59" s="413"/>
      <c r="K59" s="413"/>
      <c r="L59" s="413"/>
      <c r="M59" s="413"/>
      <c r="N59" s="413"/>
      <c r="O59" s="413"/>
      <c r="P59" s="413"/>
      <c r="Q59" s="413"/>
      <c r="R59" s="413"/>
      <c r="S59" s="413"/>
      <c r="T59" s="413"/>
      <c r="U59" s="413"/>
    </row>
    <row r="60" spans="1:21" s="499" customFormat="1" ht="15">
      <c r="A60" s="415" t="s">
        <v>82</v>
      </c>
      <c r="B60" s="932" t="s">
        <v>157</v>
      </c>
      <c r="C60" s="932"/>
      <c r="D60" s="416">
        <f>SUM(D55:D59)</f>
        <v>3021</v>
      </c>
      <c r="E60" s="416">
        <f aca="true" t="shared" si="15" ref="E60:U60">SUM(E55:E59)</f>
        <v>0</v>
      </c>
      <c r="F60" s="416">
        <f t="shared" si="15"/>
        <v>3021</v>
      </c>
      <c r="G60" s="416">
        <f t="shared" si="15"/>
        <v>614</v>
      </c>
      <c r="H60" s="416">
        <f t="shared" si="15"/>
        <v>0</v>
      </c>
      <c r="I60" s="416">
        <f t="shared" si="15"/>
        <v>614</v>
      </c>
      <c r="J60" s="416">
        <f t="shared" si="15"/>
        <v>74</v>
      </c>
      <c r="K60" s="416">
        <f t="shared" si="15"/>
        <v>0</v>
      </c>
      <c r="L60" s="416">
        <f t="shared" si="15"/>
        <v>74</v>
      </c>
      <c r="M60" s="416">
        <f t="shared" si="15"/>
        <v>12</v>
      </c>
      <c r="N60" s="416">
        <f t="shared" si="15"/>
        <v>0</v>
      </c>
      <c r="O60" s="416">
        <f t="shared" si="15"/>
        <v>12</v>
      </c>
      <c r="P60" s="416">
        <f t="shared" si="15"/>
        <v>161</v>
      </c>
      <c r="Q60" s="416">
        <f t="shared" si="15"/>
        <v>0</v>
      </c>
      <c r="R60" s="416">
        <f t="shared" si="15"/>
        <v>161</v>
      </c>
      <c r="S60" s="416">
        <f t="shared" si="15"/>
        <v>2160</v>
      </c>
      <c r="T60" s="416">
        <f t="shared" si="15"/>
        <v>0</v>
      </c>
      <c r="U60" s="416">
        <f t="shared" si="15"/>
        <v>2160</v>
      </c>
    </row>
    <row r="61" spans="1:21" ht="15">
      <c r="A61" s="415" t="s">
        <v>83</v>
      </c>
      <c r="B61" s="932" t="s">
        <v>415</v>
      </c>
      <c r="C61" s="932"/>
      <c r="D61" s="416">
        <f>+D60+D54+D51+D41+D38</f>
        <v>14335</v>
      </c>
      <c r="E61" s="416">
        <f>+E60+E54+E51+E41+E38</f>
        <v>0</v>
      </c>
      <c r="F61" s="416">
        <f>+F60+F54+F51+F41+F38</f>
        <v>14335</v>
      </c>
      <c r="G61" s="416">
        <f aca="true" t="shared" si="16" ref="G61:U61">+G60+G54+G51+G41+G38</f>
        <v>2899</v>
      </c>
      <c r="H61" s="416">
        <f t="shared" si="16"/>
        <v>0</v>
      </c>
      <c r="I61" s="416">
        <f t="shared" si="16"/>
        <v>2899</v>
      </c>
      <c r="J61" s="416">
        <f t="shared" si="16"/>
        <v>349</v>
      </c>
      <c r="K61" s="416">
        <f t="shared" si="16"/>
        <v>0</v>
      </c>
      <c r="L61" s="416">
        <f t="shared" si="16"/>
        <v>349</v>
      </c>
      <c r="M61" s="416">
        <f t="shared" si="16"/>
        <v>57</v>
      </c>
      <c r="N61" s="416">
        <f t="shared" si="16"/>
        <v>0</v>
      </c>
      <c r="O61" s="416">
        <f t="shared" si="16"/>
        <v>57</v>
      </c>
      <c r="P61" s="416">
        <f t="shared" si="16"/>
        <v>870</v>
      </c>
      <c r="Q61" s="416">
        <f t="shared" si="16"/>
        <v>0</v>
      </c>
      <c r="R61" s="416">
        <f t="shared" si="16"/>
        <v>870</v>
      </c>
      <c r="S61" s="416">
        <f t="shared" si="16"/>
        <v>10160</v>
      </c>
      <c r="T61" s="416">
        <f t="shared" si="16"/>
        <v>0</v>
      </c>
      <c r="U61" s="416">
        <f t="shared" si="16"/>
        <v>10160</v>
      </c>
    </row>
    <row r="62" spans="1:21" ht="15">
      <c r="A62" s="418"/>
      <c r="B62" s="934"/>
      <c r="C62" s="934"/>
      <c r="D62" s="420"/>
      <c r="E62" s="420"/>
      <c r="F62" s="421"/>
      <c r="G62" s="422"/>
      <c r="H62" s="420"/>
      <c r="I62" s="421"/>
      <c r="J62" s="422"/>
      <c r="K62" s="420"/>
      <c r="L62" s="421"/>
      <c r="M62" s="422"/>
      <c r="N62" s="420"/>
      <c r="O62" s="421"/>
      <c r="P62" s="422"/>
      <c r="Q62" s="420"/>
      <c r="R62" s="421"/>
      <c r="S62" s="422"/>
      <c r="T62" s="420"/>
      <c r="U62" s="421"/>
    </row>
    <row r="63" spans="1:21" ht="15">
      <c r="A63" s="412" t="s">
        <v>110</v>
      </c>
      <c r="B63" s="931" t="s">
        <v>169</v>
      </c>
      <c r="C63" s="931"/>
      <c r="D63" s="413">
        <f aca="true" t="shared" si="17" ref="D63:F64">(((+G63+J63)+M63)+P63)+S63</f>
        <v>11616</v>
      </c>
      <c r="E63" s="413">
        <f t="shared" si="17"/>
        <v>0</v>
      </c>
      <c r="F63" s="413">
        <f t="shared" si="17"/>
        <v>11616</v>
      </c>
      <c r="G63" s="413"/>
      <c r="H63" s="413"/>
      <c r="I63" s="413"/>
      <c r="J63" s="413">
        <f>+J64</f>
        <v>11616</v>
      </c>
      <c r="K63" s="413"/>
      <c r="L63" s="413">
        <f>SUM(J63:K63)</f>
        <v>11616</v>
      </c>
      <c r="M63" s="413"/>
      <c r="N63" s="413"/>
      <c r="O63" s="413"/>
      <c r="P63" s="413"/>
      <c r="Q63" s="413"/>
      <c r="R63" s="413"/>
      <c r="S63" s="413"/>
      <c r="T63" s="413"/>
      <c r="U63" s="413"/>
    </row>
    <row r="64" spans="1:21" ht="25.5" customHeight="1">
      <c r="A64" s="434" t="s">
        <v>110</v>
      </c>
      <c r="B64" s="424"/>
      <c r="C64" s="435" t="s">
        <v>107</v>
      </c>
      <c r="D64" s="413">
        <f t="shared" si="17"/>
        <v>11616</v>
      </c>
      <c r="E64" s="413">
        <f t="shared" si="17"/>
        <v>0</v>
      </c>
      <c r="F64" s="413">
        <f t="shared" si="17"/>
        <v>11616</v>
      </c>
      <c r="G64" s="413"/>
      <c r="H64" s="413"/>
      <c r="I64" s="413"/>
      <c r="J64" s="413">
        <v>11616</v>
      </c>
      <c r="K64" s="413"/>
      <c r="L64" s="413">
        <f>SUM(J64:K64)</f>
        <v>11616</v>
      </c>
      <c r="M64" s="413"/>
      <c r="N64" s="413"/>
      <c r="O64" s="413"/>
      <c r="P64" s="413"/>
      <c r="Q64" s="413"/>
      <c r="R64" s="413"/>
      <c r="S64" s="413"/>
      <c r="T64" s="413"/>
      <c r="U64" s="413"/>
    </row>
    <row r="65" spans="1:21" ht="15">
      <c r="A65" s="415" t="s">
        <v>113</v>
      </c>
      <c r="B65" s="932" t="s">
        <v>168</v>
      </c>
      <c r="C65" s="932"/>
      <c r="D65" s="416">
        <f aca="true" t="shared" si="18" ref="D65:U65">+D63</f>
        <v>11616</v>
      </c>
      <c r="E65" s="416">
        <f t="shared" si="18"/>
        <v>0</v>
      </c>
      <c r="F65" s="416">
        <f t="shared" si="18"/>
        <v>11616</v>
      </c>
      <c r="G65" s="416">
        <f t="shared" si="18"/>
        <v>0</v>
      </c>
      <c r="H65" s="416">
        <f t="shared" si="18"/>
        <v>0</v>
      </c>
      <c r="I65" s="416">
        <f t="shared" si="18"/>
        <v>0</v>
      </c>
      <c r="J65" s="416">
        <f t="shared" si="18"/>
        <v>11616</v>
      </c>
      <c r="K65" s="416">
        <f t="shared" si="18"/>
        <v>0</v>
      </c>
      <c r="L65" s="416">
        <f t="shared" si="18"/>
        <v>11616</v>
      </c>
      <c r="M65" s="416">
        <f t="shared" si="18"/>
        <v>0</v>
      </c>
      <c r="N65" s="416">
        <f t="shared" si="18"/>
        <v>0</v>
      </c>
      <c r="O65" s="416">
        <f t="shared" si="18"/>
        <v>0</v>
      </c>
      <c r="P65" s="416">
        <f t="shared" si="18"/>
        <v>0</v>
      </c>
      <c r="Q65" s="416">
        <f t="shared" si="18"/>
        <v>0</v>
      </c>
      <c r="R65" s="416">
        <f t="shared" si="18"/>
        <v>0</v>
      </c>
      <c r="S65" s="416">
        <f t="shared" si="18"/>
        <v>0</v>
      </c>
      <c r="T65" s="416">
        <f t="shared" si="18"/>
        <v>0</v>
      </c>
      <c r="U65" s="416">
        <f t="shared" si="18"/>
        <v>0</v>
      </c>
    </row>
    <row r="66" spans="1:21" ht="8.25" customHeight="1">
      <c r="A66" s="436"/>
      <c r="B66" s="437"/>
      <c r="C66" s="437"/>
      <c r="D66" s="438"/>
      <c r="E66" s="438"/>
      <c r="F66" s="438"/>
      <c r="G66" s="438"/>
      <c r="H66" s="438"/>
      <c r="I66" s="438"/>
      <c r="J66" s="438"/>
      <c r="K66" s="438"/>
      <c r="L66" s="438"/>
      <c r="M66" s="438"/>
      <c r="N66" s="438"/>
      <c r="O66" s="438"/>
      <c r="P66" s="438"/>
      <c r="Q66" s="438"/>
      <c r="R66" s="438"/>
      <c r="S66" s="438"/>
      <c r="T66" s="438"/>
      <c r="U66" s="438"/>
    </row>
    <row r="67" spans="1:21" ht="11.25" customHeight="1">
      <c r="A67" s="439"/>
      <c r="B67" s="440"/>
      <c r="C67" s="440"/>
      <c r="D67" s="433"/>
      <c r="E67" s="433"/>
      <c r="F67" s="433"/>
      <c r="G67" s="433"/>
      <c r="H67" s="433"/>
      <c r="I67" s="433"/>
      <c r="J67" s="433"/>
      <c r="K67" s="433"/>
      <c r="L67" s="433"/>
      <c r="M67" s="433"/>
      <c r="N67" s="433"/>
      <c r="O67" s="433"/>
      <c r="P67" s="433"/>
      <c r="Q67" s="433"/>
      <c r="R67" s="433"/>
      <c r="S67" s="433"/>
      <c r="T67" s="433"/>
      <c r="U67" s="433"/>
    </row>
    <row r="68" spans="1:21" ht="15">
      <c r="A68" s="412" t="s">
        <v>115</v>
      </c>
      <c r="B68" s="931" t="s">
        <v>114</v>
      </c>
      <c r="C68" s="931"/>
      <c r="D68" s="413">
        <f>+G68+J68+M68+P68+S68</f>
        <v>0</v>
      </c>
      <c r="E68" s="413"/>
      <c r="F68" s="413"/>
      <c r="G68" s="413"/>
      <c r="H68" s="413"/>
      <c r="I68" s="413"/>
      <c r="J68" s="413"/>
      <c r="K68" s="413"/>
      <c r="L68" s="413"/>
      <c r="M68" s="413"/>
      <c r="N68" s="413"/>
      <c r="O68" s="413"/>
      <c r="P68" s="413"/>
      <c r="Q68" s="413"/>
      <c r="R68" s="413"/>
      <c r="S68" s="413"/>
      <c r="T68" s="413"/>
      <c r="U68" s="413"/>
    </row>
    <row r="69" spans="1:21" ht="15">
      <c r="A69" s="412" t="s">
        <v>116</v>
      </c>
      <c r="B69" s="931" t="s">
        <v>580</v>
      </c>
      <c r="C69" s="931"/>
      <c r="D69" s="413">
        <f aca="true" t="shared" si="19" ref="D69:D75">+G69+J69+M69+P69+S69</f>
        <v>0</v>
      </c>
      <c r="E69" s="413"/>
      <c r="F69" s="413"/>
      <c r="G69" s="413"/>
      <c r="H69" s="413"/>
      <c r="I69" s="413"/>
      <c r="J69" s="413"/>
      <c r="K69" s="413"/>
      <c r="L69" s="413"/>
      <c r="M69" s="413"/>
      <c r="N69" s="413"/>
      <c r="O69" s="413"/>
      <c r="P69" s="413"/>
      <c r="Q69" s="413"/>
      <c r="R69" s="413"/>
      <c r="S69" s="413"/>
      <c r="T69" s="413"/>
      <c r="U69" s="413"/>
    </row>
    <row r="70" spans="1:21" ht="15">
      <c r="A70" s="423" t="s">
        <v>116</v>
      </c>
      <c r="B70" s="424"/>
      <c r="C70" s="435" t="s">
        <v>117</v>
      </c>
      <c r="D70" s="413">
        <f t="shared" si="19"/>
        <v>0</v>
      </c>
      <c r="E70" s="413"/>
      <c r="F70" s="413"/>
      <c r="G70" s="413"/>
      <c r="H70" s="413"/>
      <c r="I70" s="413"/>
      <c r="J70" s="413"/>
      <c r="K70" s="413"/>
      <c r="L70" s="413"/>
      <c r="M70" s="413"/>
      <c r="N70" s="413"/>
      <c r="O70" s="413"/>
      <c r="P70" s="413"/>
      <c r="Q70" s="413"/>
      <c r="R70" s="413"/>
      <c r="S70" s="413"/>
      <c r="T70" s="413"/>
      <c r="U70" s="413"/>
    </row>
    <row r="71" spans="1:21" ht="15">
      <c r="A71" s="412" t="s">
        <v>119</v>
      </c>
      <c r="B71" s="931" t="s">
        <v>118</v>
      </c>
      <c r="C71" s="931"/>
      <c r="D71" s="413">
        <f t="shared" si="19"/>
        <v>0</v>
      </c>
      <c r="E71" s="413"/>
      <c r="F71" s="413"/>
      <c r="G71" s="413"/>
      <c r="H71" s="413"/>
      <c r="I71" s="413"/>
      <c r="J71" s="413"/>
      <c r="K71" s="413"/>
      <c r="L71" s="413"/>
      <c r="M71" s="413"/>
      <c r="N71" s="413"/>
      <c r="O71" s="413"/>
      <c r="P71" s="413"/>
      <c r="Q71" s="413"/>
      <c r="R71" s="413"/>
      <c r="S71" s="413"/>
      <c r="T71" s="413"/>
      <c r="U71" s="413"/>
    </row>
    <row r="72" spans="1:21" ht="15">
      <c r="A72" s="412" t="s">
        <v>121</v>
      </c>
      <c r="B72" s="931" t="s">
        <v>120</v>
      </c>
      <c r="C72" s="931"/>
      <c r="D72" s="413">
        <f t="shared" si="19"/>
        <v>268</v>
      </c>
      <c r="E72" s="413">
        <f>+H72+K72+N72+Q72+T72</f>
        <v>0</v>
      </c>
      <c r="F72" s="413">
        <f>+I72+L72+O72+R72+U72</f>
        <v>268</v>
      </c>
      <c r="G72" s="413">
        <v>260</v>
      </c>
      <c r="H72" s="413"/>
      <c r="I72" s="413">
        <f>SUM(G72:H72)</f>
        <v>260</v>
      </c>
      <c r="J72" s="413"/>
      <c r="K72" s="413"/>
      <c r="L72" s="413"/>
      <c r="M72" s="413"/>
      <c r="N72" s="413"/>
      <c r="O72" s="413"/>
      <c r="P72" s="413">
        <v>8</v>
      </c>
      <c r="Q72" s="413"/>
      <c r="R72" s="413">
        <f>SUM(P72:Q72)</f>
        <v>8</v>
      </c>
      <c r="S72" s="413"/>
      <c r="T72" s="413"/>
      <c r="U72" s="413"/>
    </row>
    <row r="73" spans="1:21" ht="15">
      <c r="A73" s="412" t="s">
        <v>123</v>
      </c>
      <c r="B73" s="931" t="s">
        <v>122</v>
      </c>
      <c r="C73" s="931"/>
      <c r="D73" s="413">
        <f t="shared" si="19"/>
        <v>0</v>
      </c>
      <c r="E73" s="413"/>
      <c r="F73" s="413"/>
      <c r="G73" s="413"/>
      <c r="H73" s="413"/>
      <c r="I73" s="413"/>
      <c r="J73" s="413"/>
      <c r="K73" s="413"/>
      <c r="L73" s="413"/>
      <c r="M73" s="413"/>
      <c r="N73" s="413"/>
      <c r="O73" s="413"/>
      <c r="P73" s="413"/>
      <c r="Q73" s="413"/>
      <c r="R73" s="413"/>
      <c r="S73" s="413"/>
      <c r="T73" s="413"/>
      <c r="U73" s="413"/>
    </row>
    <row r="74" spans="1:21" ht="15">
      <c r="A74" s="412" t="s">
        <v>125</v>
      </c>
      <c r="B74" s="931" t="s">
        <v>124</v>
      </c>
      <c r="C74" s="931"/>
      <c r="D74" s="413">
        <f t="shared" si="19"/>
        <v>0</v>
      </c>
      <c r="E74" s="413"/>
      <c r="F74" s="413"/>
      <c r="G74" s="413"/>
      <c r="H74" s="413"/>
      <c r="I74" s="413"/>
      <c r="J74" s="413"/>
      <c r="K74" s="413"/>
      <c r="L74" s="413"/>
      <c r="M74" s="413"/>
      <c r="N74" s="413"/>
      <c r="O74" s="413"/>
      <c r="P74" s="413"/>
      <c r="Q74" s="413"/>
      <c r="R74" s="413"/>
      <c r="S74" s="413"/>
      <c r="T74" s="413"/>
      <c r="U74" s="413"/>
    </row>
    <row r="75" spans="1:21" ht="15">
      <c r="A75" s="412" t="s">
        <v>127</v>
      </c>
      <c r="B75" s="931" t="s">
        <v>126</v>
      </c>
      <c r="C75" s="931"/>
      <c r="D75" s="413">
        <f t="shared" si="19"/>
        <v>70</v>
      </c>
      <c r="E75" s="413">
        <f>+H75+K75+N75+Q75+T75</f>
        <v>0</v>
      </c>
      <c r="F75" s="413">
        <f>+I75+L75+O75+R75+U75</f>
        <v>70</v>
      </c>
      <c r="G75" s="413">
        <v>70</v>
      </c>
      <c r="H75" s="413"/>
      <c r="I75" s="413">
        <f>SUM(G75:H75)</f>
        <v>70</v>
      </c>
      <c r="J75" s="413"/>
      <c r="K75" s="413"/>
      <c r="L75" s="413"/>
      <c r="M75" s="413"/>
      <c r="N75" s="413"/>
      <c r="O75" s="413"/>
      <c r="P75" s="413"/>
      <c r="Q75" s="413"/>
      <c r="R75" s="413"/>
      <c r="S75" s="413"/>
      <c r="T75" s="413"/>
      <c r="U75" s="413"/>
    </row>
    <row r="76" spans="1:21" ht="15">
      <c r="A76" s="415" t="s">
        <v>128</v>
      </c>
      <c r="B76" s="932" t="s">
        <v>166</v>
      </c>
      <c r="C76" s="932"/>
      <c r="D76" s="416">
        <f>SUM(D68:D75)</f>
        <v>338</v>
      </c>
      <c r="E76" s="416">
        <f aca="true" t="shared" si="20" ref="E76:U76">(((((+E75+E74)+E73)+E72)+E71)+E69)+E68</f>
        <v>0</v>
      </c>
      <c r="F76" s="416">
        <f t="shared" si="20"/>
        <v>338</v>
      </c>
      <c r="G76" s="416">
        <f t="shared" si="20"/>
        <v>330</v>
      </c>
      <c r="H76" s="416">
        <f t="shared" si="20"/>
        <v>0</v>
      </c>
      <c r="I76" s="416">
        <f t="shared" si="20"/>
        <v>330</v>
      </c>
      <c r="J76" s="416">
        <f t="shared" si="20"/>
        <v>0</v>
      </c>
      <c r="K76" s="416">
        <f t="shared" si="20"/>
        <v>0</v>
      </c>
      <c r="L76" s="416">
        <f t="shared" si="20"/>
        <v>0</v>
      </c>
      <c r="M76" s="416">
        <f t="shared" si="20"/>
        <v>0</v>
      </c>
      <c r="N76" s="416">
        <f t="shared" si="20"/>
        <v>0</v>
      </c>
      <c r="O76" s="416">
        <f t="shared" si="20"/>
        <v>0</v>
      </c>
      <c r="P76" s="416">
        <f t="shared" si="20"/>
        <v>8</v>
      </c>
      <c r="Q76" s="416">
        <f t="shared" si="20"/>
        <v>0</v>
      </c>
      <c r="R76" s="416">
        <f t="shared" si="20"/>
        <v>8</v>
      </c>
      <c r="S76" s="416">
        <f t="shared" si="20"/>
        <v>0</v>
      </c>
      <c r="T76" s="416">
        <f t="shared" si="20"/>
        <v>0</v>
      </c>
      <c r="U76" s="416">
        <f t="shared" si="20"/>
        <v>0</v>
      </c>
    </row>
    <row r="77" spans="1:21" ht="15">
      <c r="A77" s="418"/>
      <c r="B77" s="419"/>
      <c r="C77" s="419"/>
      <c r="D77" s="420"/>
      <c r="E77" s="420"/>
      <c r="F77" s="421"/>
      <c r="G77" s="422"/>
      <c r="H77" s="420"/>
      <c r="I77" s="421"/>
      <c r="J77" s="422"/>
      <c r="K77" s="420"/>
      <c r="L77" s="421"/>
      <c r="M77" s="422"/>
      <c r="N77" s="420"/>
      <c r="O77" s="421"/>
      <c r="P77" s="422"/>
      <c r="Q77" s="420"/>
      <c r="R77" s="421"/>
      <c r="S77" s="422"/>
      <c r="T77" s="420"/>
      <c r="U77" s="421"/>
    </row>
    <row r="78" spans="1:21" ht="15">
      <c r="A78" s="412" t="s">
        <v>130</v>
      </c>
      <c r="B78" s="931" t="s">
        <v>129</v>
      </c>
      <c r="C78" s="931"/>
      <c r="D78" s="413">
        <f>(((+G78+J78)+M78)+P78)+S78</f>
        <v>0</v>
      </c>
      <c r="E78" s="413"/>
      <c r="F78" s="413"/>
      <c r="G78" s="413"/>
      <c r="H78" s="413"/>
      <c r="I78" s="413"/>
      <c r="J78" s="413"/>
      <c r="K78" s="413"/>
      <c r="L78" s="413"/>
      <c r="M78" s="413"/>
      <c r="N78" s="413"/>
      <c r="O78" s="413"/>
      <c r="P78" s="413"/>
      <c r="Q78" s="413"/>
      <c r="R78" s="413"/>
      <c r="S78" s="413"/>
      <c r="T78" s="413"/>
      <c r="U78" s="413"/>
    </row>
    <row r="79" spans="1:21" ht="15">
      <c r="A79" s="412" t="s">
        <v>132</v>
      </c>
      <c r="B79" s="931" t="s">
        <v>131</v>
      </c>
      <c r="C79" s="931"/>
      <c r="D79" s="413">
        <f>(((+G79+J79)+M79)+P79)+S79</f>
        <v>0</v>
      </c>
      <c r="E79" s="413"/>
      <c r="F79" s="413"/>
      <c r="G79" s="413"/>
      <c r="H79" s="413"/>
      <c r="I79" s="413"/>
      <c r="J79" s="413"/>
      <c r="K79" s="413"/>
      <c r="L79" s="413"/>
      <c r="M79" s="413"/>
      <c r="N79" s="413"/>
      <c r="O79" s="413"/>
      <c r="P79" s="413"/>
      <c r="Q79" s="413"/>
      <c r="R79" s="413"/>
      <c r="S79" s="413"/>
      <c r="T79" s="413"/>
      <c r="U79" s="413"/>
    </row>
    <row r="80" spans="1:21" ht="15">
      <c r="A80" s="412" t="s">
        <v>134</v>
      </c>
      <c r="B80" s="931" t="s">
        <v>581</v>
      </c>
      <c r="C80" s="931"/>
      <c r="D80" s="413">
        <f>(((+G80+J80)+M80)+P80)+S80</f>
        <v>0</v>
      </c>
      <c r="E80" s="413"/>
      <c r="F80" s="413"/>
      <c r="G80" s="413"/>
      <c r="H80" s="413"/>
      <c r="I80" s="413"/>
      <c r="J80" s="413"/>
      <c r="K80" s="413"/>
      <c r="L80" s="413"/>
      <c r="M80" s="413"/>
      <c r="N80" s="413"/>
      <c r="O80" s="413"/>
      <c r="P80" s="413"/>
      <c r="Q80" s="413"/>
      <c r="R80" s="413"/>
      <c r="S80" s="413"/>
      <c r="T80" s="413"/>
      <c r="U80" s="413"/>
    </row>
    <row r="81" spans="1:21" ht="15">
      <c r="A81" s="412" t="s">
        <v>136</v>
      </c>
      <c r="B81" s="931" t="s">
        <v>135</v>
      </c>
      <c r="C81" s="931"/>
      <c r="D81" s="413">
        <f>(((+G81+J81)+M81)+P81)+S81</f>
        <v>0</v>
      </c>
      <c r="E81" s="413"/>
      <c r="F81" s="413"/>
      <c r="G81" s="413"/>
      <c r="H81" s="413"/>
      <c r="I81" s="413"/>
      <c r="J81" s="413"/>
      <c r="K81" s="413"/>
      <c r="L81" s="413"/>
      <c r="M81" s="413"/>
      <c r="N81" s="413"/>
      <c r="O81" s="413"/>
      <c r="P81" s="413"/>
      <c r="Q81" s="413"/>
      <c r="R81" s="413"/>
      <c r="S81" s="413"/>
      <c r="T81" s="413"/>
      <c r="U81" s="413"/>
    </row>
    <row r="82" spans="1:21" ht="15">
      <c r="A82" s="415" t="s">
        <v>137</v>
      </c>
      <c r="B82" s="932" t="s">
        <v>384</v>
      </c>
      <c r="C82" s="932"/>
      <c r="D82" s="416">
        <f aca="true" t="shared" si="21" ref="D82:U82">SUM(D78:D81)</f>
        <v>0</v>
      </c>
      <c r="E82" s="416">
        <f t="shared" si="21"/>
        <v>0</v>
      </c>
      <c r="F82" s="416">
        <f t="shared" si="21"/>
        <v>0</v>
      </c>
      <c r="G82" s="416">
        <f t="shared" si="21"/>
        <v>0</v>
      </c>
      <c r="H82" s="416">
        <f t="shared" si="21"/>
        <v>0</v>
      </c>
      <c r="I82" s="416">
        <f t="shared" si="21"/>
        <v>0</v>
      </c>
      <c r="J82" s="416">
        <f t="shared" si="21"/>
        <v>0</v>
      </c>
      <c r="K82" s="416">
        <f t="shared" si="21"/>
        <v>0</v>
      </c>
      <c r="L82" s="416">
        <f t="shared" si="21"/>
        <v>0</v>
      </c>
      <c r="M82" s="416">
        <f t="shared" si="21"/>
        <v>0</v>
      </c>
      <c r="N82" s="416">
        <f t="shared" si="21"/>
        <v>0</v>
      </c>
      <c r="O82" s="416">
        <f t="shared" si="21"/>
        <v>0</v>
      </c>
      <c r="P82" s="416">
        <f t="shared" si="21"/>
        <v>0</v>
      </c>
      <c r="Q82" s="416">
        <f t="shared" si="21"/>
        <v>0</v>
      </c>
      <c r="R82" s="416">
        <f t="shared" si="21"/>
        <v>0</v>
      </c>
      <c r="S82" s="416">
        <f t="shared" si="21"/>
        <v>0</v>
      </c>
      <c r="T82" s="416">
        <f t="shared" si="21"/>
        <v>0</v>
      </c>
      <c r="U82" s="416">
        <f t="shared" si="21"/>
        <v>0</v>
      </c>
    </row>
    <row r="83" spans="1:21" ht="15">
      <c r="A83" s="418"/>
      <c r="B83" s="441"/>
      <c r="C83" s="441"/>
      <c r="D83" s="420"/>
      <c r="E83" s="420"/>
      <c r="F83" s="421"/>
      <c r="G83" s="422"/>
      <c r="H83" s="420"/>
      <c r="I83" s="421"/>
      <c r="J83" s="422"/>
      <c r="K83" s="420"/>
      <c r="L83" s="421"/>
      <c r="M83" s="422"/>
      <c r="N83" s="420"/>
      <c r="O83" s="421"/>
      <c r="P83" s="422"/>
      <c r="Q83" s="420"/>
      <c r="R83" s="421"/>
      <c r="S83" s="422"/>
      <c r="T83" s="420"/>
      <c r="U83" s="421"/>
    </row>
    <row r="84" spans="1:21" ht="15">
      <c r="A84" s="415" t="s">
        <v>139</v>
      </c>
      <c r="B84" s="932" t="s">
        <v>163</v>
      </c>
      <c r="C84" s="932"/>
      <c r="D84" s="413"/>
      <c r="E84" s="413"/>
      <c r="F84" s="413"/>
      <c r="G84" s="413"/>
      <c r="H84" s="413"/>
      <c r="I84" s="413"/>
      <c r="J84" s="413"/>
      <c r="K84" s="413"/>
      <c r="L84" s="413"/>
      <c r="M84" s="413"/>
      <c r="N84" s="413"/>
      <c r="O84" s="413"/>
      <c r="P84" s="413"/>
      <c r="Q84" s="413"/>
      <c r="R84" s="413"/>
      <c r="S84" s="413"/>
      <c r="T84" s="413"/>
      <c r="U84" s="413"/>
    </row>
    <row r="85" spans="1:21" ht="15.75" customHeight="1" thickBot="1">
      <c r="A85" s="442"/>
      <c r="B85" s="443"/>
      <c r="C85" s="443"/>
      <c r="D85" s="444"/>
      <c r="E85" s="444"/>
      <c r="F85" s="445"/>
      <c r="G85" s="446"/>
      <c r="H85" s="444"/>
      <c r="I85" s="445"/>
      <c r="J85" s="446"/>
      <c r="K85" s="444"/>
      <c r="L85" s="445"/>
      <c r="M85" s="446"/>
      <c r="N85" s="444"/>
      <c r="O85" s="445"/>
      <c r="P85" s="446"/>
      <c r="Q85" s="444"/>
      <c r="R85" s="445"/>
      <c r="S85" s="446"/>
      <c r="T85" s="444"/>
      <c r="U85" s="445"/>
    </row>
    <row r="86" spans="1:21" ht="15.75" customHeight="1" thickBot="1">
      <c r="A86" s="447" t="s">
        <v>140</v>
      </c>
      <c r="B86" s="933" t="s">
        <v>582</v>
      </c>
      <c r="C86" s="933"/>
      <c r="D86" s="448">
        <f>+D84+D82+D76+D65+D61+D28+D26</f>
        <v>144646</v>
      </c>
      <c r="E86" s="448">
        <f aca="true" t="shared" si="22" ref="E86:U86">+E84+E82+E76+E65+E61+E28+E26</f>
        <v>276</v>
      </c>
      <c r="F86" s="448">
        <f t="shared" si="22"/>
        <v>144922</v>
      </c>
      <c r="G86" s="448">
        <f t="shared" si="22"/>
        <v>119415</v>
      </c>
      <c r="H86" s="448">
        <f t="shared" si="22"/>
        <v>266</v>
      </c>
      <c r="I86" s="448">
        <f t="shared" si="22"/>
        <v>119681</v>
      </c>
      <c r="J86" s="448">
        <f t="shared" si="22"/>
        <v>11965</v>
      </c>
      <c r="K86" s="448">
        <f t="shared" si="22"/>
        <v>0</v>
      </c>
      <c r="L86" s="448">
        <f t="shared" si="22"/>
        <v>11965</v>
      </c>
      <c r="M86" s="448">
        <f t="shared" si="22"/>
        <v>57</v>
      </c>
      <c r="N86" s="448">
        <f t="shared" si="22"/>
        <v>0</v>
      </c>
      <c r="O86" s="448">
        <f t="shared" si="22"/>
        <v>57</v>
      </c>
      <c r="P86" s="448">
        <f t="shared" si="22"/>
        <v>2862</v>
      </c>
      <c r="Q86" s="448">
        <f t="shared" si="22"/>
        <v>0</v>
      </c>
      <c r="R86" s="448">
        <f t="shared" si="22"/>
        <v>2862</v>
      </c>
      <c r="S86" s="448">
        <f t="shared" si="22"/>
        <v>10347</v>
      </c>
      <c r="T86" s="448">
        <f t="shared" si="22"/>
        <v>10</v>
      </c>
      <c r="U86" s="448">
        <f t="shared" si="22"/>
        <v>10357</v>
      </c>
    </row>
  </sheetData>
  <sheetProtection/>
  <mergeCells count="80">
    <mergeCell ref="D4:F5"/>
    <mergeCell ref="G5:I5"/>
    <mergeCell ref="J5:L5"/>
    <mergeCell ref="M5:O5"/>
    <mergeCell ref="P5:R5"/>
    <mergeCell ref="S5:U5"/>
    <mergeCell ref="S3:U3"/>
    <mergeCell ref="A1:U1"/>
    <mergeCell ref="A2:U2"/>
    <mergeCell ref="G4:I4"/>
    <mergeCell ref="M4:O4"/>
    <mergeCell ref="P4:R4"/>
    <mergeCell ref="A4:A6"/>
    <mergeCell ref="B4:C6"/>
    <mergeCell ref="S4:U4"/>
    <mergeCell ref="J4:L4"/>
    <mergeCell ref="B71:C71"/>
    <mergeCell ref="B82:C82"/>
    <mergeCell ref="B84:C84"/>
    <mergeCell ref="B73:C73"/>
    <mergeCell ref="B74:C74"/>
    <mergeCell ref="B76:C76"/>
    <mergeCell ref="B78:C78"/>
    <mergeCell ref="B79:C79"/>
    <mergeCell ref="B81:C81"/>
    <mergeCell ref="B80:C80"/>
    <mergeCell ref="B21:C21"/>
    <mergeCell ref="B22:C22"/>
    <mergeCell ref="B23:C23"/>
    <mergeCell ref="B41:C41"/>
    <mergeCell ref="B42:C42"/>
    <mergeCell ref="B45:C45"/>
    <mergeCell ref="B11:C11"/>
    <mergeCell ref="B24:C24"/>
    <mergeCell ref="B25:C25"/>
    <mergeCell ref="B26:C26"/>
    <mergeCell ref="B35:C35"/>
    <mergeCell ref="B28:C28"/>
    <mergeCell ref="B16:C16"/>
    <mergeCell ref="B17:C17"/>
    <mergeCell ref="B18:C18"/>
    <mergeCell ref="B20:C20"/>
    <mergeCell ref="B59:C59"/>
    <mergeCell ref="B58:C58"/>
    <mergeCell ref="B54:C54"/>
    <mergeCell ref="B72:C72"/>
    <mergeCell ref="B55:C55"/>
    <mergeCell ref="B56:C56"/>
    <mergeCell ref="B62:C62"/>
    <mergeCell ref="B61:C61"/>
    <mergeCell ref="B60:C60"/>
    <mergeCell ref="B69:C69"/>
    <mergeCell ref="B7:C7"/>
    <mergeCell ref="B8:C8"/>
    <mergeCell ref="B9:C9"/>
    <mergeCell ref="B10:C10"/>
    <mergeCell ref="B86:C86"/>
    <mergeCell ref="B46:C46"/>
    <mergeCell ref="B63:C63"/>
    <mergeCell ref="B65:C65"/>
    <mergeCell ref="B68:C68"/>
    <mergeCell ref="B75:C75"/>
    <mergeCell ref="B53:C53"/>
    <mergeCell ref="B43:C43"/>
    <mergeCell ref="B44:C44"/>
    <mergeCell ref="B38:C38"/>
    <mergeCell ref="B39:C39"/>
    <mergeCell ref="B40:C40"/>
    <mergeCell ref="B49:C49"/>
    <mergeCell ref="B50:C50"/>
    <mergeCell ref="B57:C57"/>
    <mergeCell ref="B12:C12"/>
    <mergeCell ref="B13:C13"/>
    <mergeCell ref="B14:C14"/>
    <mergeCell ref="B36:C36"/>
    <mergeCell ref="B37:C37"/>
    <mergeCell ref="B15:C15"/>
    <mergeCell ref="B19:C19"/>
    <mergeCell ref="B51:C51"/>
    <mergeCell ref="B52:C52"/>
  </mergeCells>
  <printOptions horizontalCentered="1"/>
  <pageMargins left="0.31496062992125984" right="0.11811023622047245" top="0.7480314960629921" bottom="0.7480314960629921" header="0.31496062992125984" footer="0.31496062992125984"/>
  <pageSetup cellComments="asDisplayed" fitToHeight="1" fitToWidth="1" horizontalDpi="600" verticalDpi="600" orientation="portrait" paperSize="9" scale="51" r:id="rId4"/>
  <headerFooter>
    <oddHeader>&amp;C&amp;"-,Félkövér"&amp;12Martonvásár Város Képviselőtestület  ..../2014 (........) önkormányzati rendelete Martonvásár Város 2014. évi költségvetésének módosításáról&amp;R&amp;"-,Félkövér"&amp;12 6.b melléklet</oddHeader>
  </headerFooter>
  <rowBreaks count="1" manualBreakCount="1">
    <brk id="33" max="255" man="1"/>
  </rowBreaks>
  <drawing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7"/>
  <sheetViews>
    <sheetView zoomScalePageLayoutView="70" workbookViewId="0" topLeftCell="A70">
      <selection activeCell="D87" sqref="D87:E87"/>
    </sheetView>
  </sheetViews>
  <sheetFormatPr defaultColWidth="8.7109375" defaultRowHeight="15"/>
  <cols>
    <col min="1" max="1" width="7.140625" style="449" customWidth="1"/>
    <col min="2" max="2" width="7.140625" style="450" customWidth="1"/>
    <col min="3" max="3" width="21.57421875" style="450" customWidth="1"/>
    <col min="4" max="4" width="7.7109375" style="451" customWidth="1"/>
    <col min="5" max="5" width="6.57421875" style="451" customWidth="1"/>
    <col min="6" max="7" width="7.7109375" style="451" customWidth="1"/>
    <col min="8" max="8" width="6.57421875" style="451" customWidth="1"/>
    <col min="9" max="9" width="7.28125" style="451" customWidth="1"/>
    <col min="10" max="10" width="7.7109375" style="451" customWidth="1"/>
    <col min="11" max="11" width="6.7109375" style="451" customWidth="1"/>
    <col min="12" max="13" width="7.7109375" style="451" customWidth="1"/>
    <col min="14" max="14" width="6.57421875" style="451" customWidth="1"/>
    <col min="15" max="15" width="7.00390625" style="451" customWidth="1"/>
    <col min="16" max="16" width="7.7109375" style="451" customWidth="1"/>
    <col min="17" max="17" width="6.7109375" style="451" customWidth="1"/>
    <col min="18" max="18" width="7.00390625" style="451" customWidth="1"/>
    <col min="19" max="19" width="7.7109375" style="451" customWidth="1"/>
    <col min="20" max="20" width="6.57421875" style="451" customWidth="1"/>
    <col min="21" max="21" width="7.00390625" style="451" customWidth="1"/>
    <col min="22" max="22" width="7.7109375" style="451" customWidth="1"/>
    <col min="23" max="23" width="6.421875" style="451" customWidth="1"/>
    <col min="24" max="24" width="7.421875" style="451" customWidth="1"/>
    <col min="25" max="16384" width="8.7109375" style="406" customWidth="1"/>
  </cols>
  <sheetData>
    <row r="1" spans="1:24" ht="15.75" customHeight="1">
      <c r="A1" s="936" t="s">
        <v>524</v>
      </c>
      <c r="B1" s="936"/>
      <c r="C1" s="936"/>
      <c r="D1" s="936"/>
      <c r="E1" s="936"/>
      <c r="F1" s="936"/>
      <c r="G1" s="936"/>
      <c r="H1" s="936"/>
      <c r="I1" s="936"/>
      <c r="J1" s="936"/>
      <c r="K1" s="936"/>
      <c r="L1" s="936"/>
      <c r="M1" s="936"/>
      <c r="N1" s="936"/>
      <c r="O1" s="936"/>
      <c r="P1" s="936"/>
      <c r="Q1" s="936"/>
      <c r="R1" s="936"/>
      <c r="S1" s="936"/>
      <c r="T1" s="936"/>
      <c r="U1" s="936"/>
      <c r="V1" s="405"/>
      <c r="W1" s="405"/>
      <c r="X1" s="405"/>
    </row>
    <row r="2" spans="1:24" ht="15.75" customHeight="1">
      <c r="A2" s="936" t="s">
        <v>525</v>
      </c>
      <c r="B2" s="936"/>
      <c r="C2" s="936"/>
      <c r="D2" s="936"/>
      <c r="E2" s="936"/>
      <c r="F2" s="936"/>
      <c r="G2" s="936"/>
      <c r="H2" s="936"/>
      <c r="I2" s="936"/>
      <c r="J2" s="936"/>
      <c r="K2" s="936"/>
      <c r="L2" s="936"/>
      <c r="M2" s="936"/>
      <c r="N2" s="936"/>
      <c r="O2" s="936"/>
      <c r="P2" s="936"/>
      <c r="Q2" s="936"/>
      <c r="R2" s="936"/>
      <c r="S2" s="936"/>
      <c r="T2" s="936"/>
      <c r="U2" s="936"/>
      <c r="V2" s="405"/>
      <c r="W2" s="405"/>
      <c r="X2" s="405"/>
    </row>
    <row r="3" spans="1:24" ht="15">
      <c r="A3" s="407"/>
      <c r="B3" s="408"/>
      <c r="C3" s="408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409"/>
      <c r="S3" s="409"/>
      <c r="T3" s="409"/>
      <c r="U3" s="409"/>
      <c r="V3" s="942" t="s">
        <v>516</v>
      </c>
      <c r="W3" s="942"/>
      <c r="X3" s="942"/>
    </row>
    <row r="4" spans="1:24" ht="42" customHeight="1">
      <c r="A4" s="938" t="s">
        <v>1</v>
      </c>
      <c r="B4" s="938" t="s">
        <v>201</v>
      </c>
      <c r="C4" s="938"/>
      <c r="D4" s="939" t="s">
        <v>191</v>
      </c>
      <c r="E4" s="940"/>
      <c r="F4" s="941"/>
      <c r="G4" s="937" t="s">
        <v>364</v>
      </c>
      <c r="H4" s="937"/>
      <c r="I4" s="937"/>
      <c r="J4" s="937" t="s">
        <v>365</v>
      </c>
      <c r="K4" s="937"/>
      <c r="L4" s="937"/>
      <c r="M4" s="937" t="s">
        <v>366</v>
      </c>
      <c r="N4" s="937"/>
      <c r="O4" s="937"/>
      <c r="P4" s="937" t="s">
        <v>367</v>
      </c>
      <c r="Q4" s="937"/>
      <c r="R4" s="937"/>
      <c r="S4" s="937" t="s">
        <v>367</v>
      </c>
      <c r="T4" s="937"/>
      <c r="U4" s="937"/>
      <c r="V4" s="937" t="s">
        <v>369</v>
      </c>
      <c r="W4" s="937"/>
      <c r="X4" s="937"/>
    </row>
    <row r="5" spans="1:24" ht="15">
      <c r="A5" s="938"/>
      <c r="B5" s="938"/>
      <c r="C5" s="938"/>
      <c r="D5" s="939"/>
      <c r="E5" s="940"/>
      <c r="F5" s="941"/>
      <c r="G5" s="937" t="s">
        <v>212</v>
      </c>
      <c r="H5" s="937"/>
      <c r="I5" s="937"/>
      <c r="J5" s="937" t="s">
        <v>212</v>
      </c>
      <c r="K5" s="937"/>
      <c r="L5" s="937"/>
      <c r="M5" s="937" t="s">
        <v>212</v>
      </c>
      <c r="N5" s="937"/>
      <c r="O5" s="937"/>
      <c r="P5" s="937" t="s">
        <v>212</v>
      </c>
      <c r="Q5" s="937"/>
      <c r="R5" s="937"/>
      <c r="S5" s="937" t="s">
        <v>362</v>
      </c>
      <c r="T5" s="937"/>
      <c r="U5" s="937"/>
      <c r="V5" s="937" t="s">
        <v>213</v>
      </c>
      <c r="W5" s="937"/>
      <c r="X5" s="937"/>
    </row>
    <row r="6" spans="1:24" s="411" customFormat="1" ht="25.5" customHeight="1">
      <c r="A6" s="938"/>
      <c r="B6" s="938"/>
      <c r="C6" s="938"/>
      <c r="D6" s="410" t="s">
        <v>188</v>
      </c>
      <c r="E6" s="410" t="s">
        <v>636</v>
      </c>
      <c r="F6" s="410" t="s">
        <v>189</v>
      </c>
      <c r="G6" s="410" t="s">
        <v>188</v>
      </c>
      <c r="H6" s="410" t="s">
        <v>636</v>
      </c>
      <c r="I6" s="410" t="s">
        <v>189</v>
      </c>
      <c r="J6" s="410" t="s">
        <v>188</v>
      </c>
      <c r="K6" s="410" t="s">
        <v>636</v>
      </c>
      <c r="L6" s="410" t="s">
        <v>189</v>
      </c>
      <c r="M6" s="410" t="s">
        <v>188</v>
      </c>
      <c r="N6" s="410" t="s">
        <v>636</v>
      </c>
      <c r="O6" s="410" t="s">
        <v>189</v>
      </c>
      <c r="P6" s="410" t="s">
        <v>188</v>
      </c>
      <c r="Q6" s="410" t="s">
        <v>636</v>
      </c>
      <c r="R6" s="410" t="s">
        <v>189</v>
      </c>
      <c r="S6" s="410" t="s">
        <v>188</v>
      </c>
      <c r="T6" s="410" t="s">
        <v>636</v>
      </c>
      <c r="U6" s="410" t="s">
        <v>189</v>
      </c>
      <c r="V6" s="410" t="s">
        <v>188</v>
      </c>
      <c r="W6" s="410" t="s">
        <v>636</v>
      </c>
      <c r="X6" s="410" t="s">
        <v>189</v>
      </c>
    </row>
    <row r="7" spans="1:24" ht="15">
      <c r="A7" s="412" t="s">
        <v>3</v>
      </c>
      <c r="B7" s="931" t="s">
        <v>2</v>
      </c>
      <c r="C7" s="931"/>
      <c r="D7" s="413">
        <f>+G7+J7+M7+S7+V7+P7</f>
        <v>11869</v>
      </c>
      <c r="E7" s="413">
        <f>+H7+K7+N7+T7+W7+Q7</f>
        <v>188</v>
      </c>
      <c r="F7" s="413">
        <f>+I7+L7+O7+U7+X7+R7</f>
        <v>12057</v>
      </c>
      <c r="G7" s="413">
        <v>4042</v>
      </c>
      <c r="H7" s="413">
        <v>8</v>
      </c>
      <c r="I7" s="413">
        <f>SUM(G7:H7)</f>
        <v>4050</v>
      </c>
      <c r="J7" s="413">
        <v>3361</v>
      </c>
      <c r="K7" s="413">
        <v>14</v>
      </c>
      <c r="L7" s="413">
        <f>SUM(J7:K7)</f>
        <v>3375</v>
      </c>
      <c r="M7" s="413">
        <v>1555</v>
      </c>
      <c r="N7" s="413">
        <v>74</v>
      </c>
      <c r="O7" s="413">
        <f>SUM(M7:N7)</f>
        <v>1629</v>
      </c>
      <c r="P7" s="413">
        <v>2911</v>
      </c>
      <c r="Q7" s="413">
        <v>92</v>
      </c>
      <c r="R7" s="413">
        <f>SUM(P7:Q7)</f>
        <v>3003</v>
      </c>
      <c r="S7" s="413"/>
      <c r="T7" s="413"/>
      <c r="U7" s="413"/>
      <c r="V7" s="413"/>
      <c r="W7" s="413"/>
      <c r="X7" s="413"/>
    </row>
    <row r="8" spans="1:24" ht="15">
      <c r="A8" s="412" t="s">
        <v>5</v>
      </c>
      <c r="B8" s="931" t="s">
        <v>4</v>
      </c>
      <c r="C8" s="931"/>
      <c r="D8" s="413">
        <f aca="true" t="shared" si="0" ref="D8:D25">+G8+J8+M8+S8+V8+P8</f>
        <v>0</v>
      </c>
      <c r="E8" s="413"/>
      <c r="F8" s="413">
        <f aca="true" t="shared" si="1" ref="F8:F20">+I8+L8+O8+U8+X8+R8</f>
        <v>0</v>
      </c>
      <c r="G8" s="413"/>
      <c r="H8" s="413"/>
      <c r="I8" s="413">
        <f aca="true" t="shared" si="2" ref="I8:I20">SUM(G8:H8)</f>
        <v>0</v>
      </c>
      <c r="J8" s="413"/>
      <c r="K8" s="413"/>
      <c r="L8" s="413">
        <f aca="true" t="shared" si="3" ref="L8:L20">SUM(J8:K8)</f>
        <v>0</v>
      </c>
      <c r="M8" s="413"/>
      <c r="N8" s="413"/>
      <c r="O8" s="413">
        <f aca="true" t="shared" si="4" ref="O8:O20">SUM(M8:N8)</f>
        <v>0</v>
      </c>
      <c r="P8" s="413"/>
      <c r="Q8" s="413"/>
      <c r="R8" s="413">
        <f aca="true" t="shared" si="5" ref="R8:R20">SUM(P8:Q8)</f>
        <v>0</v>
      </c>
      <c r="S8" s="413"/>
      <c r="T8" s="413"/>
      <c r="U8" s="413"/>
      <c r="V8" s="413"/>
      <c r="W8" s="413"/>
      <c r="X8" s="413"/>
    </row>
    <row r="9" spans="1:24" ht="15">
      <c r="A9" s="412" t="s">
        <v>7</v>
      </c>
      <c r="B9" s="931" t="s">
        <v>6</v>
      </c>
      <c r="C9" s="931"/>
      <c r="D9" s="413">
        <f t="shared" si="0"/>
        <v>0</v>
      </c>
      <c r="E9" s="413"/>
      <c r="F9" s="413">
        <f t="shared" si="1"/>
        <v>0</v>
      </c>
      <c r="G9" s="413"/>
      <c r="H9" s="413"/>
      <c r="I9" s="413">
        <f t="shared" si="2"/>
        <v>0</v>
      </c>
      <c r="J9" s="413"/>
      <c r="K9" s="413"/>
      <c r="L9" s="413">
        <f t="shared" si="3"/>
        <v>0</v>
      </c>
      <c r="M9" s="413"/>
      <c r="N9" s="413"/>
      <c r="O9" s="413">
        <f t="shared" si="4"/>
        <v>0</v>
      </c>
      <c r="P9" s="413"/>
      <c r="Q9" s="413"/>
      <c r="R9" s="413">
        <f t="shared" si="5"/>
        <v>0</v>
      </c>
      <c r="S9" s="413"/>
      <c r="T9" s="413"/>
      <c r="U9" s="413"/>
      <c r="V9" s="413"/>
      <c r="W9" s="413"/>
      <c r="X9" s="413"/>
    </row>
    <row r="10" spans="1:24" ht="15">
      <c r="A10" s="412" t="s">
        <v>9</v>
      </c>
      <c r="B10" s="931" t="s">
        <v>8</v>
      </c>
      <c r="C10" s="931"/>
      <c r="D10" s="413">
        <f t="shared" si="0"/>
        <v>0</v>
      </c>
      <c r="E10" s="413"/>
      <c r="F10" s="413">
        <f t="shared" si="1"/>
        <v>0</v>
      </c>
      <c r="G10" s="413"/>
      <c r="H10" s="413"/>
      <c r="I10" s="413">
        <f t="shared" si="2"/>
        <v>0</v>
      </c>
      <c r="J10" s="413"/>
      <c r="K10" s="413"/>
      <c r="L10" s="413">
        <f t="shared" si="3"/>
        <v>0</v>
      </c>
      <c r="M10" s="413"/>
      <c r="N10" s="413"/>
      <c r="O10" s="413">
        <f t="shared" si="4"/>
        <v>0</v>
      </c>
      <c r="P10" s="413"/>
      <c r="Q10" s="413"/>
      <c r="R10" s="413">
        <f t="shared" si="5"/>
        <v>0</v>
      </c>
      <c r="S10" s="413"/>
      <c r="T10" s="413"/>
      <c r="U10" s="413"/>
      <c r="V10" s="413"/>
      <c r="W10" s="413"/>
      <c r="X10" s="413"/>
    </row>
    <row r="11" spans="1:24" ht="15">
      <c r="A11" s="412" t="s">
        <v>11</v>
      </c>
      <c r="B11" s="931" t="s">
        <v>10</v>
      </c>
      <c r="C11" s="931"/>
      <c r="D11" s="413">
        <f t="shared" si="0"/>
        <v>0</v>
      </c>
      <c r="E11" s="413"/>
      <c r="F11" s="413">
        <f t="shared" si="1"/>
        <v>0</v>
      </c>
      <c r="G11" s="413"/>
      <c r="H11" s="413"/>
      <c r="I11" s="413">
        <f t="shared" si="2"/>
        <v>0</v>
      </c>
      <c r="J11" s="413"/>
      <c r="K11" s="413"/>
      <c r="L11" s="413">
        <f t="shared" si="3"/>
        <v>0</v>
      </c>
      <c r="M11" s="413"/>
      <c r="N11" s="413"/>
      <c r="O11" s="413">
        <f t="shared" si="4"/>
        <v>0</v>
      </c>
      <c r="P11" s="413"/>
      <c r="Q11" s="413"/>
      <c r="R11" s="413">
        <f t="shared" si="5"/>
        <v>0</v>
      </c>
      <c r="S11" s="413"/>
      <c r="T11" s="413"/>
      <c r="U11" s="413"/>
      <c r="V11" s="413"/>
      <c r="W11" s="413"/>
      <c r="X11" s="413"/>
    </row>
    <row r="12" spans="1:24" ht="15">
      <c r="A12" s="412" t="s">
        <v>13</v>
      </c>
      <c r="B12" s="931" t="s">
        <v>12</v>
      </c>
      <c r="C12" s="931"/>
      <c r="D12" s="413">
        <f t="shared" si="0"/>
        <v>0</v>
      </c>
      <c r="E12" s="413"/>
      <c r="F12" s="413">
        <f t="shared" si="1"/>
        <v>0</v>
      </c>
      <c r="G12" s="413"/>
      <c r="H12" s="413"/>
      <c r="I12" s="413">
        <f t="shared" si="2"/>
        <v>0</v>
      </c>
      <c r="J12" s="413"/>
      <c r="K12" s="413"/>
      <c r="L12" s="413">
        <f t="shared" si="3"/>
        <v>0</v>
      </c>
      <c r="M12" s="413"/>
      <c r="N12" s="413"/>
      <c r="O12" s="413">
        <f t="shared" si="4"/>
        <v>0</v>
      </c>
      <c r="P12" s="413"/>
      <c r="Q12" s="413"/>
      <c r="R12" s="413">
        <f t="shared" si="5"/>
        <v>0</v>
      </c>
      <c r="S12" s="413"/>
      <c r="T12" s="413"/>
      <c r="U12" s="413"/>
      <c r="V12" s="413"/>
      <c r="W12" s="413"/>
      <c r="X12" s="413"/>
    </row>
    <row r="13" spans="1:24" ht="15">
      <c r="A13" s="412" t="s">
        <v>15</v>
      </c>
      <c r="B13" s="931" t="s">
        <v>14</v>
      </c>
      <c r="C13" s="931"/>
      <c r="D13" s="413">
        <f t="shared" si="0"/>
        <v>396</v>
      </c>
      <c r="E13" s="413"/>
      <c r="F13" s="413">
        <f t="shared" si="1"/>
        <v>396</v>
      </c>
      <c r="G13" s="413">
        <v>120</v>
      </c>
      <c r="H13" s="413"/>
      <c r="I13" s="413">
        <f t="shared" si="2"/>
        <v>120</v>
      </c>
      <c r="J13" s="413">
        <v>105</v>
      </c>
      <c r="K13" s="413"/>
      <c r="L13" s="413">
        <f t="shared" si="3"/>
        <v>105</v>
      </c>
      <c r="M13" s="413">
        <v>66</v>
      </c>
      <c r="N13" s="413"/>
      <c r="O13" s="413">
        <f t="shared" si="4"/>
        <v>66</v>
      </c>
      <c r="P13" s="413">
        <v>105</v>
      </c>
      <c r="Q13" s="413"/>
      <c r="R13" s="413">
        <f t="shared" si="5"/>
        <v>105</v>
      </c>
      <c r="S13" s="413"/>
      <c r="T13" s="413"/>
      <c r="U13" s="413"/>
      <c r="V13" s="413"/>
      <c r="W13" s="413"/>
      <c r="X13" s="413"/>
    </row>
    <row r="14" spans="1:24" ht="15">
      <c r="A14" s="412" t="s">
        <v>17</v>
      </c>
      <c r="B14" s="931" t="s">
        <v>16</v>
      </c>
      <c r="C14" s="931"/>
      <c r="D14" s="413">
        <f t="shared" si="0"/>
        <v>0</v>
      </c>
      <c r="E14" s="413"/>
      <c r="F14" s="413">
        <f t="shared" si="1"/>
        <v>0</v>
      </c>
      <c r="G14" s="413"/>
      <c r="H14" s="413"/>
      <c r="I14" s="413">
        <f t="shared" si="2"/>
        <v>0</v>
      </c>
      <c r="J14" s="413"/>
      <c r="K14" s="413"/>
      <c r="L14" s="413">
        <f t="shared" si="3"/>
        <v>0</v>
      </c>
      <c r="M14" s="413"/>
      <c r="N14" s="413"/>
      <c r="O14" s="413">
        <f t="shared" si="4"/>
        <v>0</v>
      </c>
      <c r="P14" s="413"/>
      <c r="Q14" s="413"/>
      <c r="R14" s="413">
        <f t="shared" si="5"/>
        <v>0</v>
      </c>
      <c r="S14" s="413"/>
      <c r="T14" s="413"/>
      <c r="U14" s="413"/>
      <c r="V14" s="413"/>
      <c r="W14" s="413"/>
      <c r="X14" s="413"/>
    </row>
    <row r="15" spans="1:24" ht="15">
      <c r="A15" s="412" t="s">
        <v>19</v>
      </c>
      <c r="B15" s="931" t="s">
        <v>18</v>
      </c>
      <c r="C15" s="931"/>
      <c r="D15" s="413">
        <f t="shared" si="0"/>
        <v>45</v>
      </c>
      <c r="E15" s="413"/>
      <c r="F15" s="413">
        <f t="shared" si="1"/>
        <v>45</v>
      </c>
      <c r="G15" s="413"/>
      <c r="H15" s="413"/>
      <c r="I15" s="413">
        <f t="shared" si="2"/>
        <v>0</v>
      </c>
      <c r="J15" s="413"/>
      <c r="K15" s="413"/>
      <c r="L15" s="413">
        <f t="shared" si="3"/>
        <v>0</v>
      </c>
      <c r="M15" s="413"/>
      <c r="N15" s="413"/>
      <c r="O15" s="413">
        <f t="shared" si="4"/>
        <v>0</v>
      </c>
      <c r="P15" s="413">
        <v>45</v>
      </c>
      <c r="Q15" s="413"/>
      <c r="R15" s="413">
        <f t="shared" si="5"/>
        <v>45</v>
      </c>
      <c r="S15" s="413"/>
      <c r="T15" s="413"/>
      <c r="U15" s="413"/>
      <c r="V15" s="413"/>
      <c r="W15" s="413"/>
      <c r="X15" s="413"/>
    </row>
    <row r="16" spans="1:24" ht="15">
      <c r="A16" s="412" t="s">
        <v>21</v>
      </c>
      <c r="B16" s="931" t="s">
        <v>20</v>
      </c>
      <c r="C16" s="931"/>
      <c r="D16" s="413">
        <f t="shared" si="0"/>
        <v>0</v>
      </c>
      <c r="E16" s="413"/>
      <c r="F16" s="413">
        <f t="shared" si="1"/>
        <v>0</v>
      </c>
      <c r="G16" s="413"/>
      <c r="H16" s="413"/>
      <c r="I16" s="413">
        <f t="shared" si="2"/>
        <v>0</v>
      </c>
      <c r="J16" s="413"/>
      <c r="K16" s="413"/>
      <c r="L16" s="413">
        <f t="shared" si="3"/>
        <v>0</v>
      </c>
      <c r="M16" s="413"/>
      <c r="N16" s="413"/>
      <c r="O16" s="413">
        <f t="shared" si="4"/>
        <v>0</v>
      </c>
      <c r="P16" s="413"/>
      <c r="Q16" s="413"/>
      <c r="R16" s="413">
        <f t="shared" si="5"/>
        <v>0</v>
      </c>
      <c r="S16" s="413"/>
      <c r="T16" s="413"/>
      <c r="U16" s="413"/>
      <c r="V16" s="413"/>
      <c r="W16" s="413"/>
      <c r="X16" s="413"/>
    </row>
    <row r="17" spans="1:24" ht="15">
      <c r="A17" s="412" t="s">
        <v>23</v>
      </c>
      <c r="B17" s="931" t="s">
        <v>22</v>
      </c>
      <c r="C17" s="931"/>
      <c r="D17" s="413">
        <f t="shared" si="0"/>
        <v>733</v>
      </c>
      <c r="E17" s="413"/>
      <c r="F17" s="413">
        <f t="shared" si="1"/>
        <v>733</v>
      </c>
      <c r="G17" s="413">
        <v>733</v>
      </c>
      <c r="H17" s="413"/>
      <c r="I17" s="413">
        <f t="shared" si="2"/>
        <v>733</v>
      </c>
      <c r="J17" s="413"/>
      <c r="K17" s="413"/>
      <c r="L17" s="413">
        <f t="shared" si="3"/>
        <v>0</v>
      </c>
      <c r="M17" s="413"/>
      <c r="N17" s="413"/>
      <c r="O17" s="413">
        <f t="shared" si="4"/>
        <v>0</v>
      </c>
      <c r="P17" s="413"/>
      <c r="Q17" s="413"/>
      <c r="R17" s="413">
        <f t="shared" si="5"/>
        <v>0</v>
      </c>
      <c r="S17" s="413"/>
      <c r="T17" s="413"/>
      <c r="U17" s="413"/>
      <c r="V17" s="413"/>
      <c r="W17" s="413"/>
      <c r="X17" s="413"/>
    </row>
    <row r="18" spans="1:24" ht="15">
      <c r="A18" s="412" t="s">
        <v>25</v>
      </c>
      <c r="B18" s="931" t="s">
        <v>24</v>
      </c>
      <c r="C18" s="931"/>
      <c r="D18" s="413">
        <f t="shared" si="0"/>
        <v>20</v>
      </c>
      <c r="E18" s="413"/>
      <c r="F18" s="413">
        <f t="shared" si="1"/>
        <v>20</v>
      </c>
      <c r="G18" s="413">
        <v>20</v>
      </c>
      <c r="H18" s="413"/>
      <c r="I18" s="413">
        <f t="shared" si="2"/>
        <v>20</v>
      </c>
      <c r="J18" s="413"/>
      <c r="K18" s="413"/>
      <c r="L18" s="413">
        <f t="shared" si="3"/>
        <v>0</v>
      </c>
      <c r="M18" s="413"/>
      <c r="N18" s="413"/>
      <c r="O18" s="413">
        <f t="shared" si="4"/>
        <v>0</v>
      </c>
      <c r="P18" s="413"/>
      <c r="Q18" s="413"/>
      <c r="R18" s="413">
        <f t="shared" si="5"/>
        <v>0</v>
      </c>
      <c r="S18" s="413"/>
      <c r="T18" s="413"/>
      <c r="U18" s="413"/>
      <c r="V18" s="413"/>
      <c r="W18" s="413"/>
      <c r="X18" s="413"/>
    </row>
    <row r="19" spans="1:24" ht="15">
      <c r="A19" s="412" t="s">
        <v>26</v>
      </c>
      <c r="B19" s="931" t="s">
        <v>180</v>
      </c>
      <c r="C19" s="931"/>
      <c r="D19" s="413">
        <f t="shared" si="0"/>
        <v>0</v>
      </c>
      <c r="E19" s="413"/>
      <c r="F19" s="413">
        <f t="shared" si="1"/>
        <v>0</v>
      </c>
      <c r="G19" s="413"/>
      <c r="H19" s="413"/>
      <c r="I19" s="413">
        <f t="shared" si="2"/>
        <v>0</v>
      </c>
      <c r="J19" s="413"/>
      <c r="K19" s="413"/>
      <c r="L19" s="413">
        <f t="shared" si="3"/>
        <v>0</v>
      </c>
      <c r="M19" s="413"/>
      <c r="N19" s="413"/>
      <c r="O19" s="413">
        <f t="shared" si="4"/>
        <v>0</v>
      </c>
      <c r="P19" s="413"/>
      <c r="Q19" s="413"/>
      <c r="R19" s="413">
        <f t="shared" si="5"/>
        <v>0</v>
      </c>
      <c r="S19" s="414"/>
      <c r="T19" s="413"/>
      <c r="U19" s="413"/>
      <c r="V19" s="414"/>
      <c r="W19" s="413"/>
      <c r="X19" s="413"/>
    </row>
    <row r="20" spans="1:24" ht="15">
      <c r="A20" s="412" t="s">
        <v>26</v>
      </c>
      <c r="B20" s="931" t="s">
        <v>27</v>
      </c>
      <c r="C20" s="931"/>
      <c r="D20" s="413">
        <f t="shared" si="0"/>
        <v>0</v>
      </c>
      <c r="E20" s="413"/>
      <c r="F20" s="413">
        <f t="shared" si="1"/>
        <v>0</v>
      </c>
      <c r="G20" s="413"/>
      <c r="H20" s="413"/>
      <c r="I20" s="413">
        <f t="shared" si="2"/>
        <v>0</v>
      </c>
      <c r="J20" s="413"/>
      <c r="K20" s="413"/>
      <c r="L20" s="413">
        <f t="shared" si="3"/>
        <v>0</v>
      </c>
      <c r="M20" s="413"/>
      <c r="N20" s="413"/>
      <c r="O20" s="413">
        <f t="shared" si="4"/>
        <v>0</v>
      </c>
      <c r="P20" s="413"/>
      <c r="Q20" s="413"/>
      <c r="R20" s="413">
        <f t="shared" si="5"/>
        <v>0</v>
      </c>
      <c r="S20" s="413"/>
      <c r="T20" s="413"/>
      <c r="U20" s="413"/>
      <c r="V20" s="413"/>
      <c r="W20" s="413"/>
      <c r="X20" s="413"/>
    </row>
    <row r="21" spans="1:24" s="417" customFormat="1" ht="15">
      <c r="A21" s="415" t="s">
        <v>28</v>
      </c>
      <c r="B21" s="932" t="s">
        <v>566</v>
      </c>
      <c r="C21" s="932"/>
      <c r="D21" s="416">
        <f>SUM(D7:D20)</f>
        <v>13063</v>
      </c>
      <c r="E21" s="416">
        <f aca="true" t="shared" si="6" ref="E21:X21">SUM(E7:E20)</f>
        <v>188</v>
      </c>
      <c r="F21" s="416">
        <f t="shared" si="6"/>
        <v>13251</v>
      </c>
      <c r="G21" s="416">
        <f t="shared" si="6"/>
        <v>4915</v>
      </c>
      <c r="H21" s="416">
        <f t="shared" si="6"/>
        <v>8</v>
      </c>
      <c r="I21" s="416">
        <f t="shared" si="6"/>
        <v>4923</v>
      </c>
      <c r="J21" s="416">
        <f t="shared" si="6"/>
        <v>3466</v>
      </c>
      <c r="K21" s="416">
        <f t="shared" si="6"/>
        <v>14</v>
      </c>
      <c r="L21" s="416">
        <f t="shared" si="6"/>
        <v>3480</v>
      </c>
      <c r="M21" s="416">
        <f t="shared" si="6"/>
        <v>1621</v>
      </c>
      <c r="N21" s="416">
        <f t="shared" si="6"/>
        <v>74</v>
      </c>
      <c r="O21" s="416">
        <f t="shared" si="6"/>
        <v>1695</v>
      </c>
      <c r="P21" s="416">
        <f t="shared" si="6"/>
        <v>3061</v>
      </c>
      <c r="Q21" s="416">
        <f t="shared" si="6"/>
        <v>92</v>
      </c>
      <c r="R21" s="416">
        <f t="shared" si="6"/>
        <v>3153</v>
      </c>
      <c r="S21" s="416">
        <f t="shared" si="6"/>
        <v>0</v>
      </c>
      <c r="T21" s="416">
        <f t="shared" si="6"/>
        <v>0</v>
      </c>
      <c r="U21" s="416">
        <f t="shared" si="6"/>
        <v>0</v>
      </c>
      <c r="V21" s="416">
        <f t="shared" si="6"/>
        <v>0</v>
      </c>
      <c r="W21" s="416">
        <f t="shared" si="6"/>
        <v>0</v>
      </c>
      <c r="X21" s="416">
        <f t="shared" si="6"/>
        <v>0</v>
      </c>
    </row>
    <row r="22" spans="1:24" ht="15">
      <c r="A22" s="412" t="s">
        <v>30</v>
      </c>
      <c r="B22" s="931" t="s">
        <v>29</v>
      </c>
      <c r="C22" s="931"/>
      <c r="D22" s="413">
        <f t="shared" si="0"/>
        <v>0</v>
      </c>
      <c r="E22" s="413"/>
      <c r="F22" s="413"/>
      <c r="G22" s="413"/>
      <c r="H22" s="413"/>
      <c r="I22" s="413"/>
      <c r="J22" s="413"/>
      <c r="K22" s="413"/>
      <c r="L22" s="413"/>
      <c r="M22" s="413"/>
      <c r="N22" s="413"/>
      <c r="O22" s="413"/>
      <c r="P22" s="413"/>
      <c r="Q22" s="413"/>
      <c r="R22" s="413"/>
      <c r="S22" s="413"/>
      <c r="T22" s="413"/>
      <c r="U22" s="413"/>
      <c r="V22" s="413"/>
      <c r="W22" s="413"/>
      <c r="X22" s="413"/>
    </row>
    <row r="23" spans="1:24" ht="23.25" customHeight="1">
      <c r="A23" s="412" t="s">
        <v>32</v>
      </c>
      <c r="B23" s="931" t="s">
        <v>31</v>
      </c>
      <c r="C23" s="931"/>
      <c r="D23" s="413">
        <f t="shared" si="0"/>
        <v>7288</v>
      </c>
      <c r="E23" s="413">
        <f>+H23+K23+N23+T23+W23+Q23</f>
        <v>0</v>
      </c>
      <c r="F23" s="413">
        <f>+I23+L23+O23+U23+X23+R23</f>
        <v>7288</v>
      </c>
      <c r="G23" s="413">
        <v>1520</v>
      </c>
      <c r="H23" s="413"/>
      <c r="I23" s="413">
        <f>SUM(G23:H23)</f>
        <v>1520</v>
      </c>
      <c r="J23" s="413"/>
      <c r="K23" s="413"/>
      <c r="L23" s="413"/>
      <c r="M23" s="413">
        <v>1368</v>
      </c>
      <c r="N23" s="413"/>
      <c r="O23" s="413">
        <f>SUM(M23:N23)</f>
        <v>1368</v>
      </c>
      <c r="P23" s="413"/>
      <c r="Q23" s="413"/>
      <c r="R23" s="413"/>
      <c r="S23" s="413">
        <v>4400</v>
      </c>
      <c r="T23" s="413"/>
      <c r="U23" s="413">
        <f>SUM(S23:T23)</f>
        <v>4400</v>
      </c>
      <c r="V23" s="413"/>
      <c r="W23" s="413"/>
      <c r="X23" s="413"/>
    </row>
    <row r="24" spans="1:24" ht="15">
      <c r="A24" s="412" t="s">
        <v>34</v>
      </c>
      <c r="B24" s="931" t="s">
        <v>33</v>
      </c>
      <c r="C24" s="931"/>
      <c r="D24" s="413">
        <f t="shared" si="0"/>
        <v>0</v>
      </c>
      <c r="E24" s="413"/>
      <c r="F24" s="413"/>
      <c r="G24" s="413"/>
      <c r="H24" s="413"/>
      <c r="I24" s="413"/>
      <c r="J24" s="413"/>
      <c r="K24" s="413"/>
      <c r="L24" s="413"/>
      <c r="M24" s="413"/>
      <c r="N24" s="413"/>
      <c r="O24" s="413"/>
      <c r="P24" s="413"/>
      <c r="Q24" s="413"/>
      <c r="R24" s="413"/>
      <c r="S24" s="413"/>
      <c r="T24" s="413"/>
      <c r="U24" s="413"/>
      <c r="V24" s="413"/>
      <c r="W24" s="413"/>
      <c r="X24" s="413"/>
    </row>
    <row r="25" spans="1:24" s="417" customFormat="1" ht="15">
      <c r="A25" s="415" t="s">
        <v>35</v>
      </c>
      <c r="B25" s="932" t="s">
        <v>567</v>
      </c>
      <c r="C25" s="932"/>
      <c r="D25" s="416">
        <f t="shared" si="0"/>
        <v>7288</v>
      </c>
      <c r="E25" s="416">
        <f aca="true" t="shared" si="7" ref="E25:X25">SUM(E22:E24)</f>
        <v>0</v>
      </c>
      <c r="F25" s="416">
        <f t="shared" si="7"/>
        <v>7288</v>
      </c>
      <c r="G25" s="416">
        <f t="shared" si="7"/>
        <v>1520</v>
      </c>
      <c r="H25" s="416">
        <f t="shared" si="7"/>
        <v>0</v>
      </c>
      <c r="I25" s="416">
        <f t="shared" si="7"/>
        <v>1520</v>
      </c>
      <c r="J25" s="416">
        <f t="shared" si="7"/>
        <v>0</v>
      </c>
      <c r="K25" s="416">
        <f t="shared" si="7"/>
        <v>0</v>
      </c>
      <c r="L25" s="416">
        <f t="shared" si="7"/>
        <v>0</v>
      </c>
      <c r="M25" s="416">
        <f t="shared" si="7"/>
        <v>1368</v>
      </c>
      <c r="N25" s="416">
        <f t="shared" si="7"/>
        <v>0</v>
      </c>
      <c r="O25" s="416">
        <f t="shared" si="7"/>
        <v>1368</v>
      </c>
      <c r="P25" s="416">
        <f t="shared" si="7"/>
        <v>0</v>
      </c>
      <c r="Q25" s="416">
        <f t="shared" si="7"/>
        <v>0</v>
      </c>
      <c r="R25" s="416">
        <f t="shared" si="7"/>
        <v>0</v>
      </c>
      <c r="S25" s="416">
        <f t="shared" si="7"/>
        <v>4400</v>
      </c>
      <c r="T25" s="416">
        <f t="shared" si="7"/>
        <v>0</v>
      </c>
      <c r="U25" s="416">
        <f t="shared" si="7"/>
        <v>4400</v>
      </c>
      <c r="V25" s="416">
        <f t="shared" si="7"/>
        <v>0</v>
      </c>
      <c r="W25" s="416">
        <f t="shared" si="7"/>
        <v>0</v>
      </c>
      <c r="X25" s="416">
        <f t="shared" si="7"/>
        <v>0</v>
      </c>
    </row>
    <row r="26" spans="1:24" s="417" customFormat="1" ht="15">
      <c r="A26" s="415" t="s">
        <v>36</v>
      </c>
      <c r="B26" s="932" t="s">
        <v>568</v>
      </c>
      <c r="C26" s="932"/>
      <c r="D26" s="416">
        <f>+D25+D21</f>
        <v>20351</v>
      </c>
      <c r="E26" s="416">
        <f aca="true" t="shared" si="8" ref="E26:X26">+E25+E21</f>
        <v>188</v>
      </c>
      <c r="F26" s="416">
        <f t="shared" si="8"/>
        <v>20539</v>
      </c>
      <c r="G26" s="416">
        <f t="shared" si="8"/>
        <v>6435</v>
      </c>
      <c r="H26" s="416">
        <f t="shared" si="8"/>
        <v>8</v>
      </c>
      <c r="I26" s="416">
        <f t="shared" si="8"/>
        <v>6443</v>
      </c>
      <c r="J26" s="416">
        <f t="shared" si="8"/>
        <v>3466</v>
      </c>
      <c r="K26" s="416">
        <f t="shared" si="8"/>
        <v>14</v>
      </c>
      <c r="L26" s="416">
        <f t="shared" si="8"/>
        <v>3480</v>
      </c>
      <c r="M26" s="416">
        <f t="shared" si="8"/>
        <v>2989</v>
      </c>
      <c r="N26" s="416">
        <f t="shared" si="8"/>
        <v>74</v>
      </c>
      <c r="O26" s="416">
        <f t="shared" si="8"/>
        <v>3063</v>
      </c>
      <c r="P26" s="416">
        <f t="shared" si="8"/>
        <v>3061</v>
      </c>
      <c r="Q26" s="416">
        <f t="shared" si="8"/>
        <v>92</v>
      </c>
      <c r="R26" s="416">
        <f t="shared" si="8"/>
        <v>3153</v>
      </c>
      <c r="S26" s="416">
        <f t="shared" si="8"/>
        <v>4400</v>
      </c>
      <c r="T26" s="416">
        <f t="shared" si="8"/>
        <v>0</v>
      </c>
      <c r="U26" s="416">
        <f t="shared" si="8"/>
        <v>4400</v>
      </c>
      <c r="V26" s="416">
        <f t="shared" si="8"/>
        <v>0</v>
      </c>
      <c r="W26" s="416">
        <f t="shared" si="8"/>
        <v>0</v>
      </c>
      <c r="X26" s="416">
        <f t="shared" si="8"/>
        <v>0</v>
      </c>
    </row>
    <row r="27" spans="1:24" ht="15">
      <c r="A27" s="418"/>
      <c r="B27" s="419"/>
      <c r="C27" s="419"/>
      <c r="D27" s="420"/>
      <c r="E27" s="420"/>
      <c r="F27" s="421"/>
      <c r="G27" s="422"/>
      <c r="H27" s="420"/>
      <c r="I27" s="421"/>
      <c r="J27" s="422"/>
      <c r="K27" s="420"/>
      <c r="L27" s="421"/>
      <c r="M27" s="422"/>
      <c r="N27" s="420"/>
      <c r="O27" s="421"/>
      <c r="P27" s="422"/>
      <c r="Q27" s="420"/>
      <c r="R27" s="421"/>
      <c r="S27" s="422"/>
      <c r="T27" s="420"/>
      <c r="U27" s="421"/>
      <c r="V27" s="422"/>
      <c r="W27" s="420"/>
      <c r="X27" s="421"/>
    </row>
    <row r="28" spans="1:24" s="417" customFormat="1" ht="15">
      <c r="A28" s="415" t="s">
        <v>37</v>
      </c>
      <c r="B28" s="932" t="s">
        <v>569</v>
      </c>
      <c r="C28" s="932"/>
      <c r="D28" s="416">
        <f aca="true" t="shared" si="9" ref="D28:F33">+G28+J28+M28+S28+V28+P28</f>
        <v>5394</v>
      </c>
      <c r="E28" s="416">
        <f t="shared" si="9"/>
        <v>51</v>
      </c>
      <c r="F28" s="416">
        <f t="shared" si="9"/>
        <v>5445</v>
      </c>
      <c r="G28" s="416">
        <f aca="true" t="shared" si="10" ref="G28:X28">SUM(G29:G33)</f>
        <v>1743</v>
      </c>
      <c r="H28" s="416">
        <f t="shared" si="10"/>
        <v>2</v>
      </c>
      <c r="I28" s="416">
        <f t="shared" si="10"/>
        <v>1745</v>
      </c>
      <c r="J28" s="416">
        <f t="shared" si="10"/>
        <v>945</v>
      </c>
      <c r="K28" s="416">
        <f t="shared" si="10"/>
        <v>4</v>
      </c>
      <c r="L28" s="416">
        <f t="shared" si="10"/>
        <v>949</v>
      </c>
      <c r="M28" s="416">
        <f t="shared" si="10"/>
        <v>813</v>
      </c>
      <c r="N28" s="416">
        <f t="shared" si="10"/>
        <v>20</v>
      </c>
      <c r="O28" s="416">
        <f t="shared" si="10"/>
        <v>833</v>
      </c>
      <c r="P28" s="416">
        <f t="shared" si="10"/>
        <v>823</v>
      </c>
      <c r="Q28" s="416">
        <f t="shared" si="10"/>
        <v>25</v>
      </c>
      <c r="R28" s="416">
        <f t="shared" si="10"/>
        <v>848</v>
      </c>
      <c r="S28" s="416">
        <f t="shared" si="10"/>
        <v>1070</v>
      </c>
      <c r="T28" s="416">
        <f t="shared" si="10"/>
        <v>0</v>
      </c>
      <c r="U28" s="416">
        <f t="shared" si="10"/>
        <v>1070</v>
      </c>
      <c r="V28" s="416">
        <f t="shared" si="10"/>
        <v>0</v>
      </c>
      <c r="W28" s="416">
        <f t="shared" si="10"/>
        <v>0</v>
      </c>
      <c r="X28" s="416">
        <f t="shared" si="10"/>
        <v>0</v>
      </c>
    </row>
    <row r="29" spans="1:24" ht="25.5" customHeight="1">
      <c r="A29" s="423" t="s">
        <v>37</v>
      </c>
      <c r="B29" s="424"/>
      <c r="C29" s="425" t="s">
        <v>38</v>
      </c>
      <c r="D29" s="413">
        <f t="shared" si="9"/>
        <v>5252</v>
      </c>
      <c r="E29" s="413">
        <f t="shared" si="9"/>
        <v>51</v>
      </c>
      <c r="F29" s="413">
        <f t="shared" si="9"/>
        <v>5303</v>
      </c>
      <c r="G29" s="413">
        <v>1700</v>
      </c>
      <c r="H29" s="413">
        <v>2</v>
      </c>
      <c r="I29" s="413">
        <f>SUM(G29:H29)</f>
        <v>1702</v>
      </c>
      <c r="J29" s="413">
        <v>907</v>
      </c>
      <c r="K29" s="413">
        <v>4</v>
      </c>
      <c r="L29" s="413">
        <f>SUM(J29:K29)</f>
        <v>911</v>
      </c>
      <c r="M29" s="413">
        <v>789</v>
      </c>
      <c r="N29" s="413">
        <v>20</v>
      </c>
      <c r="O29" s="413">
        <f>SUM(M29:N29)</f>
        <v>809</v>
      </c>
      <c r="P29" s="413">
        <v>786</v>
      </c>
      <c r="Q29" s="413">
        <v>25</v>
      </c>
      <c r="R29" s="413">
        <f>SUM(P29:Q29)</f>
        <v>811</v>
      </c>
      <c r="S29" s="413">
        <v>1070</v>
      </c>
      <c r="T29" s="413"/>
      <c r="U29" s="413">
        <f>SUM(S29:T29)</f>
        <v>1070</v>
      </c>
      <c r="V29" s="413"/>
      <c r="W29" s="413"/>
      <c r="X29" s="413"/>
    </row>
    <row r="30" spans="1:24" ht="25.5" customHeight="1">
      <c r="A30" s="423" t="s">
        <v>37</v>
      </c>
      <c r="B30" s="424"/>
      <c r="C30" s="425" t="s">
        <v>39</v>
      </c>
      <c r="D30" s="413">
        <f t="shared" si="9"/>
        <v>0</v>
      </c>
      <c r="E30" s="413"/>
      <c r="F30" s="413"/>
      <c r="G30" s="413"/>
      <c r="H30" s="413"/>
      <c r="I30" s="413"/>
      <c r="J30" s="413"/>
      <c r="K30" s="413"/>
      <c r="L30" s="413"/>
      <c r="M30" s="413"/>
      <c r="N30" s="413"/>
      <c r="O30" s="413"/>
      <c r="P30" s="413"/>
      <c r="Q30" s="413"/>
      <c r="R30" s="413"/>
      <c r="S30" s="413"/>
      <c r="T30" s="413"/>
      <c r="U30" s="413"/>
      <c r="V30" s="413"/>
      <c r="W30" s="413"/>
      <c r="X30" s="413"/>
    </row>
    <row r="31" spans="1:24" ht="25.5" customHeight="1">
      <c r="A31" s="423" t="s">
        <v>37</v>
      </c>
      <c r="B31" s="424"/>
      <c r="C31" s="425" t="s">
        <v>40</v>
      </c>
      <c r="D31" s="413">
        <f t="shared" si="9"/>
        <v>66</v>
      </c>
      <c r="E31" s="413">
        <f>+H31+K31+N31+T31+W31+Q31</f>
        <v>0</v>
      </c>
      <c r="F31" s="413">
        <f>+I31+L31+O31+U31+X31+R31</f>
        <v>66</v>
      </c>
      <c r="G31" s="413">
        <v>20</v>
      </c>
      <c r="H31" s="413"/>
      <c r="I31" s="413">
        <f>SUM(G31:H31)</f>
        <v>20</v>
      </c>
      <c r="J31" s="413">
        <v>18</v>
      </c>
      <c r="K31" s="413"/>
      <c r="L31" s="413">
        <f>SUM(J31:K31)</f>
        <v>18</v>
      </c>
      <c r="M31" s="413">
        <v>11</v>
      </c>
      <c r="N31" s="413"/>
      <c r="O31" s="413">
        <f>SUM(M31:N31)</f>
        <v>11</v>
      </c>
      <c r="P31" s="413">
        <v>17</v>
      </c>
      <c r="Q31" s="413"/>
      <c r="R31" s="413">
        <f>SUM(P31:Q31)</f>
        <v>17</v>
      </c>
      <c r="S31" s="413"/>
      <c r="T31" s="413"/>
      <c r="U31" s="413"/>
      <c r="V31" s="413"/>
      <c r="W31" s="413"/>
      <c r="X31" s="413"/>
    </row>
    <row r="32" spans="1:24" ht="25.5" customHeight="1">
      <c r="A32" s="423" t="s">
        <v>37</v>
      </c>
      <c r="B32" s="424"/>
      <c r="C32" s="425" t="s">
        <v>570</v>
      </c>
      <c r="D32" s="413">
        <f t="shared" si="9"/>
        <v>0</v>
      </c>
      <c r="E32" s="413"/>
      <c r="F32" s="413"/>
      <c r="G32" s="413"/>
      <c r="H32" s="413"/>
      <c r="I32" s="413">
        <f>SUM(G32:H32)</f>
        <v>0</v>
      </c>
      <c r="J32" s="413"/>
      <c r="K32" s="413"/>
      <c r="L32" s="413">
        <f>SUM(J32:K32)</f>
        <v>0</v>
      </c>
      <c r="M32" s="413"/>
      <c r="N32" s="413"/>
      <c r="O32" s="413">
        <f>SUM(M32:N32)</f>
        <v>0</v>
      </c>
      <c r="P32" s="413"/>
      <c r="Q32" s="413"/>
      <c r="R32" s="413">
        <f>SUM(P32:Q32)</f>
        <v>0</v>
      </c>
      <c r="S32" s="413"/>
      <c r="T32" s="413"/>
      <c r="U32" s="413"/>
      <c r="V32" s="413"/>
      <c r="W32" s="413"/>
      <c r="X32" s="413"/>
    </row>
    <row r="33" spans="1:24" ht="38.25" customHeight="1">
      <c r="A33" s="423" t="s">
        <v>37</v>
      </c>
      <c r="B33" s="424"/>
      <c r="C33" s="425" t="s">
        <v>42</v>
      </c>
      <c r="D33" s="413">
        <f t="shared" si="9"/>
        <v>76</v>
      </c>
      <c r="E33" s="413">
        <f>+H33+K33+N33+T33+W33+Q33</f>
        <v>0</v>
      </c>
      <c r="F33" s="413">
        <f>+I33+L33+O33+U33+X33+R33</f>
        <v>76</v>
      </c>
      <c r="G33" s="413">
        <v>23</v>
      </c>
      <c r="H33" s="413"/>
      <c r="I33" s="413">
        <f>SUM(G33:H33)</f>
        <v>23</v>
      </c>
      <c r="J33" s="413">
        <v>20</v>
      </c>
      <c r="K33" s="413"/>
      <c r="L33" s="413">
        <f>SUM(J33:K33)</f>
        <v>20</v>
      </c>
      <c r="M33" s="413">
        <v>13</v>
      </c>
      <c r="N33" s="413"/>
      <c r="O33" s="413">
        <f>SUM(M33:N33)</f>
        <v>13</v>
      </c>
      <c r="P33" s="413">
        <v>20</v>
      </c>
      <c r="Q33" s="413"/>
      <c r="R33" s="413">
        <f>SUM(P33:Q33)</f>
        <v>20</v>
      </c>
      <c r="S33" s="413"/>
      <c r="T33" s="413"/>
      <c r="U33" s="413"/>
      <c r="V33" s="413"/>
      <c r="W33" s="413"/>
      <c r="X33" s="413"/>
    </row>
    <row r="34" spans="1:24" ht="9.75" customHeight="1">
      <c r="A34" s="426"/>
      <c r="B34" s="427"/>
      <c r="C34" s="428"/>
      <c r="D34" s="429"/>
      <c r="E34" s="429"/>
      <c r="F34" s="429"/>
      <c r="G34" s="429"/>
      <c r="H34" s="429"/>
      <c r="I34" s="429"/>
      <c r="J34" s="429"/>
      <c r="K34" s="429"/>
      <c r="L34" s="429"/>
      <c r="M34" s="429"/>
      <c r="N34" s="429"/>
      <c r="O34" s="429"/>
      <c r="P34" s="429"/>
      <c r="Q34" s="429"/>
      <c r="R34" s="429"/>
      <c r="S34" s="429"/>
      <c r="T34" s="429"/>
      <c r="U34" s="429"/>
      <c r="V34" s="429"/>
      <c r="W34" s="429"/>
      <c r="X34" s="429"/>
    </row>
    <row r="35" spans="1:24" ht="9" customHeight="1">
      <c r="A35" s="430"/>
      <c r="B35" s="431"/>
      <c r="C35" s="432"/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</row>
    <row r="36" spans="1:24" ht="15">
      <c r="A36" s="412" t="s">
        <v>44</v>
      </c>
      <c r="B36" s="931" t="s">
        <v>43</v>
      </c>
      <c r="C36" s="931"/>
      <c r="D36" s="413">
        <f>+G36+J36+M36+P36+S36+V36</f>
        <v>2250</v>
      </c>
      <c r="E36" s="413">
        <f aca="true" t="shared" si="11" ref="E36:F38">+H36+K36+N36+Q36+T36+W36</f>
        <v>617</v>
      </c>
      <c r="F36" s="413">
        <f t="shared" si="11"/>
        <v>2867</v>
      </c>
      <c r="G36" s="413">
        <v>655</v>
      </c>
      <c r="H36" s="413"/>
      <c r="I36" s="413">
        <f>SUM(G36:H36)</f>
        <v>655</v>
      </c>
      <c r="J36" s="413">
        <v>200</v>
      </c>
      <c r="K36" s="413"/>
      <c r="L36" s="413">
        <f>SUM(J36:K36)</f>
        <v>200</v>
      </c>
      <c r="M36" s="413"/>
      <c r="N36" s="413"/>
      <c r="O36" s="413"/>
      <c r="P36" s="413">
        <v>1230</v>
      </c>
      <c r="Q36" s="413">
        <v>617</v>
      </c>
      <c r="R36" s="413">
        <f>SUM(P36:Q36)</f>
        <v>1847</v>
      </c>
      <c r="S36" s="413">
        <v>165</v>
      </c>
      <c r="T36" s="413"/>
      <c r="U36" s="413">
        <f>SUM(S36:T36)</f>
        <v>165</v>
      </c>
      <c r="V36" s="413"/>
      <c r="W36" s="413"/>
      <c r="X36" s="413"/>
    </row>
    <row r="37" spans="1:24" ht="15">
      <c r="A37" s="412" t="s">
        <v>46</v>
      </c>
      <c r="B37" s="931" t="s">
        <v>45</v>
      </c>
      <c r="C37" s="931"/>
      <c r="D37" s="413">
        <f aca="true" t="shared" si="12" ref="D37:D60">+G37+J37+M37+P37+S37+V37</f>
        <v>610</v>
      </c>
      <c r="E37" s="413">
        <f t="shared" si="11"/>
        <v>0</v>
      </c>
      <c r="F37" s="413">
        <f t="shared" si="11"/>
        <v>610</v>
      </c>
      <c r="G37" s="413">
        <v>220</v>
      </c>
      <c r="H37" s="413"/>
      <c r="I37" s="413">
        <f>SUM(G37:H37)</f>
        <v>220</v>
      </c>
      <c r="J37" s="413">
        <v>200</v>
      </c>
      <c r="K37" s="413"/>
      <c r="L37" s="413">
        <f>SUM(J37:K37)</f>
        <v>200</v>
      </c>
      <c r="M37" s="413"/>
      <c r="N37" s="413"/>
      <c r="O37" s="413"/>
      <c r="P37" s="413">
        <v>190</v>
      </c>
      <c r="Q37" s="413"/>
      <c r="R37" s="413">
        <f>SUM(P37:Q37)</f>
        <v>190</v>
      </c>
      <c r="S37" s="413"/>
      <c r="T37" s="413"/>
      <c r="U37" s="413"/>
      <c r="V37" s="413"/>
      <c r="W37" s="413"/>
      <c r="X37" s="413"/>
    </row>
    <row r="38" spans="1:24" ht="15">
      <c r="A38" s="412" t="s">
        <v>48</v>
      </c>
      <c r="B38" s="931" t="s">
        <v>47</v>
      </c>
      <c r="C38" s="931"/>
      <c r="D38" s="413">
        <f t="shared" si="12"/>
        <v>0</v>
      </c>
      <c r="E38" s="413">
        <f t="shared" si="11"/>
        <v>0</v>
      </c>
      <c r="F38" s="413">
        <f t="shared" si="11"/>
        <v>0</v>
      </c>
      <c r="G38" s="413"/>
      <c r="H38" s="413"/>
      <c r="I38" s="413">
        <f>SUM(G38:H38)</f>
        <v>0</v>
      </c>
      <c r="J38" s="413"/>
      <c r="K38" s="413"/>
      <c r="L38" s="413">
        <f>SUM(J38:K38)</f>
        <v>0</v>
      </c>
      <c r="M38" s="413"/>
      <c r="N38" s="413"/>
      <c r="O38" s="413"/>
      <c r="P38" s="413"/>
      <c r="Q38" s="413"/>
      <c r="R38" s="413"/>
      <c r="S38" s="413"/>
      <c r="T38" s="413"/>
      <c r="U38" s="413"/>
      <c r="V38" s="413"/>
      <c r="W38" s="413"/>
      <c r="X38" s="413"/>
    </row>
    <row r="39" spans="1:24" s="417" customFormat="1" ht="15">
      <c r="A39" s="415" t="s">
        <v>49</v>
      </c>
      <c r="B39" s="932" t="s">
        <v>571</v>
      </c>
      <c r="C39" s="932"/>
      <c r="D39" s="416">
        <f>SUM(D36:D38)</f>
        <v>2860</v>
      </c>
      <c r="E39" s="416">
        <f aca="true" t="shared" si="13" ref="E39:X39">SUM(E36:E38)</f>
        <v>617</v>
      </c>
      <c r="F39" s="416">
        <f t="shared" si="13"/>
        <v>3477</v>
      </c>
      <c r="G39" s="416">
        <f t="shared" si="13"/>
        <v>875</v>
      </c>
      <c r="H39" s="416">
        <f t="shared" si="13"/>
        <v>0</v>
      </c>
      <c r="I39" s="416">
        <f t="shared" si="13"/>
        <v>875</v>
      </c>
      <c r="J39" s="416">
        <f t="shared" si="13"/>
        <v>400</v>
      </c>
      <c r="K39" s="416">
        <f t="shared" si="13"/>
        <v>0</v>
      </c>
      <c r="L39" s="416">
        <f t="shared" si="13"/>
        <v>400</v>
      </c>
      <c r="M39" s="416">
        <f t="shared" si="13"/>
        <v>0</v>
      </c>
      <c r="N39" s="416">
        <f t="shared" si="13"/>
        <v>0</v>
      </c>
      <c r="O39" s="416">
        <f t="shared" si="13"/>
        <v>0</v>
      </c>
      <c r="P39" s="416">
        <f t="shared" si="13"/>
        <v>1420</v>
      </c>
      <c r="Q39" s="416">
        <f t="shared" si="13"/>
        <v>617</v>
      </c>
      <c r="R39" s="416">
        <f t="shared" si="13"/>
        <v>2037</v>
      </c>
      <c r="S39" s="416">
        <f t="shared" si="13"/>
        <v>165</v>
      </c>
      <c r="T39" s="416">
        <f t="shared" si="13"/>
        <v>0</v>
      </c>
      <c r="U39" s="416">
        <f t="shared" si="13"/>
        <v>165</v>
      </c>
      <c r="V39" s="416">
        <f t="shared" si="13"/>
        <v>0</v>
      </c>
      <c r="W39" s="416">
        <f t="shared" si="13"/>
        <v>0</v>
      </c>
      <c r="X39" s="416">
        <f t="shared" si="13"/>
        <v>0</v>
      </c>
    </row>
    <row r="40" spans="1:24" ht="15">
      <c r="A40" s="412" t="s">
        <v>51</v>
      </c>
      <c r="B40" s="931" t="s">
        <v>50</v>
      </c>
      <c r="C40" s="931"/>
      <c r="D40" s="413">
        <f t="shared" si="12"/>
        <v>1148</v>
      </c>
      <c r="E40" s="413">
        <f>+H40+K40+N40+Q40+T40+W40</f>
        <v>0</v>
      </c>
      <c r="F40" s="413">
        <f>+I40+L40+O40+R40+U40+X40</f>
        <v>1148</v>
      </c>
      <c r="G40" s="413">
        <v>80</v>
      </c>
      <c r="H40" s="413"/>
      <c r="I40" s="413">
        <f>SUM(G40:H40)</f>
        <v>80</v>
      </c>
      <c r="J40" s="413">
        <v>50</v>
      </c>
      <c r="K40" s="413"/>
      <c r="L40" s="413">
        <f>SUM(J40:K40)</f>
        <v>50</v>
      </c>
      <c r="M40" s="413"/>
      <c r="N40" s="413"/>
      <c r="O40" s="413"/>
      <c r="P40" s="413">
        <v>270</v>
      </c>
      <c r="Q40" s="413"/>
      <c r="R40" s="413">
        <f>SUM(P40:Q40)</f>
        <v>270</v>
      </c>
      <c r="S40" s="413">
        <v>748</v>
      </c>
      <c r="T40" s="413"/>
      <c r="U40" s="413">
        <f>SUM(S40:T40)</f>
        <v>748</v>
      </c>
      <c r="V40" s="413"/>
      <c r="W40" s="413"/>
      <c r="X40" s="413"/>
    </row>
    <row r="41" spans="1:24" ht="15">
      <c r="A41" s="412" t="s">
        <v>53</v>
      </c>
      <c r="B41" s="931" t="s">
        <v>52</v>
      </c>
      <c r="C41" s="931"/>
      <c r="D41" s="413">
        <f t="shared" si="12"/>
        <v>240</v>
      </c>
      <c r="E41" s="413">
        <f>+H41+K41+N41+Q41+T41+W41</f>
        <v>0</v>
      </c>
      <c r="F41" s="413">
        <f>+I41+L41+O41+R41+U41+X41</f>
        <v>240</v>
      </c>
      <c r="G41" s="413">
        <v>180</v>
      </c>
      <c r="H41" s="413"/>
      <c r="I41" s="413">
        <f>SUM(G41:H41)</f>
        <v>180</v>
      </c>
      <c r="J41" s="413"/>
      <c r="K41" s="413"/>
      <c r="L41" s="413"/>
      <c r="M41" s="413"/>
      <c r="N41" s="413"/>
      <c r="O41" s="413"/>
      <c r="P41" s="413">
        <v>60</v>
      </c>
      <c r="Q41" s="413"/>
      <c r="R41" s="413">
        <f>SUM(P41:Q41)</f>
        <v>60</v>
      </c>
      <c r="S41" s="413"/>
      <c r="T41" s="413"/>
      <c r="U41" s="413"/>
      <c r="V41" s="413"/>
      <c r="W41" s="413"/>
      <c r="X41" s="413"/>
    </row>
    <row r="42" spans="1:24" s="417" customFormat="1" ht="15">
      <c r="A42" s="415" t="s">
        <v>54</v>
      </c>
      <c r="B42" s="932" t="s">
        <v>572</v>
      </c>
      <c r="C42" s="932"/>
      <c r="D42" s="416">
        <f>SUM(D40:D41)</f>
        <v>1388</v>
      </c>
      <c r="E42" s="416">
        <f>SUM(E40:E41)</f>
        <v>0</v>
      </c>
      <c r="F42" s="416">
        <f>SUM(F40:F41)</f>
        <v>1388</v>
      </c>
      <c r="G42" s="416">
        <f aca="true" t="shared" si="14" ref="G42:W42">SUM(G40:G41)</f>
        <v>260</v>
      </c>
      <c r="H42" s="416">
        <f t="shared" si="14"/>
        <v>0</v>
      </c>
      <c r="I42" s="416">
        <f t="shared" si="14"/>
        <v>260</v>
      </c>
      <c r="J42" s="416">
        <f t="shared" si="14"/>
        <v>50</v>
      </c>
      <c r="K42" s="416">
        <f t="shared" si="14"/>
        <v>0</v>
      </c>
      <c r="L42" s="416">
        <f t="shared" si="14"/>
        <v>50</v>
      </c>
      <c r="M42" s="416">
        <f t="shared" si="14"/>
        <v>0</v>
      </c>
      <c r="N42" s="416">
        <f t="shared" si="14"/>
        <v>0</v>
      </c>
      <c r="O42" s="416">
        <f t="shared" si="14"/>
        <v>0</v>
      </c>
      <c r="P42" s="416">
        <f t="shared" si="14"/>
        <v>330</v>
      </c>
      <c r="Q42" s="416">
        <f t="shared" si="14"/>
        <v>0</v>
      </c>
      <c r="R42" s="416">
        <f t="shared" si="14"/>
        <v>330</v>
      </c>
      <c r="S42" s="416">
        <f t="shared" si="14"/>
        <v>748</v>
      </c>
      <c r="T42" s="416">
        <f t="shared" si="14"/>
        <v>0</v>
      </c>
      <c r="U42" s="416">
        <f t="shared" si="14"/>
        <v>748</v>
      </c>
      <c r="V42" s="416">
        <f t="shared" si="14"/>
        <v>0</v>
      </c>
      <c r="W42" s="416">
        <f t="shared" si="14"/>
        <v>0</v>
      </c>
      <c r="X42" s="416">
        <f>SUM(X40:X41)</f>
        <v>0</v>
      </c>
    </row>
    <row r="43" spans="1:24" ht="15">
      <c r="A43" s="412" t="s">
        <v>56</v>
      </c>
      <c r="B43" s="931" t="s">
        <v>55</v>
      </c>
      <c r="C43" s="931"/>
      <c r="D43" s="413">
        <f t="shared" si="12"/>
        <v>0</v>
      </c>
      <c r="E43" s="413"/>
      <c r="F43" s="413"/>
      <c r="G43" s="413"/>
      <c r="H43" s="413"/>
      <c r="I43" s="413"/>
      <c r="J43" s="413"/>
      <c r="K43" s="413"/>
      <c r="L43" s="413"/>
      <c r="M43" s="413"/>
      <c r="N43" s="413"/>
      <c r="O43" s="413"/>
      <c r="P43" s="413"/>
      <c r="Q43" s="413"/>
      <c r="R43" s="413"/>
      <c r="S43" s="413"/>
      <c r="T43" s="413"/>
      <c r="U43" s="413"/>
      <c r="V43" s="413"/>
      <c r="W43" s="413"/>
      <c r="X43" s="413"/>
    </row>
    <row r="44" spans="1:24" ht="15">
      <c r="A44" s="412" t="s">
        <v>58</v>
      </c>
      <c r="B44" s="931" t="s">
        <v>57</v>
      </c>
      <c r="C44" s="931"/>
      <c r="D44" s="413">
        <f t="shared" si="12"/>
        <v>0</v>
      </c>
      <c r="E44" s="413"/>
      <c r="F44" s="413"/>
      <c r="G44" s="413"/>
      <c r="H44" s="413"/>
      <c r="I44" s="413"/>
      <c r="J44" s="413"/>
      <c r="K44" s="413"/>
      <c r="L44" s="413"/>
      <c r="M44" s="413"/>
      <c r="N44" s="413"/>
      <c r="O44" s="413"/>
      <c r="P44" s="413"/>
      <c r="Q44" s="413"/>
      <c r="R44" s="413"/>
      <c r="S44" s="413"/>
      <c r="T44" s="413"/>
      <c r="U44" s="413"/>
      <c r="V44" s="413"/>
      <c r="W44" s="413"/>
      <c r="X44" s="413"/>
    </row>
    <row r="45" spans="1:24" ht="15">
      <c r="A45" s="412" t="s">
        <v>59</v>
      </c>
      <c r="B45" s="931" t="s">
        <v>573</v>
      </c>
      <c r="C45" s="931"/>
      <c r="D45" s="413">
        <f t="shared" si="12"/>
        <v>885</v>
      </c>
      <c r="E45" s="413">
        <f>+H45+K45+N45+Q45+T45+W45</f>
        <v>0</v>
      </c>
      <c r="F45" s="413">
        <f>+I45+L45+O45+R45+U45+X45</f>
        <v>885</v>
      </c>
      <c r="G45" s="413">
        <v>885</v>
      </c>
      <c r="H45" s="413"/>
      <c r="I45" s="413">
        <f>SUM(G45:H45)</f>
        <v>885</v>
      </c>
      <c r="J45" s="413"/>
      <c r="K45" s="413"/>
      <c r="L45" s="413"/>
      <c r="M45" s="413"/>
      <c r="N45" s="413"/>
      <c r="O45" s="413"/>
      <c r="P45" s="413"/>
      <c r="Q45" s="413"/>
      <c r="R45" s="413"/>
      <c r="S45" s="413"/>
      <c r="T45" s="413"/>
      <c r="U45" s="413"/>
      <c r="V45" s="413"/>
      <c r="W45" s="413"/>
      <c r="X45" s="413"/>
    </row>
    <row r="46" spans="1:24" ht="15">
      <c r="A46" s="412" t="s">
        <v>61</v>
      </c>
      <c r="B46" s="931" t="s">
        <v>60</v>
      </c>
      <c r="C46" s="931"/>
      <c r="D46" s="413">
        <f t="shared" si="12"/>
        <v>100</v>
      </c>
      <c r="E46" s="413">
        <f>+H46+K46+N46+Q46+T46+W46</f>
        <v>0</v>
      </c>
      <c r="F46" s="413">
        <f>+I46+L46+O46+R46+U46+X46</f>
        <v>100</v>
      </c>
      <c r="G46" s="413">
        <v>50</v>
      </c>
      <c r="H46" s="413"/>
      <c r="I46" s="413">
        <f aca="true" t="shared" si="15" ref="I46:I51">SUM(G46:H46)</f>
        <v>50</v>
      </c>
      <c r="J46" s="413"/>
      <c r="K46" s="413"/>
      <c r="L46" s="413"/>
      <c r="M46" s="413"/>
      <c r="N46" s="413"/>
      <c r="O46" s="413"/>
      <c r="P46" s="413">
        <v>50</v>
      </c>
      <c r="Q46" s="413"/>
      <c r="R46" s="413">
        <f>SUM(P46:Q46)</f>
        <v>50</v>
      </c>
      <c r="S46" s="413"/>
      <c r="T46" s="413"/>
      <c r="U46" s="413"/>
      <c r="V46" s="413"/>
      <c r="W46" s="413"/>
      <c r="X46" s="413"/>
    </row>
    <row r="47" spans="1:24" ht="15">
      <c r="A47" s="412" t="s">
        <v>62</v>
      </c>
      <c r="B47" s="931" t="s">
        <v>171</v>
      </c>
      <c r="C47" s="931"/>
      <c r="D47" s="413">
        <f t="shared" si="12"/>
        <v>0</v>
      </c>
      <c r="E47" s="413"/>
      <c r="F47" s="413"/>
      <c r="G47" s="413">
        <f>+G48+G49</f>
        <v>0</v>
      </c>
      <c r="H47" s="413"/>
      <c r="I47" s="413">
        <f t="shared" si="15"/>
        <v>0</v>
      </c>
      <c r="J47" s="413">
        <f>+J48+J49</f>
        <v>0</v>
      </c>
      <c r="K47" s="413"/>
      <c r="L47" s="413"/>
      <c r="M47" s="413">
        <f>+M48+M49</f>
        <v>0</v>
      </c>
      <c r="N47" s="413"/>
      <c r="O47" s="413"/>
      <c r="P47" s="413">
        <f>+P48+P49</f>
        <v>0</v>
      </c>
      <c r="Q47" s="413"/>
      <c r="R47" s="413"/>
      <c r="S47" s="413">
        <f>+S48+S49</f>
        <v>0</v>
      </c>
      <c r="T47" s="413"/>
      <c r="U47" s="413"/>
      <c r="V47" s="413">
        <f>+V48+V49</f>
        <v>0</v>
      </c>
      <c r="W47" s="413"/>
      <c r="X47" s="413"/>
    </row>
    <row r="48" spans="1:24" ht="25.5" customHeight="1">
      <c r="A48" s="423" t="s">
        <v>62</v>
      </c>
      <c r="B48" s="424"/>
      <c r="C48" s="425" t="s">
        <v>63</v>
      </c>
      <c r="D48" s="413">
        <f t="shared" si="12"/>
        <v>0</v>
      </c>
      <c r="E48" s="413"/>
      <c r="F48" s="413"/>
      <c r="G48" s="413"/>
      <c r="H48" s="413"/>
      <c r="I48" s="413">
        <f t="shared" si="15"/>
        <v>0</v>
      </c>
      <c r="J48" s="413"/>
      <c r="K48" s="413"/>
      <c r="L48" s="413"/>
      <c r="M48" s="413"/>
      <c r="N48" s="413"/>
      <c r="O48" s="413"/>
      <c r="P48" s="413"/>
      <c r="Q48" s="413"/>
      <c r="R48" s="413"/>
      <c r="S48" s="413"/>
      <c r="T48" s="413"/>
      <c r="U48" s="413"/>
      <c r="V48" s="413"/>
      <c r="W48" s="413"/>
      <c r="X48" s="413"/>
    </row>
    <row r="49" spans="1:24" ht="25.5" customHeight="1">
      <c r="A49" s="423" t="s">
        <v>62</v>
      </c>
      <c r="B49" s="424"/>
      <c r="C49" s="425" t="s">
        <v>173</v>
      </c>
      <c r="D49" s="413">
        <f t="shared" si="12"/>
        <v>0</v>
      </c>
      <c r="E49" s="413"/>
      <c r="F49" s="413"/>
      <c r="G49" s="413"/>
      <c r="H49" s="413"/>
      <c r="I49" s="413">
        <f t="shared" si="15"/>
        <v>0</v>
      </c>
      <c r="J49" s="413"/>
      <c r="K49" s="413"/>
      <c r="L49" s="413"/>
      <c r="M49" s="413"/>
      <c r="N49" s="413"/>
      <c r="O49" s="413"/>
      <c r="P49" s="413"/>
      <c r="Q49" s="413"/>
      <c r="R49" s="413"/>
      <c r="S49" s="413"/>
      <c r="T49" s="413"/>
      <c r="U49" s="413"/>
      <c r="V49" s="413"/>
      <c r="W49" s="413"/>
      <c r="X49" s="413"/>
    </row>
    <row r="50" spans="1:24" ht="15">
      <c r="A50" s="412" t="s">
        <v>65</v>
      </c>
      <c r="B50" s="931" t="s">
        <v>574</v>
      </c>
      <c r="C50" s="931"/>
      <c r="D50" s="413">
        <f t="shared" si="12"/>
        <v>476</v>
      </c>
      <c r="E50" s="413">
        <f>+H50+K50+N50+Q50+T50+W50</f>
        <v>0</v>
      </c>
      <c r="F50" s="413">
        <f>+I50+L50+O50+R50+U50+X50</f>
        <v>476</v>
      </c>
      <c r="G50" s="413">
        <v>476</v>
      </c>
      <c r="H50" s="413"/>
      <c r="I50" s="413">
        <f t="shared" si="15"/>
        <v>476</v>
      </c>
      <c r="J50" s="413"/>
      <c r="K50" s="413"/>
      <c r="L50" s="413"/>
      <c r="M50" s="413"/>
      <c r="N50" s="413"/>
      <c r="O50" s="413"/>
      <c r="P50" s="413"/>
      <c r="Q50" s="413"/>
      <c r="R50" s="413"/>
      <c r="S50" s="413"/>
      <c r="T50" s="413"/>
      <c r="U50" s="413"/>
      <c r="V50" s="413"/>
      <c r="W50" s="413"/>
      <c r="X50" s="413"/>
    </row>
    <row r="51" spans="1:24" ht="15">
      <c r="A51" s="412" t="s">
        <v>67</v>
      </c>
      <c r="B51" s="931" t="s">
        <v>575</v>
      </c>
      <c r="C51" s="931"/>
      <c r="D51" s="413">
        <f t="shared" si="12"/>
        <v>13588</v>
      </c>
      <c r="E51" s="413">
        <f>+H51+K51+N51+Q51+T51+W51</f>
        <v>0</v>
      </c>
      <c r="F51" s="413">
        <f>+I51+L51+O51+R51+U51+X51</f>
        <v>13588</v>
      </c>
      <c r="G51" s="413">
        <v>3082</v>
      </c>
      <c r="H51" s="413"/>
      <c r="I51" s="413">
        <f t="shared" si="15"/>
        <v>3082</v>
      </c>
      <c r="J51" s="413"/>
      <c r="K51" s="413"/>
      <c r="L51" s="413"/>
      <c r="M51" s="413">
        <v>500</v>
      </c>
      <c r="N51" s="413"/>
      <c r="O51" s="413">
        <f>SUM(M51:N51)</f>
        <v>500</v>
      </c>
      <c r="P51" s="413">
        <v>690</v>
      </c>
      <c r="Q51" s="413"/>
      <c r="R51" s="413">
        <f>SUM(P51:Q51)</f>
        <v>690</v>
      </c>
      <c r="S51" s="413">
        <v>5896</v>
      </c>
      <c r="T51" s="413"/>
      <c r="U51" s="413">
        <f>SUM(S51:T51)</f>
        <v>5896</v>
      </c>
      <c r="V51" s="413">
        <v>3420</v>
      </c>
      <c r="W51" s="413"/>
      <c r="X51" s="413">
        <f>SUM(V51:W51)</f>
        <v>3420</v>
      </c>
    </row>
    <row r="52" spans="1:24" s="417" customFormat="1" ht="15">
      <c r="A52" s="415" t="s">
        <v>68</v>
      </c>
      <c r="B52" s="932" t="s">
        <v>576</v>
      </c>
      <c r="C52" s="932"/>
      <c r="D52" s="416">
        <f>SUM(D43:D51)</f>
        <v>15049</v>
      </c>
      <c r="E52" s="416">
        <f>SUM(E43:E51)</f>
        <v>0</v>
      </c>
      <c r="F52" s="416">
        <f>SUM(F43:F51)</f>
        <v>15049</v>
      </c>
      <c r="G52" s="416">
        <f aca="true" t="shared" si="16" ref="G52:X52">SUM(G43:G51)</f>
        <v>4493</v>
      </c>
      <c r="H52" s="416">
        <f t="shared" si="16"/>
        <v>0</v>
      </c>
      <c r="I52" s="416">
        <f t="shared" si="16"/>
        <v>4493</v>
      </c>
      <c r="J52" s="416">
        <f t="shared" si="16"/>
        <v>0</v>
      </c>
      <c r="K52" s="416">
        <f t="shared" si="16"/>
        <v>0</v>
      </c>
      <c r="L52" s="416">
        <f t="shared" si="16"/>
        <v>0</v>
      </c>
      <c r="M52" s="416">
        <f t="shared" si="16"/>
        <v>500</v>
      </c>
      <c r="N52" s="416">
        <f t="shared" si="16"/>
        <v>0</v>
      </c>
      <c r="O52" s="416">
        <f t="shared" si="16"/>
        <v>500</v>
      </c>
      <c r="P52" s="416">
        <f t="shared" si="16"/>
        <v>740</v>
      </c>
      <c r="Q52" s="416">
        <f t="shared" si="16"/>
        <v>0</v>
      </c>
      <c r="R52" s="416">
        <f t="shared" si="16"/>
        <v>740</v>
      </c>
      <c r="S52" s="416">
        <f t="shared" si="16"/>
        <v>5896</v>
      </c>
      <c r="T52" s="416">
        <f t="shared" si="16"/>
        <v>0</v>
      </c>
      <c r="U52" s="416">
        <f t="shared" si="16"/>
        <v>5896</v>
      </c>
      <c r="V52" s="416">
        <f t="shared" si="16"/>
        <v>3420</v>
      </c>
      <c r="W52" s="416">
        <f t="shared" si="16"/>
        <v>0</v>
      </c>
      <c r="X52" s="416">
        <f t="shared" si="16"/>
        <v>3420</v>
      </c>
    </row>
    <row r="53" spans="1:24" ht="15">
      <c r="A53" s="412" t="s">
        <v>70</v>
      </c>
      <c r="B53" s="931" t="s">
        <v>69</v>
      </c>
      <c r="C53" s="931"/>
      <c r="D53" s="413">
        <f t="shared" si="12"/>
        <v>159</v>
      </c>
      <c r="E53" s="413">
        <f>+H53+K53+N53+Q53+T53+W53</f>
        <v>0</v>
      </c>
      <c r="F53" s="413">
        <f>+I53+L53+O53+R53+U53+X53</f>
        <v>159</v>
      </c>
      <c r="G53" s="413">
        <v>100</v>
      </c>
      <c r="H53" s="413"/>
      <c r="I53" s="413">
        <f>SUM(G53:H53)</f>
        <v>100</v>
      </c>
      <c r="J53" s="413"/>
      <c r="K53" s="413"/>
      <c r="L53" s="413"/>
      <c r="M53" s="413"/>
      <c r="N53" s="413"/>
      <c r="O53" s="413"/>
      <c r="P53" s="413">
        <v>25</v>
      </c>
      <c r="Q53" s="413"/>
      <c r="R53" s="413">
        <f>SUM(P53:Q53)</f>
        <v>25</v>
      </c>
      <c r="S53" s="413">
        <v>34</v>
      </c>
      <c r="T53" s="413"/>
      <c r="U53" s="413">
        <f>SUM(S53:T53)</f>
        <v>34</v>
      </c>
      <c r="V53" s="413"/>
      <c r="W53" s="413"/>
      <c r="X53" s="413"/>
    </row>
    <row r="54" spans="1:24" ht="15">
      <c r="A54" s="412" t="s">
        <v>72</v>
      </c>
      <c r="B54" s="931" t="s">
        <v>71</v>
      </c>
      <c r="C54" s="931"/>
      <c r="D54" s="413">
        <f t="shared" si="12"/>
        <v>2826</v>
      </c>
      <c r="E54" s="413">
        <f>+H54+K54+N54+Q54+T54+W54</f>
        <v>0</v>
      </c>
      <c r="F54" s="413">
        <f>+I54+L54+O54+R54+U54+X54</f>
        <v>2826</v>
      </c>
      <c r="G54" s="413">
        <v>1380</v>
      </c>
      <c r="H54" s="413"/>
      <c r="I54" s="413">
        <f>SUM(G54:H54)</f>
        <v>1380</v>
      </c>
      <c r="J54" s="413"/>
      <c r="K54" s="413"/>
      <c r="L54" s="413"/>
      <c r="M54" s="413"/>
      <c r="N54" s="413"/>
      <c r="O54" s="413"/>
      <c r="P54" s="413"/>
      <c r="Q54" s="413"/>
      <c r="R54" s="413"/>
      <c r="S54" s="413">
        <v>1446</v>
      </c>
      <c r="T54" s="413"/>
      <c r="U54" s="413">
        <f>SUM(S54:T54)</f>
        <v>1446</v>
      </c>
      <c r="V54" s="413"/>
      <c r="W54" s="413"/>
      <c r="X54" s="413"/>
    </row>
    <row r="55" spans="1:24" s="417" customFormat="1" ht="15">
      <c r="A55" s="415" t="s">
        <v>73</v>
      </c>
      <c r="B55" s="932" t="s">
        <v>160</v>
      </c>
      <c r="C55" s="932"/>
      <c r="D55" s="416">
        <f>SUM(D53:D54)</f>
        <v>2985</v>
      </c>
      <c r="E55" s="416">
        <f aca="true" t="shared" si="17" ref="E55:X55">SUM(E53:E54)</f>
        <v>0</v>
      </c>
      <c r="F55" s="416">
        <f t="shared" si="17"/>
        <v>2985</v>
      </c>
      <c r="G55" s="416">
        <f t="shared" si="17"/>
        <v>1480</v>
      </c>
      <c r="H55" s="416">
        <f t="shared" si="17"/>
        <v>0</v>
      </c>
      <c r="I55" s="416">
        <f t="shared" si="17"/>
        <v>1480</v>
      </c>
      <c r="J55" s="416">
        <f t="shared" si="17"/>
        <v>0</v>
      </c>
      <c r="K55" s="416">
        <f t="shared" si="17"/>
        <v>0</v>
      </c>
      <c r="L55" s="416">
        <f t="shared" si="17"/>
        <v>0</v>
      </c>
      <c r="M55" s="416">
        <f t="shared" si="17"/>
        <v>0</v>
      </c>
      <c r="N55" s="416">
        <f t="shared" si="17"/>
        <v>0</v>
      </c>
      <c r="O55" s="416">
        <f t="shared" si="17"/>
        <v>0</v>
      </c>
      <c r="P55" s="416">
        <f t="shared" si="17"/>
        <v>25</v>
      </c>
      <c r="Q55" s="416">
        <f t="shared" si="17"/>
        <v>0</v>
      </c>
      <c r="R55" s="416">
        <f t="shared" si="17"/>
        <v>25</v>
      </c>
      <c r="S55" s="416">
        <f t="shared" si="17"/>
        <v>1480</v>
      </c>
      <c r="T55" s="416">
        <f t="shared" si="17"/>
        <v>0</v>
      </c>
      <c r="U55" s="416">
        <f t="shared" si="17"/>
        <v>1480</v>
      </c>
      <c r="V55" s="416">
        <f t="shared" si="17"/>
        <v>0</v>
      </c>
      <c r="W55" s="416">
        <f t="shared" si="17"/>
        <v>0</v>
      </c>
      <c r="X55" s="416">
        <f t="shared" si="17"/>
        <v>0</v>
      </c>
    </row>
    <row r="56" spans="1:24" ht="15">
      <c r="A56" s="412" t="s">
        <v>75</v>
      </c>
      <c r="B56" s="931" t="s">
        <v>74</v>
      </c>
      <c r="C56" s="931"/>
      <c r="D56" s="413">
        <f t="shared" si="12"/>
        <v>5224</v>
      </c>
      <c r="E56" s="413">
        <f>+H56+K56+N56+Q56+T56+W56</f>
        <v>0</v>
      </c>
      <c r="F56" s="413">
        <f>+I56+L56+O56+R56+U56+X56</f>
        <v>5224</v>
      </c>
      <c r="G56" s="413">
        <v>2211</v>
      </c>
      <c r="H56" s="413"/>
      <c r="I56" s="413">
        <f>SUM(G56:H56)</f>
        <v>2211</v>
      </c>
      <c r="J56" s="413">
        <v>122</v>
      </c>
      <c r="K56" s="413"/>
      <c r="L56" s="413">
        <f>SUM(J56:K56)</f>
        <v>122</v>
      </c>
      <c r="M56" s="413">
        <v>135</v>
      </c>
      <c r="N56" s="413"/>
      <c r="O56" s="413">
        <f>SUM(M56:N56)</f>
        <v>135</v>
      </c>
      <c r="P56" s="413">
        <v>666</v>
      </c>
      <c r="Q56" s="413"/>
      <c r="R56" s="413">
        <f>SUM(P56:Q56)</f>
        <v>666</v>
      </c>
      <c r="S56" s="413">
        <v>1604</v>
      </c>
      <c r="T56" s="413"/>
      <c r="U56" s="413">
        <f>SUM(S56:T56)</f>
        <v>1604</v>
      </c>
      <c r="V56" s="413">
        <v>486</v>
      </c>
      <c r="W56" s="413"/>
      <c r="X56" s="413">
        <f>SUM(V56:W56)</f>
        <v>486</v>
      </c>
    </row>
    <row r="57" spans="1:24" ht="15">
      <c r="A57" s="412" t="s">
        <v>77</v>
      </c>
      <c r="B57" s="931" t="s">
        <v>577</v>
      </c>
      <c r="C57" s="931"/>
      <c r="D57" s="413">
        <f t="shared" si="12"/>
        <v>0</v>
      </c>
      <c r="E57" s="413"/>
      <c r="F57" s="413"/>
      <c r="G57" s="413"/>
      <c r="H57" s="413"/>
      <c r="I57" s="413"/>
      <c r="J57" s="413"/>
      <c r="K57" s="413"/>
      <c r="L57" s="413"/>
      <c r="M57" s="413"/>
      <c r="N57" s="413"/>
      <c r="O57" s="413"/>
      <c r="P57" s="413"/>
      <c r="Q57" s="413"/>
      <c r="R57" s="413"/>
      <c r="S57" s="413"/>
      <c r="T57" s="413"/>
      <c r="U57" s="413"/>
      <c r="V57" s="413"/>
      <c r="W57" s="413"/>
      <c r="X57" s="413"/>
    </row>
    <row r="58" spans="1:24" ht="15">
      <c r="A58" s="412" t="s">
        <v>78</v>
      </c>
      <c r="B58" s="931" t="s">
        <v>578</v>
      </c>
      <c r="C58" s="931"/>
      <c r="D58" s="413">
        <f t="shared" si="12"/>
        <v>0</v>
      </c>
      <c r="E58" s="413"/>
      <c r="F58" s="413"/>
      <c r="G58" s="413"/>
      <c r="H58" s="413"/>
      <c r="I58" s="413"/>
      <c r="J58" s="413"/>
      <c r="K58" s="413"/>
      <c r="L58" s="413"/>
      <c r="M58" s="413"/>
      <c r="N58" s="413"/>
      <c r="O58" s="413"/>
      <c r="P58" s="413"/>
      <c r="Q58" s="413"/>
      <c r="R58" s="413"/>
      <c r="S58" s="413"/>
      <c r="T58" s="413"/>
      <c r="U58" s="413"/>
      <c r="V58" s="413"/>
      <c r="W58" s="413"/>
      <c r="X58" s="413"/>
    </row>
    <row r="59" spans="1:24" ht="15">
      <c r="A59" s="412" t="s">
        <v>79</v>
      </c>
      <c r="B59" s="931" t="s">
        <v>579</v>
      </c>
      <c r="C59" s="931"/>
      <c r="D59" s="413">
        <f t="shared" si="12"/>
        <v>0</v>
      </c>
      <c r="E59" s="413"/>
      <c r="F59" s="413"/>
      <c r="G59" s="413"/>
      <c r="H59" s="413"/>
      <c r="I59" s="413"/>
      <c r="J59" s="413"/>
      <c r="K59" s="413"/>
      <c r="L59" s="413"/>
      <c r="M59" s="413"/>
      <c r="N59" s="413"/>
      <c r="O59" s="413"/>
      <c r="P59" s="413"/>
      <c r="Q59" s="413"/>
      <c r="R59" s="413"/>
      <c r="S59" s="413"/>
      <c r="T59" s="413"/>
      <c r="U59" s="413"/>
      <c r="V59" s="413"/>
      <c r="W59" s="413"/>
      <c r="X59" s="413"/>
    </row>
    <row r="60" spans="1:24" ht="15">
      <c r="A60" s="412" t="s">
        <v>81</v>
      </c>
      <c r="B60" s="931" t="s">
        <v>80</v>
      </c>
      <c r="C60" s="931"/>
      <c r="D60" s="413">
        <f t="shared" si="12"/>
        <v>25</v>
      </c>
      <c r="E60" s="413">
        <f>+H60+K60+N60+Q60+T60+W60</f>
        <v>0</v>
      </c>
      <c r="F60" s="413">
        <f>+I60+L60+O60+R60+U60+X60</f>
        <v>25</v>
      </c>
      <c r="G60" s="413"/>
      <c r="H60" s="413"/>
      <c r="I60" s="413"/>
      <c r="J60" s="413"/>
      <c r="K60" s="413"/>
      <c r="L60" s="413"/>
      <c r="M60" s="413"/>
      <c r="N60" s="413"/>
      <c r="O60" s="413"/>
      <c r="P60" s="413">
        <v>25</v>
      </c>
      <c r="Q60" s="413"/>
      <c r="R60" s="413">
        <f>SUM(P60:Q60)</f>
        <v>25</v>
      </c>
      <c r="S60" s="413"/>
      <c r="T60" s="413"/>
      <c r="U60" s="413"/>
      <c r="V60" s="413"/>
      <c r="W60" s="413"/>
      <c r="X60" s="413"/>
    </row>
    <row r="61" spans="1:24" ht="15">
      <c r="A61" s="415" t="s">
        <v>82</v>
      </c>
      <c r="B61" s="932" t="s">
        <v>157</v>
      </c>
      <c r="C61" s="932"/>
      <c r="D61" s="416">
        <f>SUM(D56:D60)</f>
        <v>5249</v>
      </c>
      <c r="E61" s="416">
        <f aca="true" t="shared" si="18" ref="E61:X61">SUM(E56:E60)</f>
        <v>0</v>
      </c>
      <c r="F61" s="416">
        <f t="shared" si="18"/>
        <v>5249</v>
      </c>
      <c r="G61" s="416">
        <f t="shared" si="18"/>
        <v>2211</v>
      </c>
      <c r="H61" s="416">
        <f t="shared" si="18"/>
        <v>0</v>
      </c>
      <c r="I61" s="416">
        <f t="shared" si="18"/>
        <v>2211</v>
      </c>
      <c r="J61" s="416">
        <f t="shared" si="18"/>
        <v>122</v>
      </c>
      <c r="K61" s="416">
        <f t="shared" si="18"/>
        <v>0</v>
      </c>
      <c r="L61" s="416">
        <f t="shared" si="18"/>
        <v>122</v>
      </c>
      <c r="M61" s="416">
        <f t="shared" si="18"/>
        <v>135</v>
      </c>
      <c r="N61" s="416">
        <f t="shared" si="18"/>
        <v>0</v>
      </c>
      <c r="O61" s="416">
        <f t="shared" si="18"/>
        <v>135</v>
      </c>
      <c r="P61" s="416">
        <f t="shared" si="18"/>
        <v>691</v>
      </c>
      <c r="Q61" s="416">
        <f t="shared" si="18"/>
        <v>0</v>
      </c>
      <c r="R61" s="416">
        <f t="shared" si="18"/>
        <v>691</v>
      </c>
      <c r="S61" s="416">
        <f t="shared" si="18"/>
        <v>1604</v>
      </c>
      <c r="T61" s="416">
        <f t="shared" si="18"/>
        <v>0</v>
      </c>
      <c r="U61" s="416">
        <f t="shared" si="18"/>
        <v>1604</v>
      </c>
      <c r="V61" s="416">
        <f t="shared" si="18"/>
        <v>486</v>
      </c>
      <c r="W61" s="416">
        <f t="shared" si="18"/>
        <v>0</v>
      </c>
      <c r="X61" s="416">
        <f t="shared" si="18"/>
        <v>486</v>
      </c>
    </row>
    <row r="62" spans="1:24" ht="15">
      <c r="A62" s="415" t="s">
        <v>83</v>
      </c>
      <c r="B62" s="932" t="s">
        <v>415</v>
      </c>
      <c r="C62" s="932"/>
      <c r="D62" s="416">
        <f>+D61+D55+D52+D42+D39</f>
        <v>27531</v>
      </c>
      <c r="E62" s="416">
        <f>+E61+E55+E52+E42+E39</f>
        <v>617</v>
      </c>
      <c r="F62" s="416">
        <f>+F61+F55+F52+F42+F39</f>
        <v>28148</v>
      </c>
      <c r="G62" s="416">
        <f aca="true" t="shared" si="19" ref="G62:X62">+G61+G55+G52+G42+G39</f>
        <v>9319</v>
      </c>
      <c r="H62" s="416">
        <f t="shared" si="19"/>
        <v>0</v>
      </c>
      <c r="I62" s="416">
        <f t="shared" si="19"/>
        <v>9319</v>
      </c>
      <c r="J62" s="416">
        <f t="shared" si="19"/>
        <v>572</v>
      </c>
      <c r="K62" s="416">
        <f t="shared" si="19"/>
        <v>0</v>
      </c>
      <c r="L62" s="416">
        <f t="shared" si="19"/>
        <v>572</v>
      </c>
      <c r="M62" s="416">
        <f t="shared" si="19"/>
        <v>635</v>
      </c>
      <c r="N62" s="416">
        <f t="shared" si="19"/>
        <v>0</v>
      </c>
      <c r="O62" s="416">
        <f t="shared" si="19"/>
        <v>635</v>
      </c>
      <c r="P62" s="416">
        <f t="shared" si="19"/>
        <v>3206</v>
      </c>
      <c r="Q62" s="416">
        <f t="shared" si="19"/>
        <v>617</v>
      </c>
      <c r="R62" s="416">
        <f t="shared" si="19"/>
        <v>3823</v>
      </c>
      <c r="S62" s="416">
        <f t="shared" si="19"/>
        <v>9893</v>
      </c>
      <c r="T62" s="416">
        <f t="shared" si="19"/>
        <v>0</v>
      </c>
      <c r="U62" s="416">
        <f t="shared" si="19"/>
        <v>9893</v>
      </c>
      <c r="V62" s="416">
        <f t="shared" si="19"/>
        <v>3906</v>
      </c>
      <c r="W62" s="416">
        <f t="shared" si="19"/>
        <v>0</v>
      </c>
      <c r="X62" s="416">
        <f t="shared" si="19"/>
        <v>3906</v>
      </c>
    </row>
    <row r="63" spans="1:24" ht="15">
      <c r="A63" s="418"/>
      <c r="B63" s="934"/>
      <c r="C63" s="934"/>
      <c r="D63" s="420"/>
      <c r="E63" s="420"/>
      <c r="F63" s="421"/>
      <c r="G63" s="422"/>
      <c r="H63" s="420"/>
      <c r="I63" s="421"/>
      <c r="J63" s="422"/>
      <c r="K63" s="420"/>
      <c r="L63" s="421"/>
      <c r="M63" s="422"/>
      <c r="N63" s="420"/>
      <c r="O63" s="421"/>
      <c r="P63" s="422"/>
      <c r="Q63" s="420"/>
      <c r="R63" s="421"/>
      <c r="S63" s="422"/>
      <c r="T63" s="420"/>
      <c r="U63" s="421"/>
      <c r="V63" s="422"/>
      <c r="W63" s="420"/>
      <c r="X63" s="421"/>
    </row>
    <row r="64" spans="1:24" ht="15">
      <c r="A64" s="412" t="s">
        <v>110</v>
      </c>
      <c r="B64" s="931" t="s">
        <v>169</v>
      </c>
      <c r="C64" s="931"/>
      <c r="D64" s="413">
        <f aca="true" t="shared" si="20" ref="D64:F65">(((+G64+J64)+M64)+P64)+S64</f>
        <v>7618</v>
      </c>
      <c r="E64" s="413">
        <f t="shared" si="20"/>
        <v>0</v>
      </c>
      <c r="F64" s="413">
        <f t="shared" si="20"/>
        <v>7618</v>
      </c>
      <c r="G64" s="413">
        <f aca="true" t="shared" si="21" ref="G64:X64">+G65</f>
        <v>4150</v>
      </c>
      <c r="H64" s="413">
        <f t="shared" si="21"/>
        <v>0</v>
      </c>
      <c r="I64" s="413">
        <f>SUM(G64:H64)</f>
        <v>4150</v>
      </c>
      <c r="J64" s="413">
        <f t="shared" si="21"/>
        <v>0</v>
      </c>
      <c r="K64" s="413">
        <f t="shared" si="21"/>
        <v>0</v>
      </c>
      <c r="L64" s="413">
        <f t="shared" si="21"/>
        <v>0</v>
      </c>
      <c r="M64" s="413">
        <f t="shared" si="21"/>
        <v>0</v>
      </c>
      <c r="N64" s="413">
        <f t="shared" si="21"/>
        <v>0</v>
      </c>
      <c r="O64" s="413">
        <f t="shared" si="21"/>
        <v>0</v>
      </c>
      <c r="P64" s="413">
        <f t="shared" si="21"/>
        <v>3468</v>
      </c>
      <c r="Q64" s="413">
        <f t="shared" si="21"/>
        <v>0</v>
      </c>
      <c r="R64" s="413">
        <f>SUM(P64:Q64)</f>
        <v>3468</v>
      </c>
      <c r="S64" s="413">
        <f t="shared" si="21"/>
        <v>0</v>
      </c>
      <c r="T64" s="413">
        <f t="shared" si="21"/>
        <v>0</v>
      </c>
      <c r="U64" s="413">
        <f t="shared" si="21"/>
        <v>0</v>
      </c>
      <c r="V64" s="413">
        <f t="shared" si="21"/>
        <v>0</v>
      </c>
      <c r="W64" s="413">
        <f t="shared" si="21"/>
        <v>0</v>
      </c>
      <c r="X64" s="413">
        <f t="shared" si="21"/>
        <v>0</v>
      </c>
    </row>
    <row r="65" spans="1:24" ht="38.25" customHeight="1">
      <c r="A65" s="434" t="s">
        <v>110</v>
      </c>
      <c r="B65" s="424"/>
      <c r="C65" s="435" t="s">
        <v>107</v>
      </c>
      <c r="D65" s="413">
        <f t="shared" si="20"/>
        <v>7618</v>
      </c>
      <c r="E65" s="413">
        <f t="shared" si="20"/>
        <v>0</v>
      </c>
      <c r="F65" s="413">
        <f t="shared" si="20"/>
        <v>7618</v>
      </c>
      <c r="G65" s="413">
        <v>4150</v>
      </c>
      <c r="H65" s="413"/>
      <c r="I65" s="413">
        <f>SUM(G65:H65)</f>
        <v>4150</v>
      </c>
      <c r="J65" s="413"/>
      <c r="K65" s="413"/>
      <c r="L65" s="413"/>
      <c r="M65" s="413"/>
      <c r="N65" s="413"/>
      <c r="O65" s="413"/>
      <c r="P65" s="413">
        <v>3468</v>
      </c>
      <c r="Q65" s="413"/>
      <c r="R65" s="413">
        <f>SUM(P65:Q65)</f>
        <v>3468</v>
      </c>
      <c r="S65" s="413"/>
      <c r="T65" s="413"/>
      <c r="U65" s="413"/>
      <c r="V65" s="413"/>
      <c r="W65" s="413"/>
      <c r="X65" s="413"/>
    </row>
    <row r="66" spans="1:24" ht="15">
      <c r="A66" s="415" t="s">
        <v>113</v>
      </c>
      <c r="B66" s="932" t="s">
        <v>168</v>
      </c>
      <c r="C66" s="932"/>
      <c r="D66" s="416">
        <f>+D64</f>
        <v>7618</v>
      </c>
      <c r="E66" s="416">
        <f aca="true" t="shared" si="22" ref="E66:X66">+E64</f>
        <v>0</v>
      </c>
      <c r="F66" s="416">
        <f t="shared" si="22"/>
        <v>7618</v>
      </c>
      <c r="G66" s="416">
        <f t="shared" si="22"/>
        <v>4150</v>
      </c>
      <c r="H66" s="416">
        <f t="shared" si="22"/>
        <v>0</v>
      </c>
      <c r="I66" s="416">
        <f t="shared" si="22"/>
        <v>4150</v>
      </c>
      <c r="J66" s="416">
        <f t="shared" si="22"/>
        <v>0</v>
      </c>
      <c r="K66" s="416">
        <f t="shared" si="22"/>
        <v>0</v>
      </c>
      <c r="L66" s="416">
        <f t="shared" si="22"/>
        <v>0</v>
      </c>
      <c r="M66" s="416">
        <f t="shared" si="22"/>
        <v>0</v>
      </c>
      <c r="N66" s="416">
        <f t="shared" si="22"/>
        <v>0</v>
      </c>
      <c r="O66" s="416">
        <f t="shared" si="22"/>
        <v>0</v>
      </c>
      <c r="P66" s="416">
        <f t="shared" si="22"/>
        <v>3468</v>
      </c>
      <c r="Q66" s="416">
        <f t="shared" si="22"/>
        <v>0</v>
      </c>
      <c r="R66" s="416">
        <f t="shared" si="22"/>
        <v>3468</v>
      </c>
      <c r="S66" s="416">
        <f t="shared" si="22"/>
        <v>0</v>
      </c>
      <c r="T66" s="416">
        <f t="shared" si="22"/>
        <v>0</v>
      </c>
      <c r="U66" s="416">
        <f t="shared" si="22"/>
        <v>0</v>
      </c>
      <c r="V66" s="416">
        <f t="shared" si="22"/>
        <v>0</v>
      </c>
      <c r="W66" s="416">
        <f t="shared" si="22"/>
        <v>0</v>
      </c>
      <c r="X66" s="416">
        <f t="shared" si="22"/>
        <v>0</v>
      </c>
    </row>
    <row r="67" spans="1:24" ht="7.5" customHeight="1">
      <c r="A67" s="436"/>
      <c r="B67" s="437"/>
      <c r="C67" s="437"/>
      <c r="D67" s="438"/>
      <c r="E67" s="438"/>
      <c r="F67" s="438"/>
      <c r="G67" s="438"/>
      <c r="H67" s="438"/>
      <c r="I67" s="438"/>
      <c r="J67" s="438"/>
      <c r="K67" s="438"/>
      <c r="L67" s="438"/>
      <c r="M67" s="438"/>
      <c r="N67" s="438"/>
      <c r="O67" s="438"/>
      <c r="P67" s="438"/>
      <c r="Q67" s="438"/>
      <c r="R67" s="438"/>
      <c r="S67" s="438"/>
      <c r="T67" s="438"/>
      <c r="U67" s="438"/>
      <c r="V67" s="438"/>
      <c r="W67" s="438"/>
      <c r="X67" s="438"/>
    </row>
    <row r="68" spans="1:24" ht="8.25" customHeight="1">
      <c r="A68" s="439"/>
      <c r="B68" s="440"/>
      <c r="C68" s="440"/>
      <c r="D68" s="433"/>
      <c r="E68" s="433"/>
      <c r="F68" s="433"/>
      <c r="G68" s="433"/>
      <c r="H68" s="433"/>
      <c r="I68" s="433"/>
      <c r="J68" s="433"/>
      <c r="K68" s="433"/>
      <c r="L68" s="433"/>
      <c r="M68" s="433"/>
      <c r="N68" s="433"/>
      <c r="O68" s="433"/>
      <c r="P68" s="433"/>
      <c r="Q68" s="433"/>
      <c r="R68" s="433"/>
      <c r="S68" s="433"/>
      <c r="T68" s="433"/>
      <c r="U68" s="433"/>
      <c r="V68" s="433"/>
      <c r="W68" s="433"/>
      <c r="X68" s="433"/>
    </row>
    <row r="69" spans="1:24" ht="15">
      <c r="A69" s="412" t="s">
        <v>115</v>
      </c>
      <c r="B69" s="931" t="s">
        <v>114</v>
      </c>
      <c r="C69" s="931"/>
      <c r="D69" s="413">
        <f aca="true" t="shared" si="23" ref="D69:D76">+G69+J69+M69+P69+S69+V69</f>
        <v>0</v>
      </c>
      <c r="E69" s="413"/>
      <c r="F69" s="413"/>
      <c r="G69" s="413"/>
      <c r="H69" s="413"/>
      <c r="I69" s="413"/>
      <c r="J69" s="413"/>
      <c r="K69" s="413"/>
      <c r="L69" s="413"/>
      <c r="M69" s="413"/>
      <c r="N69" s="413"/>
      <c r="O69" s="413"/>
      <c r="P69" s="413"/>
      <c r="Q69" s="413"/>
      <c r="R69" s="413"/>
      <c r="S69" s="413"/>
      <c r="T69" s="413"/>
      <c r="U69" s="413"/>
      <c r="V69" s="413"/>
      <c r="W69" s="413"/>
      <c r="X69" s="413"/>
    </row>
    <row r="70" spans="1:24" ht="15">
      <c r="A70" s="412" t="s">
        <v>116</v>
      </c>
      <c r="B70" s="931" t="s">
        <v>580</v>
      </c>
      <c r="C70" s="931"/>
      <c r="D70" s="413">
        <f t="shared" si="23"/>
        <v>0</v>
      </c>
      <c r="E70" s="413"/>
      <c r="F70" s="413"/>
      <c r="G70" s="413"/>
      <c r="H70" s="413"/>
      <c r="I70" s="413"/>
      <c r="J70" s="413"/>
      <c r="K70" s="413"/>
      <c r="L70" s="413"/>
      <c r="M70" s="413"/>
      <c r="N70" s="413"/>
      <c r="O70" s="413"/>
      <c r="P70" s="413"/>
      <c r="Q70" s="413"/>
      <c r="R70" s="413"/>
      <c r="S70" s="413"/>
      <c r="T70" s="413"/>
      <c r="U70" s="413"/>
      <c r="V70" s="413"/>
      <c r="W70" s="413"/>
      <c r="X70" s="413"/>
    </row>
    <row r="71" spans="1:24" ht="25.5" customHeight="1">
      <c r="A71" s="423" t="s">
        <v>116</v>
      </c>
      <c r="B71" s="424"/>
      <c r="C71" s="435" t="s">
        <v>117</v>
      </c>
      <c r="D71" s="413">
        <f t="shared" si="23"/>
        <v>0</v>
      </c>
      <c r="E71" s="413"/>
      <c r="F71" s="413"/>
      <c r="G71" s="413"/>
      <c r="H71" s="413"/>
      <c r="I71" s="413"/>
      <c r="J71" s="413"/>
      <c r="K71" s="413"/>
      <c r="L71" s="413"/>
      <c r="M71" s="413"/>
      <c r="N71" s="413"/>
      <c r="O71" s="413"/>
      <c r="P71" s="413"/>
      <c r="Q71" s="413"/>
      <c r="R71" s="413"/>
      <c r="S71" s="413"/>
      <c r="T71" s="413"/>
      <c r="U71" s="413"/>
      <c r="V71" s="413"/>
      <c r="W71" s="413"/>
      <c r="X71" s="413"/>
    </row>
    <row r="72" spans="1:24" ht="15">
      <c r="A72" s="412" t="s">
        <v>119</v>
      </c>
      <c r="B72" s="931" t="s">
        <v>118</v>
      </c>
      <c r="C72" s="931"/>
      <c r="D72" s="413">
        <f t="shared" si="23"/>
        <v>0</v>
      </c>
      <c r="E72" s="413"/>
      <c r="F72" s="413"/>
      <c r="G72" s="413"/>
      <c r="H72" s="413"/>
      <c r="I72" s="413"/>
      <c r="J72" s="413"/>
      <c r="K72" s="413"/>
      <c r="L72" s="413"/>
      <c r="M72" s="413"/>
      <c r="N72" s="413"/>
      <c r="O72" s="413"/>
      <c r="P72" s="413"/>
      <c r="Q72" s="413"/>
      <c r="R72" s="413"/>
      <c r="S72" s="413"/>
      <c r="T72" s="413"/>
      <c r="U72" s="413"/>
      <c r="V72" s="413"/>
      <c r="W72" s="413"/>
      <c r="X72" s="413"/>
    </row>
    <row r="73" spans="1:24" ht="15">
      <c r="A73" s="412" t="s">
        <v>121</v>
      </c>
      <c r="B73" s="931" t="s">
        <v>120</v>
      </c>
      <c r="C73" s="931"/>
      <c r="D73" s="413">
        <f t="shared" si="23"/>
        <v>486</v>
      </c>
      <c r="E73" s="413">
        <f>+H73+K73+N73+Q73+T73+W73</f>
        <v>3938</v>
      </c>
      <c r="F73" s="413">
        <f>+I73+L73+O73+R73+U73+X73</f>
        <v>4424</v>
      </c>
      <c r="G73" s="413">
        <v>79</v>
      </c>
      <c r="H73" s="413">
        <v>3938</v>
      </c>
      <c r="I73" s="413">
        <f>SUM(G73:H73)</f>
        <v>4017</v>
      </c>
      <c r="J73" s="413"/>
      <c r="K73" s="413"/>
      <c r="L73" s="413"/>
      <c r="M73" s="413"/>
      <c r="N73" s="413"/>
      <c r="O73" s="413"/>
      <c r="P73" s="413"/>
      <c r="Q73" s="413"/>
      <c r="R73" s="413"/>
      <c r="S73" s="413">
        <v>407</v>
      </c>
      <c r="T73" s="413"/>
      <c r="U73" s="413">
        <f>SUM(S73:T73)</f>
        <v>407</v>
      </c>
      <c r="V73" s="413"/>
      <c r="W73" s="413"/>
      <c r="X73" s="413"/>
    </row>
    <row r="74" spans="1:24" ht="15">
      <c r="A74" s="412" t="s">
        <v>123</v>
      </c>
      <c r="B74" s="931" t="s">
        <v>122</v>
      </c>
      <c r="C74" s="931"/>
      <c r="D74" s="413">
        <f t="shared" si="23"/>
        <v>0</v>
      </c>
      <c r="E74" s="413"/>
      <c r="F74" s="413"/>
      <c r="G74" s="413"/>
      <c r="H74" s="413"/>
      <c r="I74" s="413">
        <f>SUM(G74:H74)</f>
        <v>0</v>
      </c>
      <c r="J74" s="413"/>
      <c r="K74" s="413"/>
      <c r="L74" s="413"/>
      <c r="M74" s="413"/>
      <c r="N74" s="413"/>
      <c r="O74" s="413"/>
      <c r="P74" s="413"/>
      <c r="Q74" s="413"/>
      <c r="R74" s="413"/>
      <c r="S74" s="413"/>
      <c r="T74" s="413"/>
      <c r="U74" s="413">
        <f>SUM(S74:T74)</f>
        <v>0</v>
      </c>
      <c r="V74" s="413"/>
      <c r="W74" s="413"/>
      <c r="X74" s="413"/>
    </row>
    <row r="75" spans="1:24" ht="15">
      <c r="A75" s="412" t="s">
        <v>125</v>
      </c>
      <c r="B75" s="931" t="s">
        <v>124</v>
      </c>
      <c r="C75" s="931"/>
      <c r="D75" s="413">
        <f t="shared" si="23"/>
        <v>0</v>
      </c>
      <c r="E75" s="413"/>
      <c r="F75" s="413"/>
      <c r="G75" s="413"/>
      <c r="H75" s="413"/>
      <c r="I75" s="413">
        <f>SUM(G75:H75)</f>
        <v>0</v>
      </c>
      <c r="J75" s="413"/>
      <c r="K75" s="413"/>
      <c r="L75" s="413"/>
      <c r="M75" s="413"/>
      <c r="N75" s="413"/>
      <c r="O75" s="413"/>
      <c r="P75" s="413"/>
      <c r="Q75" s="413"/>
      <c r="R75" s="413"/>
      <c r="S75" s="413"/>
      <c r="T75" s="413"/>
      <c r="U75" s="413">
        <f>SUM(S75:T75)</f>
        <v>0</v>
      </c>
      <c r="V75" s="413"/>
      <c r="W75" s="413"/>
      <c r="X75" s="413"/>
    </row>
    <row r="76" spans="1:24" ht="15">
      <c r="A76" s="412" t="s">
        <v>127</v>
      </c>
      <c r="B76" s="931" t="s">
        <v>126</v>
      </c>
      <c r="C76" s="931"/>
      <c r="D76" s="413">
        <f t="shared" si="23"/>
        <v>131</v>
      </c>
      <c r="E76" s="413">
        <f>+H76+K76+N76+Q76+T76+W76</f>
        <v>0</v>
      </c>
      <c r="F76" s="413">
        <f>+I76+L76+O76+R76+U76+X76</f>
        <v>131</v>
      </c>
      <c r="G76" s="413">
        <v>21</v>
      </c>
      <c r="H76" s="413"/>
      <c r="I76" s="413">
        <f>SUM(G76:H76)</f>
        <v>21</v>
      </c>
      <c r="J76" s="413"/>
      <c r="K76" s="413"/>
      <c r="L76" s="413"/>
      <c r="M76" s="413"/>
      <c r="N76" s="413"/>
      <c r="O76" s="413"/>
      <c r="P76" s="413"/>
      <c r="Q76" s="413"/>
      <c r="R76" s="413"/>
      <c r="S76" s="413">
        <v>110</v>
      </c>
      <c r="T76" s="413"/>
      <c r="U76" s="413">
        <f>SUM(S76:T76)</f>
        <v>110</v>
      </c>
      <c r="V76" s="413"/>
      <c r="W76" s="413"/>
      <c r="X76" s="413"/>
    </row>
    <row r="77" spans="1:24" ht="15">
      <c r="A77" s="415" t="s">
        <v>128</v>
      </c>
      <c r="B77" s="932" t="s">
        <v>166</v>
      </c>
      <c r="C77" s="932"/>
      <c r="D77" s="416">
        <f>SUM(D69:D76)</f>
        <v>617</v>
      </c>
      <c r="E77" s="416">
        <f aca="true" t="shared" si="24" ref="E77:X77">SUM(E69:E76)</f>
        <v>3938</v>
      </c>
      <c r="F77" s="416">
        <f t="shared" si="24"/>
        <v>4555</v>
      </c>
      <c r="G77" s="416">
        <f t="shared" si="24"/>
        <v>100</v>
      </c>
      <c r="H77" s="416">
        <f t="shared" si="24"/>
        <v>3938</v>
      </c>
      <c r="I77" s="416">
        <f t="shared" si="24"/>
        <v>4038</v>
      </c>
      <c r="J77" s="416">
        <f t="shared" si="24"/>
        <v>0</v>
      </c>
      <c r="K77" s="416">
        <f t="shared" si="24"/>
        <v>0</v>
      </c>
      <c r="L77" s="416">
        <f t="shared" si="24"/>
        <v>0</v>
      </c>
      <c r="M77" s="416">
        <f t="shared" si="24"/>
        <v>0</v>
      </c>
      <c r="N77" s="416">
        <f t="shared" si="24"/>
        <v>0</v>
      </c>
      <c r="O77" s="416">
        <f t="shared" si="24"/>
        <v>0</v>
      </c>
      <c r="P77" s="416">
        <f t="shared" si="24"/>
        <v>0</v>
      </c>
      <c r="Q77" s="416">
        <f t="shared" si="24"/>
        <v>0</v>
      </c>
      <c r="R77" s="416">
        <f t="shared" si="24"/>
        <v>0</v>
      </c>
      <c r="S77" s="416">
        <f t="shared" si="24"/>
        <v>517</v>
      </c>
      <c r="T77" s="416">
        <f t="shared" si="24"/>
        <v>0</v>
      </c>
      <c r="U77" s="416">
        <f t="shared" si="24"/>
        <v>517</v>
      </c>
      <c r="V77" s="416">
        <f t="shared" si="24"/>
        <v>0</v>
      </c>
      <c r="W77" s="416">
        <f t="shared" si="24"/>
        <v>0</v>
      </c>
      <c r="X77" s="416">
        <f t="shared" si="24"/>
        <v>0</v>
      </c>
    </row>
    <row r="78" spans="1:24" ht="15">
      <c r="A78" s="418"/>
      <c r="B78" s="419"/>
      <c r="C78" s="419"/>
      <c r="D78" s="420"/>
      <c r="E78" s="420"/>
      <c r="F78" s="421"/>
      <c r="G78" s="422"/>
      <c r="H78" s="420"/>
      <c r="I78" s="421"/>
      <c r="J78" s="422"/>
      <c r="K78" s="420"/>
      <c r="L78" s="421"/>
      <c r="M78" s="422"/>
      <c r="N78" s="420"/>
      <c r="O78" s="421"/>
      <c r="P78" s="422"/>
      <c r="Q78" s="420"/>
      <c r="R78" s="421"/>
      <c r="S78" s="422"/>
      <c r="T78" s="420"/>
      <c r="U78" s="421"/>
      <c r="V78" s="422"/>
      <c r="W78" s="420"/>
      <c r="X78" s="421"/>
    </row>
    <row r="79" spans="1:24" ht="15">
      <c r="A79" s="412" t="s">
        <v>130</v>
      </c>
      <c r="B79" s="931" t="s">
        <v>129</v>
      </c>
      <c r="C79" s="931"/>
      <c r="D79" s="413">
        <f>(((+G79+J79)+M79)+P79)+S79</f>
        <v>0</v>
      </c>
      <c r="E79" s="413"/>
      <c r="F79" s="413"/>
      <c r="G79" s="413"/>
      <c r="H79" s="413"/>
      <c r="I79" s="413"/>
      <c r="J79" s="413"/>
      <c r="K79" s="413"/>
      <c r="L79" s="413"/>
      <c r="M79" s="413"/>
      <c r="N79" s="413"/>
      <c r="O79" s="413"/>
      <c r="P79" s="413"/>
      <c r="Q79" s="413"/>
      <c r="R79" s="413"/>
      <c r="S79" s="413"/>
      <c r="T79" s="413"/>
      <c r="U79" s="413"/>
      <c r="V79" s="413"/>
      <c r="W79" s="413"/>
      <c r="X79" s="413"/>
    </row>
    <row r="80" spans="1:24" ht="15">
      <c r="A80" s="412" t="s">
        <v>132</v>
      </c>
      <c r="B80" s="931" t="s">
        <v>131</v>
      </c>
      <c r="C80" s="931"/>
      <c r="D80" s="413">
        <f>(((+G80+J80)+M80)+P80)+S80</f>
        <v>0</v>
      </c>
      <c r="E80" s="413"/>
      <c r="F80" s="413"/>
      <c r="G80" s="413"/>
      <c r="H80" s="413"/>
      <c r="I80" s="413"/>
      <c r="J80" s="413"/>
      <c r="K80" s="413"/>
      <c r="L80" s="413"/>
      <c r="M80" s="413"/>
      <c r="N80" s="413"/>
      <c r="O80" s="413"/>
      <c r="P80" s="413"/>
      <c r="Q80" s="413"/>
      <c r="R80" s="413"/>
      <c r="S80" s="413"/>
      <c r="T80" s="413"/>
      <c r="U80" s="413"/>
      <c r="V80" s="413"/>
      <c r="W80" s="413"/>
      <c r="X80" s="413"/>
    </row>
    <row r="81" spans="1:24" ht="15">
      <c r="A81" s="412" t="s">
        <v>134</v>
      </c>
      <c r="B81" s="931" t="s">
        <v>581</v>
      </c>
      <c r="C81" s="931"/>
      <c r="D81" s="413">
        <f>(((+G81+J81)+M81)+P81)+S81</f>
        <v>0</v>
      </c>
      <c r="E81" s="413"/>
      <c r="F81" s="413"/>
      <c r="G81" s="413"/>
      <c r="H81" s="413"/>
      <c r="I81" s="413"/>
      <c r="J81" s="413"/>
      <c r="K81" s="413"/>
      <c r="L81" s="413"/>
      <c r="M81" s="413"/>
      <c r="N81" s="413"/>
      <c r="O81" s="413"/>
      <c r="P81" s="413"/>
      <c r="Q81" s="413"/>
      <c r="R81" s="413"/>
      <c r="S81" s="413"/>
      <c r="T81" s="413"/>
      <c r="U81" s="413"/>
      <c r="V81" s="413"/>
      <c r="W81" s="413"/>
      <c r="X81" s="413"/>
    </row>
    <row r="82" spans="1:24" ht="15">
      <c r="A82" s="412" t="s">
        <v>136</v>
      </c>
      <c r="B82" s="931" t="s">
        <v>135</v>
      </c>
      <c r="C82" s="931"/>
      <c r="D82" s="413">
        <f>(((+G82+J82)+M82)+P82)+S82</f>
        <v>0</v>
      </c>
      <c r="E82" s="413"/>
      <c r="F82" s="413"/>
      <c r="G82" s="413"/>
      <c r="H82" s="413"/>
      <c r="I82" s="413"/>
      <c r="J82" s="413"/>
      <c r="K82" s="413"/>
      <c r="L82" s="413"/>
      <c r="M82" s="413"/>
      <c r="N82" s="413"/>
      <c r="O82" s="413"/>
      <c r="P82" s="413"/>
      <c r="Q82" s="413"/>
      <c r="R82" s="413"/>
      <c r="S82" s="413"/>
      <c r="T82" s="413"/>
      <c r="U82" s="413"/>
      <c r="V82" s="413"/>
      <c r="W82" s="413"/>
      <c r="X82" s="413"/>
    </row>
    <row r="83" spans="1:24" ht="15">
      <c r="A83" s="415" t="s">
        <v>137</v>
      </c>
      <c r="B83" s="932" t="s">
        <v>384</v>
      </c>
      <c r="C83" s="932"/>
      <c r="D83" s="416">
        <f aca="true" t="shared" si="25" ref="D83:X83">SUM(D79:D82)</f>
        <v>0</v>
      </c>
      <c r="E83" s="416">
        <f t="shared" si="25"/>
        <v>0</v>
      </c>
      <c r="F83" s="416">
        <f t="shared" si="25"/>
        <v>0</v>
      </c>
      <c r="G83" s="416">
        <f t="shared" si="25"/>
        <v>0</v>
      </c>
      <c r="H83" s="416">
        <f t="shared" si="25"/>
        <v>0</v>
      </c>
      <c r="I83" s="416">
        <f t="shared" si="25"/>
        <v>0</v>
      </c>
      <c r="J83" s="416">
        <f t="shared" si="25"/>
        <v>0</v>
      </c>
      <c r="K83" s="416">
        <f t="shared" si="25"/>
        <v>0</v>
      </c>
      <c r="L83" s="416">
        <f t="shared" si="25"/>
        <v>0</v>
      </c>
      <c r="M83" s="416">
        <f t="shared" si="25"/>
        <v>0</v>
      </c>
      <c r="N83" s="416">
        <f t="shared" si="25"/>
        <v>0</v>
      </c>
      <c r="O83" s="416">
        <f t="shared" si="25"/>
        <v>0</v>
      </c>
      <c r="P83" s="416">
        <f t="shared" si="25"/>
        <v>0</v>
      </c>
      <c r="Q83" s="416">
        <f t="shared" si="25"/>
        <v>0</v>
      </c>
      <c r="R83" s="416">
        <f t="shared" si="25"/>
        <v>0</v>
      </c>
      <c r="S83" s="416">
        <f t="shared" si="25"/>
        <v>0</v>
      </c>
      <c r="T83" s="416">
        <f t="shared" si="25"/>
        <v>0</v>
      </c>
      <c r="U83" s="416">
        <f t="shared" si="25"/>
        <v>0</v>
      </c>
      <c r="V83" s="416">
        <f t="shared" si="25"/>
        <v>0</v>
      </c>
      <c r="W83" s="416">
        <f t="shared" si="25"/>
        <v>0</v>
      </c>
      <c r="X83" s="416">
        <f t="shared" si="25"/>
        <v>0</v>
      </c>
    </row>
    <row r="84" spans="1:24" ht="15">
      <c r="A84" s="418"/>
      <c r="B84" s="441"/>
      <c r="C84" s="441"/>
      <c r="D84" s="420"/>
      <c r="E84" s="420"/>
      <c r="F84" s="421"/>
      <c r="G84" s="422"/>
      <c r="H84" s="420"/>
      <c r="I84" s="421"/>
      <c r="J84" s="422"/>
      <c r="K84" s="420"/>
      <c r="L84" s="421"/>
      <c r="M84" s="422"/>
      <c r="N84" s="420"/>
      <c r="O84" s="421"/>
      <c r="P84" s="422"/>
      <c r="Q84" s="420"/>
      <c r="R84" s="421"/>
      <c r="S84" s="422"/>
      <c r="T84" s="420"/>
      <c r="U84" s="421"/>
      <c r="V84" s="422"/>
      <c r="W84" s="420"/>
      <c r="X84" s="421"/>
    </row>
    <row r="85" spans="1:24" ht="15">
      <c r="A85" s="415" t="s">
        <v>139</v>
      </c>
      <c r="B85" s="932" t="s">
        <v>163</v>
      </c>
      <c r="C85" s="932"/>
      <c r="D85" s="413"/>
      <c r="E85" s="413"/>
      <c r="F85" s="413"/>
      <c r="G85" s="413"/>
      <c r="H85" s="413"/>
      <c r="I85" s="413"/>
      <c r="J85" s="413"/>
      <c r="K85" s="413"/>
      <c r="L85" s="413"/>
      <c r="M85" s="413"/>
      <c r="N85" s="413"/>
      <c r="O85" s="413"/>
      <c r="P85" s="413"/>
      <c r="Q85" s="413"/>
      <c r="R85" s="413"/>
      <c r="S85" s="413"/>
      <c r="T85" s="413"/>
      <c r="U85" s="413"/>
      <c r="V85" s="413"/>
      <c r="W85" s="413"/>
      <c r="X85" s="413"/>
    </row>
    <row r="86" spans="1:24" ht="15.75" customHeight="1" thickBot="1">
      <c r="A86" s="442"/>
      <c r="B86" s="443"/>
      <c r="C86" s="443"/>
      <c r="D86" s="444"/>
      <c r="E86" s="444"/>
      <c r="F86" s="445"/>
      <c r="G86" s="446"/>
      <c r="H86" s="444"/>
      <c r="I86" s="445"/>
      <c r="J86" s="446"/>
      <c r="K86" s="444"/>
      <c r="L86" s="445"/>
      <c r="M86" s="446"/>
      <c r="N86" s="444"/>
      <c r="O86" s="445"/>
      <c r="P86" s="446"/>
      <c r="Q86" s="444"/>
      <c r="R86" s="445"/>
      <c r="S86" s="446"/>
      <c r="T86" s="444"/>
      <c r="U86" s="445"/>
      <c r="V86" s="446"/>
      <c r="W86" s="444"/>
      <c r="X86" s="445"/>
    </row>
    <row r="87" spans="1:24" ht="15.75" customHeight="1" thickBot="1">
      <c r="A87" s="447" t="s">
        <v>140</v>
      </c>
      <c r="B87" s="933" t="s">
        <v>582</v>
      </c>
      <c r="C87" s="933"/>
      <c r="D87" s="448">
        <f>+D85+D83+D77+D66+D62+D28+D26</f>
        <v>61511</v>
      </c>
      <c r="E87" s="448">
        <f aca="true" t="shared" si="26" ref="E87:X87">+E85+E83+E77+E66+E62+E28+E26</f>
        <v>4794</v>
      </c>
      <c r="F87" s="448">
        <f t="shared" si="26"/>
        <v>66305</v>
      </c>
      <c r="G87" s="448">
        <f t="shared" si="26"/>
        <v>21747</v>
      </c>
      <c r="H87" s="448">
        <f t="shared" si="26"/>
        <v>3948</v>
      </c>
      <c r="I87" s="448">
        <f t="shared" si="26"/>
        <v>25695</v>
      </c>
      <c r="J87" s="448">
        <f t="shared" si="26"/>
        <v>4983</v>
      </c>
      <c r="K87" s="448">
        <f t="shared" si="26"/>
        <v>18</v>
      </c>
      <c r="L87" s="448">
        <f t="shared" si="26"/>
        <v>5001</v>
      </c>
      <c r="M87" s="448">
        <f t="shared" si="26"/>
        <v>4437</v>
      </c>
      <c r="N87" s="448">
        <f t="shared" si="26"/>
        <v>94</v>
      </c>
      <c r="O87" s="448">
        <f t="shared" si="26"/>
        <v>4531</v>
      </c>
      <c r="P87" s="448">
        <f t="shared" si="26"/>
        <v>10558</v>
      </c>
      <c r="Q87" s="448">
        <f t="shared" si="26"/>
        <v>734</v>
      </c>
      <c r="R87" s="448">
        <f t="shared" si="26"/>
        <v>11292</v>
      </c>
      <c r="S87" s="448">
        <f t="shared" si="26"/>
        <v>15880</v>
      </c>
      <c r="T87" s="448">
        <f t="shared" si="26"/>
        <v>0</v>
      </c>
      <c r="U87" s="448">
        <f t="shared" si="26"/>
        <v>15880</v>
      </c>
      <c r="V87" s="448">
        <f t="shared" si="26"/>
        <v>3906</v>
      </c>
      <c r="W87" s="448">
        <f t="shared" si="26"/>
        <v>0</v>
      </c>
      <c r="X87" s="448">
        <f t="shared" si="26"/>
        <v>3906</v>
      </c>
    </row>
  </sheetData>
  <sheetProtection/>
  <mergeCells count="82">
    <mergeCell ref="V3:X3"/>
    <mergeCell ref="S5:U5"/>
    <mergeCell ref="V4:X4"/>
    <mergeCell ref="V5:X5"/>
    <mergeCell ref="S4:U4"/>
    <mergeCell ref="P4:R4"/>
    <mergeCell ref="A1:U1"/>
    <mergeCell ref="A2:U2"/>
    <mergeCell ref="J5:L5"/>
    <mergeCell ref="M5:O5"/>
    <mergeCell ref="P5:R5"/>
    <mergeCell ref="G5:I5"/>
    <mergeCell ref="A4:A6"/>
    <mergeCell ref="D4:F5"/>
    <mergeCell ref="B4:C6"/>
    <mergeCell ref="B19:C19"/>
    <mergeCell ref="B24:C24"/>
    <mergeCell ref="B43:C43"/>
    <mergeCell ref="B44:C44"/>
    <mergeCell ref="B45:C45"/>
    <mergeCell ref="M4:O4"/>
    <mergeCell ref="G4:I4"/>
    <mergeCell ref="J4:L4"/>
    <mergeCell ref="B12:C12"/>
    <mergeCell ref="B13:C13"/>
    <mergeCell ref="B11:C11"/>
    <mergeCell ref="B72:C72"/>
    <mergeCell ref="B22:C22"/>
    <mergeCell ref="B18:C18"/>
    <mergeCell ref="B16:C16"/>
    <mergeCell ref="B17:C17"/>
    <mergeCell ref="B26:C26"/>
    <mergeCell ref="B25:C25"/>
    <mergeCell ref="B77:C77"/>
    <mergeCell ref="B70:C70"/>
    <mergeCell ref="B59:C59"/>
    <mergeCell ref="B46:C46"/>
    <mergeCell ref="B53:C53"/>
    <mergeCell ref="B76:C76"/>
    <mergeCell ref="B50:C50"/>
    <mergeCell ref="B51:C51"/>
    <mergeCell ref="B52:C52"/>
    <mergeCell ref="B55:C55"/>
    <mergeCell ref="B75:C75"/>
    <mergeCell ref="B73:C73"/>
    <mergeCell ref="B69:C69"/>
    <mergeCell ref="B28:C28"/>
    <mergeCell ref="B14:C14"/>
    <mergeCell ref="B15:C15"/>
    <mergeCell ref="B56:C56"/>
    <mergeCell ref="B57:C57"/>
    <mergeCell ref="B74:C74"/>
    <mergeCell ref="B23:C23"/>
    <mergeCell ref="B7:C7"/>
    <mergeCell ref="B8:C8"/>
    <mergeCell ref="B9:C9"/>
    <mergeCell ref="B10:C10"/>
    <mergeCell ref="B85:C85"/>
    <mergeCell ref="B79:C79"/>
    <mergeCell ref="B80:C80"/>
    <mergeCell ref="B81:C81"/>
    <mergeCell ref="B83:C83"/>
    <mergeCell ref="B82:C82"/>
    <mergeCell ref="B54:C54"/>
    <mergeCell ref="B42:C42"/>
    <mergeCell ref="B47:C47"/>
    <mergeCell ref="B64:C64"/>
    <mergeCell ref="B66:C66"/>
    <mergeCell ref="B60:C60"/>
    <mergeCell ref="B61:C61"/>
    <mergeCell ref="B62:C62"/>
    <mergeCell ref="B63:C63"/>
    <mergeCell ref="B87:C87"/>
    <mergeCell ref="B20:C20"/>
    <mergeCell ref="B21:C21"/>
    <mergeCell ref="B36:C36"/>
    <mergeCell ref="B41:C41"/>
    <mergeCell ref="B37:C37"/>
    <mergeCell ref="B38:C38"/>
    <mergeCell ref="B39:C39"/>
    <mergeCell ref="B40:C40"/>
    <mergeCell ref="B58:C58"/>
  </mergeCells>
  <printOptions horizontalCentered="1"/>
  <pageMargins left="0.31496062992125984" right="0.11811023622047245" top="0.7480314960629921" bottom="0.7480314960629921" header="0.31496062992125984" footer="0.31496062992125984"/>
  <pageSetup cellComments="asDisplayed" fitToHeight="1" fitToWidth="1" horizontalDpi="600" verticalDpi="600" orientation="portrait" paperSize="9" scale="48" r:id="rId4"/>
  <headerFooter>
    <oddHeader>&amp;C&amp;"-,Félkövér"&amp;12Martonvásár Város Képviselőtestület  ..../2014 (........) önkormányzati rendelete Martonvásár Város 2014. évi költségvetésének módosításáról&amp;R6.c melléklet</oddHeader>
  </headerFooter>
  <rowBreaks count="1" manualBreakCount="1">
    <brk id="33" max="255" man="1"/>
  </rowBreaks>
  <drawing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zoomScalePageLayoutView="0" workbookViewId="0" topLeftCell="A44">
      <selection activeCell="F62" sqref="F62"/>
    </sheetView>
  </sheetViews>
  <sheetFormatPr defaultColWidth="9.140625" defaultRowHeight="15"/>
  <cols>
    <col min="1" max="1" width="6.8515625" style="387" customWidth="1"/>
    <col min="2" max="2" width="56.28125" style="387" customWidth="1"/>
    <col min="3" max="3" width="13.421875" style="387" customWidth="1"/>
    <col min="4" max="5" width="9.57421875" style="389" bestFit="1" customWidth="1"/>
    <col min="6" max="6" width="9.57421875" style="389" customWidth="1"/>
    <col min="7" max="7" width="7.8515625" style="389" bestFit="1" customWidth="1"/>
    <col min="8" max="8" width="8.57421875" style="404" bestFit="1" customWidth="1"/>
    <col min="9" max="9" width="11.57421875" style="404" customWidth="1"/>
    <col min="10" max="10" width="11.7109375" style="389" customWidth="1"/>
    <col min="11" max="16384" width="9.140625" style="387" customWidth="1"/>
  </cols>
  <sheetData>
    <row r="1" spans="2:10" ht="12.75">
      <c r="B1" s="388"/>
      <c r="H1" s="389"/>
      <c r="I1" s="389"/>
      <c r="J1" s="390" t="s">
        <v>592</v>
      </c>
    </row>
    <row r="2" spans="2:10" ht="33" customHeight="1">
      <c r="B2" s="943" t="s">
        <v>421</v>
      </c>
      <c r="C2" s="943"/>
      <c r="D2" s="943"/>
      <c r="E2" s="943"/>
      <c r="F2" s="943"/>
      <c r="G2" s="943"/>
      <c r="H2" s="943"/>
      <c r="I2" s="943"/>
      <c r="J2" s="943"/>
    </row>
    <row r="3" spans="2:10" ht="14.25" customHeight="1">
      <c r="B3" s="388"/>
      <c r="H3" s="944" t="s">
        <v>516</v>
      </c>
      <c r="I3" s="944"/>
      <c r="J3" s="944"/>
    </row>
    <row r="4" spans="1:10" s="388" customFormat="1" ht="38.25">
      <c r="A4" s="378" t="s">
        <v>422</v>
      </c>
      <c r="B4" s="378" t="s">
        <v>423</v>
      </c>
      <c r="C4" s="378" t="s">
        <v>326</v>
      </c>
      <c r="D4" s="378" t="s">
        <v>636</v>
      </c>
      <c r="E4" s="378" t="s">
        <v>638</v>
      </c>
      <c r="F4" s="378" t="s">
        <v>506</v>
      </c>
      <c r="G4" s="378" t="s">
        <v>424</v>
      </c>
      <c r="H4" s="378" t="s">
        <v>425</v>
      </c>
      <c r="I4" s="378" t="s">
        <v>503</v>
      </c>
      <c r="J4" s="391" t="s">
        <v>504</v>
      </c>
    </row>
    <row r="5" spans="1:10" ht="12.75">
      <c r="A5" s="392">
        <v>1</v>
      </c>
      <c r="B5" s="391"/>
      <c r="C5" s="391"/>
      <c r="D5" s="393"/>
      <c r="E5" s="393"/>
      <c r="F5" s="393"/>
      <c r="G5" s="393"/>
      <c r="H5" s="393"/>
      <c r="I5" s="393"/>
      <c r="J5" s="393"/>
    </row>
    <row r="6" spans="1:10" ht="12.75" customHeight="1">
      <c r="A6" s="392">
        <v>2</v>
      </c>
      <c r="B6" s="379" t="s">
        <v>561</v>
      </c>
      <c r="C6" s="394"/>
      <c r="D6" s="382"/>
      <c r="E6" s="382"/>
      <c r="F6" s="382"/>
      <c r="G6" s="382"/>
      <c r="H6" s="382"/>
      <c r="I6" s="382"/>
      <c r="J6" s="382"/>
    </row>
    <row r="7" spans="1:10" ht="12.75" customHeight="1">
      <c r="A7" s="392">
        <v>3</v>
      </c>
      <c r="B7" s="380" t="s">
        <v>478</v>
      </c>
      <c r="C7" s="324">
        <v>23390</v>
      </c>
      <c r="D7" s="324">
        <v>7017</v>
      </c>
      <c r="E7" s="324">
        <f>SUM(C7:D7)</f>
        <v>30407</v>
      </c>
      <c r="F7" s="324"/>
      <c r="G7" s="324">
        <v>11990</v>
      </c>
      <c r="H7" s="324">
        <v>18417</v>
      </c>
      <c r="I7" s="324"/>
      <c r="J7" s="381"/>
    </row>
    <row r="8" spans="1:10" s="395" customFormat="1" ht="12.75" customHeight="1">
      <c r="A8" s="392">
        <v>4</v>
      </c>
      <c r="B8" s="328" t="s">
        <v>561</v>
      </c>
      <c r="C8" s="383">
        <f>SUM(C7:C7)</f>
        <v>23390</v>
      </c>
      <c r="D8" s="383">
        <f>SUM(D7:D7)</f>
        <v>7017</v>
      </c>
      <c r="E8" s="383">
        <f>SUM(E7:E7)</f>
        <v>30407</v>
      </c>
      <c r="F8" s="383"/>
      <c r="G8" s="383">
        <f>+G7</f>
        <v>11990</v>
      </c>
      <c r="H8" s="383">
        <f>SUM(H7)</f>
        <v>18417</v>
      </c>
      <c r="I8" s="383"/>
      <c r="J8" s="383">
        <f>SUM(J7:J7)</f>
        <v>0</v>
      </c>
    </row>
    <row r="9" spans="1:10" ht="12.75" customHeight="1">
      <c r="A9" s="392">
        <v>5</v>
      </c>
      <c r="B9" s="379"/>
      <c r="C9" s="320"/>
      <c r="D9" s="327"/>
      <c r="E9" s="327"/>
      <c r="F9" s="327"/>
      <c r="G9" s="327"/>
      <c r="H9" s="327"/>
      <c r="I9" s="327"/>
      <c r="J9" s="382"/>
    </row>
    <row r="10" spans="1:10" ht="12.75" customHeight="1">
      <c r="A10" s="392">
        <v>6</v>
      </c>
      <c r="B10" s="396" t="s">
        <v>440</v>
      </c>
      <c r="C10" s="320"/>
      <c r="D10" s="327"/>
      <c r="E10" s="327"/>
      <c r="F10" s="327"/>
      <c r="G10" s="327"/>
      <c r="H10" s="327"/>
      <c r="I10" s="327"/>
      <c r="J10" s="382"/>
    </row>
    <row r="11" spans="1:10" ht="12.75" customHeight="1">
      <c r="A11" s="392">
        <v>7</v>
      </c>
      <c r="B11" s="319" t="s">
        <v>481</v>
      </c>
      <c r="C11" s="320">
        <f aca="true" t="shared" si="0" ref="C11:C16">SUM(F11:I11)</f>
        <v>246595</v>
      </c>
      <c r="D11" s="327"/>
      <c r="E11" s="327">
        <f aca="true" t="shared" si="1" ref="E11:E16">SUM(C11:D11)</f>
        <v>246595</v>
      </c>
      <c r="F11" s="327"/>
      <c r="G11" s="327"/>
      <c r="H11" s="321">
        <v>246085</v>
      </c>
      <c r="I11" s="321">
        <v>510</v>
      </c>
      <c r="J11" s="382"/>
    </row>
    <row r="12" spans="1:10" ht="12.75" customHeight="1">
      <c r="A12" s="392">
        <v>10</v>
      </c>
      <c r="B12" s="322" t="s">
        <v>479</v>
      </c>
      <c r="C12" s="320">
        <v>18208</v>
      </c>
      <c r="D12" s="325">
        <v>-704</v>
      </c>
      <c r="E12" s="327">
        <f t="shared" si="1"/>
        <v>17504</v>
      </c>
      <c r="F12" s="325">
        <v>0</v>
      </c>
      <c r="G12" s="320">
        <v>5299</v>
      </c>
      <c r="H12" s="320">
        <v>12205</v>
      </c>
      <c r="I12" s="320"/>
      <c r="J12" s="397"/>
    </row>
    <row r="13" spans="1:10" ht="12.75" customHeight="1">
      <c r="A13" s="392">
        <v>11</v>
      </c>
      <c r="B13" s="322" t="s">
        <v>565</v>
      </c>
      <c r="C13" s="320">
        <f t="shared" si="0"/>
        <v>640</v>
      </c>
      <c r="D13" s="325"/>
      <c r="E13" s="327">
        <f t="shared" si="1"/>
        <v>640</v>
      </c>
      <c r="F13" s="325"/>
      <c r="G13" s="320"/>
      <c r="H13" s="320">
        <v>640</v>
      </c>
      <c r="I13" s="320"/>
      <c r="J13" s="397"/>
    </row>
    <row r="14" spans="1:10" ht="12.75" customHeight="1">
      <c r="A14" s="392">
        <v>12</v>
      </c>
      <c r="B14" s="322" t="s">
        <v>480</v>
      </c>
      <c r="C14" s="320">
        <f t="shared" si="0"/>
        <v>32349</v>
      </c>
      <c r="D14" s="325"/>
      <c r="E14" s="327">
        <f t="shared" si="1"/>
        <v>32349</v>
      </c>
      <c r="F14" s="325">
        <v>850</v>
      </c>
      <c r="G14" s="320">
        <v>0</v>
      </c>
      <c r="H14" s="320">
        <v>31499</v>
      </c>
      <c r="I14" s="320"/>
      <c r="J14" s="397"/>
    </row>
    <row r="15" spans="1:10" ht="12.75" customHeight="1">
      <c r="A15" s="392">
        <v>13</v>
      </c>
      <c r="B15" s="319" t="s">
        <v>491</v>
      </c>
      <c r="C15" s="320">
        <f t="shared" si="0"/>
        <v>517</v>
      </c>
      <c r="D15" s="325"/>
      <c r="E15" s="327">
        <f t="shared" si="1"/>
        <v>517</v>
      </c>
      <c r="F15" s="325"/>
      <c r="G15" s="325"/>
      <c r="H15" s="325">
        <v>517</v>
      </c>
      <c r="I15" s="325"/>
      <c r="J15" s="397"/>
    </row>
    <row r="16" spans="1:10" ht="12.75" customHeight="1">
      <c r="A16" s="392">
        <v>14</v>
      </c>
      <c r="B16" s="322" t="s">
        <v>563</v>
      </c>
      <c r="C16" s="320">
        <f t="shared" si="0"/>
        <v>8</v>
      </c>
      <c r="D16" s="325"/>
      <c r="E16" s="327">
        <f t="shared" si="1"/>
        <v>8</v>
      </c>
      <c r="F16" s="325"/>
      <c r="G16" s="320"/>
      <c r="H16" s="320"/>
      <c r="I16" s="320">
        <v>8</v>
      </c>
      <c r="J16" s="397"/>
    </row>
    <row r="17" spans="1:10" s="395" customFormat="1" ht="12.75" customHeight="1">
      <c r="A17" s="392">
        <v>15</v>
      </c>
      <c r="B17" s="398" t="s">
        <v>427</v>
      </c>
      <c r="C17" s="383">
        <f>SUM(C11:C16)</f>
        <v>298317</v>
      </c>
      <c r="D17" s="383">
        <f aca="true" t="shared" si="2" ref="D17:I17">SUM(D11:D16)</f>
        <v>-704</v>
      </c>
      <c r="E17" s="383">
        <f t="shared" si="2"/>
        <v>297613</v>
      </c>
      <c r="F17" s="383">
        <f t="shared" si="2"/>
        <v>850</v>
      </c>
      <c r="G17" s="383">
        <f t="shared" si="2"/>
        <v>5299</v>
      </c>
      <c r="H17" s="383">
        <f t="shared" si="2"/>
        <v>290946</v>
      </c>
      <c r="I17" s="383">
        <f t="shared" si="2"/>
        <v>518</v>
      </c>
      <c r="J17" s="383">
        <f>SUM(J11:J14)</f>
        <v>0</v>
      </c>
    </row>
    <row r="18" spans="1:10" s="395" customFormat="1" ht="12.75" customHeight="1">
      <c r="A18" s="392">
        <v>16</v>
      </c>
      <c r="B18" s="398"/>
      <c r="C18" s="383"/>
      <c r="D18" s="383"/>
      <c r="E18" s="383"/>
      <c r="F18" s="383"/>
      <c r="G18" s="383"/>
      <c r="H18" s="383"/>
      <c r="I18" s="383"/>
      <c r="J18" s="383"/>
    </row>
    <row r="19" spans="1:10" ht="12.75" customHeight="1">
      <c r="A19" s="392">
        <v>17</v>
      </c>
      <c r="B19" s="328" t="s">
        <v>560</v>
      </c>
      <c r="C19" s="320"/>
      <c r="D19" s="327"/>
      <c r="E19" s="327"/>
      <c r="F19" s="327"/>
      <c r="G19" s="327"/>
      <c r="H19" s="327"/>
      <c r="I19" s="327"/>
      <c r="J19" s="382"/>
    </row>
    <row r="20" spans="1:10" ht="12.75" customHeight="1">
      <c r="A20" s="392">
        <v>18</v>
      </c>
      <c r="C20" s="324"/>
      <c r="D20" s="325"/>
      <c r="E20" s="325"/>
      <c r="F20" s="325"/>
      <c r="G20" s="325"/>
      <c r="H20" s="325"/>
      <c r="I20" s="325"/>
      <c r="J20" s="397"/>
    </row>
    <row r="21" spans="1:10" ht="12.75" customHeight="1">
      <c r="A21" s="392">
        <v>19</v>
      </c>
      <c r="B21" s="396" t="s">
        <v>428</v>
      </c>
      <c r="C21" s="324"/>
      <c r="D21" s="325"/>
      <c r="E21" s="325"/>
      <c r="F21" s="325"/>
      <c r="G21" s="325"/>
      <c r="H21" s="325"/>
      <c r="I21" s="325"/>
      <c r="J21" s="397"/>
    </row>
    <row r="22" spans="1:10" ht="12.75" customHeight="1">
      <c r="A22" s="392">
        <v>20</v>
      </c>
      <c r="B22" s="323"/>
      <c r="C22" s="324"/>
      <c r="D22" s="325"/>
      <c r="E22" s="325"/>
      <c r="F22" s="325"/>
      <c r="G22" s="325"/>
      <c r="H22" s="325"/>
      <c r="I22" s="325"/>
      <c r="J22" s="397"/>
    </row>
    <row r="23" spans="1:10" ht="12.75" customHeight="1">
      <c r="A23" s="392">
        <v>21</v>
      </c>
      <c r="B23" s="323" t="s">
        <v>485</v>
      </c>
      <c r="C23" s="324">
        <f>+F23</f>
        <v>36747</v>
      </c>
      <c r="D23" s="325"/>
      <c r="E23" s="325">
        <f>SUM(C23:D23)</f>
        <v>36747</v>
      </c>
      <c r="F23" s="325">
        <v>36747</v>
      </c>
      <c r="G23" s="399"/>
      <c r="H23" s="325"/>
      <c r="I23" s="325"/>
      <c r="J23" s="397"/>
    </row>
    <row r="24" spans="1:10" ht="12.75" customHeight="1">
      <c r="A24" s="392">
        <v>22</v>
      </c>
      <c r="B24" s="323" t="s">
        <v>486</v>
      </c>
      <c r="C24" s="324">
        <f>+F24</f>
        <v>29031</v>
      </c>
      <c r="D24" s="325"/>
      <c r="E24" s="325">
        <f>SUM(C24:D24)</f>
        <v>29031</v>
      </c>
      <c r="F24" s="325">
        <v>29031</v>
      </c>
      <c r="G24" s="399"/>
      <c r="H24" s="325"/>
      <c r="I24" s="325"/>
      <c r="J24" s="397"/>
    </row>
    <row r="25" spans="1:10" ht="12.75" customHeight="1">
      <c r="A25" s="392">
        <v>23</v>
      </c>
      <c r="B25" s="323" t="s">
        <v>487</v>
      </c>
      <c r="C25" s="324">
        <v>1550</v>
      </c>
      <c r="D25" s="325">
        <v>274</v>
      </c>
      <c r="E25" s="325">
        <f>SUM(C25:D25)</f>
        <v>1824</v>
      </c>
      <c r="F25" s="325">
        <v>1824</v>
      </c>
      <c r="G25" s="399"/>
      <c r="H25" s="325"/>
      <c r="I25" s="325"/>
      <c r="J25" s="397"/>
    </row>
    <row r="26" spans="1:10" ht="12.75" customHeight="1">
      <c r="A26" s="392">
        <v>24</v>
      </c>
      <c r="B26" s="323" t="s">
        <v>488</v>
      </c>
      <c r="C26" s="324">
        <v>77102</v>
      </c>
      <c r="D26" s="325">
        <v>-20323</v>
      </c>
      <c r="E26" s="325">
        <f>SUM(C26:D26)</f>
        <v>56779</v>
      </c>
      <c r="F26" s="325">
        <v>56779</v>
      </c>
      <c r="G26" s="399"/>
      <c r="H26" s="325"/>
      <c r="I26" s="325"/>
      <c r="J26" s="397"/>
    </row>
    <row r="27" spans="1:10" ht="12.75" customHeight="1">
      <c r="A27" s="392">
        <v>25</v>
      </c>
      <c r="B27" s="323" t="s">
        <v>490</v>
      </c>
      <c r="C27" s="324">
        <f>+F27</f>
        <v>500</v>
      </c>
      <c r="D27" s="325"/>
      <c r="E27" s="325">
        <f>SUM(C27:D27)</f>
        <v>500</v>
      </c>
      <c r="F27" s="325">
        <v>500</v>
      </c>
      <c r="G27" s="399"/>
      <c r="H27" s="325"/>
      <c r="I27" s="325"/>
      <c r="J27" s="397"/>
    </row>
    <row r="28" spans="1:10" ht="12.75" customHeight="1">
      <c r="A28" s="392">
        <v>26</v>
      </c>
      <c r="B28" s="644" t="s">
        <v>650</v>
      </c>
      <c r="C28" s="324"/>
      <c r="D28" s="325">
        <v>20300</v>
      </c>
      <c r="E28" s="325">
        <f aca="true" t="shared" si="3" ref="E28:E34">SUM(C28:D28)</f>
        <v>20300</v>
      </c>
      <c r="F28" s="325"/>
      <c r="G28" s="325">
        <v>20300</v>
      </c>
      <c r="H28" s="325"/>
      <c r="I28" s="325"/>
      <c r="J28" s="397"/>
    </row>
    <row r="29" spans="1:10" ht="12.75" customHeight="1">
      <c r="A29" s="392">
        <v>27</v>
      </c>
      <c r="B29" s="644" t="s">
        <v>651</v>
      </c>
      <c r="C29" s="324"/>
      <c r="D29" s="325">
        <v>19840</v>
      </c>
      <c r="E29" s="325">
        <f t="shared" si="3"/>
        <v>19840</v>
      </c>
      <c r="F29" s="325">
        <v>11962</v>
      </c>
      <c r="G29" s="325">
        <v>7878</v>
      </c>
      <c r="H29" s="325"/>
      <c r="I29" s="325"/>
      <c r="J29" s="397"/>
    </row>
    <row r="30" spans="1:10" ht="12.75" customHeight="1">
      <c r="A30" s="392">
        <v>28</v>
      </c>
      <c r="B30" s="644" t="s">
        <v>652</v>
      </c>
      <c r="C30" s="324"/>
      <c r="D30" s="325">
        <v>4401</v>
      </c>
      <c r="E30" s="325">
        <f t="shared" si="3"/>
        <v>4401</v>
      </c>
      <c r="F30" s="325"/>
      <c r="G30" s="325">
        <v>4401</v>
      </c>
      <c r="H30" s="325"/>
      <c r="I30" s="325"/>
      <c r="J30" s="397"/>
    </row>
    <row r="31" spans="1:10" ht="12.75" customHeight="1">
      <c r="A31" s="392">
        <v>29</v>
      </c>
      <c r="B31" s="644" t="s">
        <v>653</v>
      </c>
      <c r="C31" s="324"/>
      <c r="D31" s="325">
        <v>5000</v>
      </c>
      <c r="E31" s="325">
        <f t="shared" si="3"/>
        <v>5000</v>
      </c>
      <c r="F31" s="325"/>
      <c r="G31" s="325">
        <v>5000</v>
      </c>
      <c r="H31" s="325"/>
      <c r="I31" s="325"/>
      <c r="J31" s="397"/>
    </row>
    <row r="32" spans="1:10" ht="12.75" customHeight="1">
      <c r="A32" s="392">
        <v>30</v>
      </c>
      <c r="B32" s="644" t="s">
        <v>655</v>
      </c>
      <c r="C32" s="324"/>
      <c r="D32" s="325">
        <v>13000</v>
      </c>
      <c r="E32" s="325">
        <f t="shared" si="3"/>
        <v>13000</v>
      </c>
      <c r="F32" s="325"/>
      <c r="G32" s="325">
        <v>13000</v>
      </c>
      <c r="H32" s="325"/>
      <c r="I32" s="325"/>
      <c r="J32" s="397"/>
    </row>
    <row r="33" spans="1:10" ht="12.75" customHeight="1">
      <c r="A33" s="392">
        <v>31</v>
      </c>
      <c r="B33" s="644" t="s">
        <v>654</v>
      </c>
      <c r="C33" s="324"/>
      <c r="D33" s="325">
        <v>12700</v>
      </c>
      <c r="E33" s="325">
        <f t="shared" si="3"/>
        <v>12700</v>
      </c>
      <c r="F33" s="325"/>
      <c r="G33" s="325">
        <v>12700</v>
      </c>
      <c r="H33" s="325"/>
      <c r="I33" s="325"/>
      <c r="J33" s="397"/>
    </row>
    <row r="34" spans="1:10" ht="12.75" customHeight="1">
      <c r="A34" s="392">
        <v>32</v>
      </c>
      <c r="B34" s="644" t="s">
        <v>656</v>
      </c>
      <c r="C34" s="324"/>
      <c r="D34" s="325">
        <v>700</v>
      </c>
      <c r="E34" s="325">
        <f t="shared" si="3"/>
        <v>700</v>
      </c>
      <c r="F34" s="325"/>
      <c r="G34" s="325">
        <v>700</v>
      </c>
      <c r="H34" s="325"/>
      <c r="I34" s="325"/>
      <c r="J34" s="397"/>
    </row>
    <row r="35" spans="1:10" ht="12.75" customHeight="1">
      <c r="A35" s="392">
        <v>33</v>
      </c>
      <c r="B35" s="644" t="s">
        <v>657</v>
      </c>
      <c r="C35" s="324">
        <f>+G35</f>
        <v>0</v>
      </c>
      <c r="D35" s="325">
        <v>9398</v>
      </c>
      <c r="E35" s="325">
        <f>SUM(C35:D35)</f>
        <v>9398</v>
      </c>
      <c r="F35" s="325">
        <v>9398</v>
      </c>
      <c r="G35" s="325"/>
      <c r="H35" s="325"/>
      <c r="I35" s="325"/>
      <c r="J35" s="397"/>
    </row>
    <row r="36" spans="1:10" s="395" customFormat="1" ht="12.75" customHeight="1">
      <c r="A36" s="392">
        <v>34</v>
      </c>
      <c r="B36" s="328" t="s">
        <v>429</v>
      </c>
      <c r="C36" s="383">
        <f>SUM(C23:C35)</f>
        <v>144930</v>
      </c>
      <c r="D36" s="383">
        <f>SUM(D23:D35)</f>
        <v>65290</v>
      </c>
      <c r="E36" s="383">
        <f>SUM(E23:E35)</f>
        <v>210220</v>
      </c>
      <c r="F36" s="383">
        <f>SUM(F23:F35)</f>
        <v>146241</v>
      </c>
      <c r="G36" s="383">
        <f>SUM(G23:G35)</f>
        <v>63979</v>
      </c>
      <c r="H36" s="383">
        <f>SUM(H23:H27)</f>
        <v>0</v>
      </c>
      <c r="I36" s="383">
        <f>SUM(I23:I27)</f>
        <v>0</v>
      </c>
      <c r="J36" s="383">
        <f>SUM(J21:J35)</f>
        <v>0</v>
      </c>
    </row>
    <row r="37" spans="1:10" ht="12.75" customHeight="1">
      <c r="A37" s="392">
        <v>35</v>
      </c>
      <c r="B37" s="328"/>
      <c r="C37" s="320"/>
      <c r="D37" s="327"/>
      <c r="E37" s="327"/>
      <c r="F37" s="327"/>
      <c r="G37" s="327"/>
      <c r="H37" s="327"/>
      <c r="I37" s="327"/>
      <c r="J37" s="327"/>
    </row>
    <row r="38" spans="1:10" ht="12.75" customHeight="1">
      <c r="A38" s="392">
        <v>36</v>
      </c>
      <c r="B38" s="328" t="s">
        <v>430</v>
      </c>
      <c r="C38" s="320"/>
      <c r="D38" s="327"/>
      <c r="E38" s="327"/>
      <c r="F38" s="327"/>
      <c r="G38" s="327"/>
      <c r="H38" s="327"/>
      <c r="I38" s="327"/>
      <c r="J38" s="327"/>
    </row>
    <row r="39" spans="1:10" ht="12.75" customHeight="1">
      <c r="A39" s="392">
        <v>37</v>
      </c>
      <c r="B39" s="400"/>
      <c r="C39" s="324"/>
      <c r="D39" s="325"/>
      <c r="E39" s="325"/>
      <c r="F39" s="325"/>
      <c r="G39" s="325"/>
      <c r="H39" s="325"/>
      <c r="I39" s="325"/>
      <c r="J39" s="397"/>
    </row>
    <row r="40" spans="1:10" ht="12.75" customHeight="1">
      <c r="A40" s="392">
        <v>38</v>
      </c>
      <c r="B40" s="328" t="s">
        <v>432</v>
      </c>
      <c r="C40" s="320"/>
      <c r="D40" s="383"/>
      <c r="E40" s="383"/>
      <c r="F40" s="383"/>
      <c r="G40" s="383"/>
      <c r="H40" s="383"/>
      <c r="I40" s="383"/>
      <c r="J40" s="383"/>
    </row>
    <row r="41" spans="1:10" ht="12.75" customHeight="1">
      <c r="A41" s="392">
        <v>39</v>
      </c>
      <c r="B41" s="328"/>
      <c r="C41" s="320"/>
      <c r="D41" s="327"/>
      <c r="E41" s="327"/>
      <c r="F41" s="327"/>
      <c r="G41" s="327"/>
      <c r="H41" s="327"/>
      <c r="I41" s="327"/>
      <c r="J41" s="382"/>
    </row>
    <row r="42" spans="1:10" ht="12.75" customHeight="1">
      <c r="A42" s="392">
        <v>40</v>
      </c>
      <c r="B42" s="328" t="s">
        <v>433</v>
      </c>
      <c r="C42" s="320"/>
      <c r="D42" s="327"/>
      <c r="E42" s="327"/>
      <c r="F42" s="327"/>
      <c r="G42" s="327"/>
      <c r="H42" s="327"/>
      <c r="I42" s="327"/>
      <c r="J42" s="382"/>
    </row>
    <row r="43" spans="1:10" ht="12.75" customHeight="1">
      <c r="A43" s="392">
        <v>41</v>
      </c>
      <c r="B43" s="323" t="s">
        <v>492</v>
      </c>
      <c r="C43" s="324">
        <f>+G43</f>
        <v>100</v>
      </c>
      <c r="D43" s="325"/>
      <c r="E43" s="325">
        <f>SUM(C43:D43)</f>
        <v>100</v>
      </c>
      <c r="F43" s="325"/>
      <c r="G43" s="325">
        <v>100</v>
      </c>
      <c r="H43" s="325"/>
      <c r="I43" s="325"/>
      <c r="J43" s="397"/>
    </row>
    <row r="44" spans="1:10" ht="12.75" customHeight="1">
      <c r="A44" s="392">
        <v>42</v>
      </c>
      <c r="B44" s="323" t="s">
        <v>495</v>
      </c>
      <c r="C44" s="324">
        <f>+G44</f>
        <v>330</v>
      </c>
      <c r="D44" s="325"/>
      <c r="E44" s="325">
        <f>SUM(C44:D44)</f>
        <v>330</v>
      </c>
      <c r="F44" s="325"/>
      <c r="G44" s="325">
        <v>330</v>
      </c>
      <c r="H44" s="325"/>
      <c r="I44" s="325"/>
      <c r="J44" s="397"/>
    </row>
    <row r="45" spans="1:10" ht="12.75" customHeight="1">
      <c r="A45" s="392">
        <v>43</v>
      </c>
      <c r="B45" s="323" t="s">
        <v>496</v>
      </c>
      <c r="C45" s="324">
        <f>+G45</f>
        <v>213</v>
      </c>
      <c r="D45" s="325"/>
      <c r="E45" s="325">
        <f>SUM(C45:D45)</f>
        <v>213</v>
      </c>
      <c r="F45" s="325"/>
      <c r="G45" s="325">
        <v>213</v>
      </c>
      <c r="H45" s="325"/>
      <c r="I45" s="325"/>
      <c r="J45" s="397"/>
    </row>
    <row r="46" spans="1:10" ht="12.75" customHeight="1">
      <c r="A46" s="392">
        <v>44</v>
      </c>
      <c r="B46" s="323" t="s">
        <v>497</v>
      </c>
      <c r="C46" s="324">
        <f>+G46</f>
        <v>50</v>
      </c>
      <c r="D46" s="325"/>
      <c r="E46" s="325">
        <f>SUM(C46:D46)</f>
        <v>50</v>
      </c>
      <c r="F46" s="325"/>
      <c r="G46" s="325">
        <v>50</v>
      </c>
      <c r="H46" s="325"/>
      <c r="I46" s="325"/>
      <c r="J46" s="397"/>
    </row>
    <row r="47" spans="1:10" ht="12.75" customHeight="1">
      <c r="A47" s="392">
        <v>45</v>
      </c>
      <c r="B47" s="644" t="s">
        <v>906</v>
      </c>
      <c r="C47" s="324"/>
      <c r="D47" s="325">
        <v>3938</v>
      </c>
      <c r="E47" s="325">
        <f>SUM(C47:D47)</f>
        <v>3938</v>
      </c>
      <c r="F47" s="325"/>
      <c r="G47" s="325">
        <v>3938</v>
      </c>
      <c r="H47" s="325"/>
      <c r="I47" s="325"/>
      <c r="J47" s="397"/>
    </row>
    <row r="48" spans="1:10" s="395" customFormat="1" ht="12.75" customHeight="1">
      <c r="A48" s="392">
        <v>46</v>
      </c>
      <c r="B48" s="328" t="s">
        <v>434</v>
      </c>
      <c r="C48" s="383">
        <f>SUM(C43:C47)</f>
        <v>693</v>
      </c>
      <c r="D48" s="383">
        <f aca="true" t="shared" si="4" ref="D48:I48">SUM(D43:D47)</f>
        <v>3938</v>
      </c>
      <c r="E48" s="383">
        <f t="shared" si="4"/>
        <v>4631</v>
      </c>
      <c r="F48" s="383">
        <f t="shared" si="4"/>
        <v>0</v>
      </c>
      <c r="G48" s="383">
        <f t="shared" si="4"/>
        <v>4631</v>
      </c>
      <c r="H48" s="383">
        <f t="shared" si="4"/>
        <v>0</v>
      </c>
      <c r="I48" s="383">
        <f t="shared" si="4"/>
        <v>0</v>
      </c>
      <c r="J48" s="383">
        <f>SUM(J43:J46)</f>
        <v>0</v>
      </c>
    </row>
    <row r="49" spans="1:10" ht="12.75" customHeight="1">
      <c r="A49" s="392">
        <v>47</v>
      </c>
      <c r="B49" s="328"/>
      <c r="C49" s="320"/>
      <c r="D49" s="327"/>
      <c r="E49" s="327"/>
      <c r="F49" s="327"/>
      <c r="G49" s="327"/>
      <c r="H49" s="327"/>
      <c r="I49" s="327"/>
      <c r="J49" s="327"/>
    </row>
    <row r="50" spans="1:10" ht="12.75" customHeight="1">
      <c r="A50" s="392">
        <v>48</v>
      </c>
      <c r="B50" s="328" t="s">
        <v>435</v>
      </c>
      <c r="C50" s="320"/>
      <c r="D50" s="327"/>
      <c r="E50" s="327"/>
      <c r="F50" s="327"/>
      <c r="G50" s="327"/>
      <c r="H50" s="327"/>
      <c r="I50" s="327"/>
      <c r="J50" s="382"/>
    </row>
    <row r="51" spans="1:10" ht="12.75" customHeight="1">
      <c r="A51" s="392">
        <v>49</v>
      </c>
      <c r="B51" s="323" t="s">
        <v>493</v>
      </c>
      <c r="C51" s="324">
        <f>+G51</f>
        <v>330</v>
      </c>
      <c r="D51" s="325"/>
      <c r="E51" s="325">
        <f>SUM(C51:D51)</f>
        <v>330</v>
      </c>
      <c r="F51" s="325"/>
      <c r="G51" s="325">
        <v>330</v>
      </c>
      <c r="H51" s="325"/>
      <c r="I51" s="325"/>
      <c r="J51" s="397"/>
    </row>
    <row r="52" spans="1:10" ht="12.75" customHeight="1">
      <c r="A52" s="392">
        <v>50</v>
      </c>
      <c r="B52" s="323" t="s">
        <v>494</v>
      </c>
      <c r="C52" s="324">
        <f>+G52</f>
        <v>350</v>
      </c>
      <c r="D52" s="325"/>
      <c r="E52" s="325">
        <f>SUM(C52:D52)</f>
        <v>350</v>
      </c>
      <c r="F52" s="325"/>
      <c r="G52" s="325">
        <v>350</v>
      </c>
      <c r="H52" s="325"/>
      <c r="I52" s="325"/>
      <c r="J52" s="397"/>
    </row>
    <row r="53" spans="1:10" s="395" customFormat="1" ht="12.75" customHeight="1">
      <c r="A53" s="392">
        <v>51</v>
      </c>
      <c r="B53" s="328" t="s">
        <v>436</v>
      </c>
      <c r="C53" s="383">
        <f>SUM(C51:C52)</f>
        <v>680</v>
      </c>
      <c r="D53" s="327">
        <f>SUM(D51:D52)</f>
        <v>0</v>
      </c>
      <c r="E53" s="327">
        <f>SUM(E51:E52)</f>
        <v>680</v>
      </c>
      <c r="F53" s="327"/>
      <c r="G53" s="327">
        <f>SUM(G51:G52)</f>
        <v>680</v>
      </c>
      <c r="H53" s="327">
        <f>SUM(H51:H52)</f>
        <v>0</v>
      </c>
      <c r="I53" s="327">
        <f>SUM(I51:I52)</f>
        <v>0</v>
      </c>
      <c r="J53" s="327">
        <f>SUM(J51:J52)</f>
        <v>0</v>
      </c>
    </row>
    <row r="54" spans="1:10" ht="12.75" customHeight="1">
      <c r="A54" s="392">
        <v>52</v>
      </c>
      <c r="B54" s="328"/>
      <c r="C54" s="320"/>
      <c r="D54" s="327"/>
      <c r="E54" s="327"/>
      <c r="F54" s="327"/>
      <c r="G54" s="327"/>
      <c r="H54" s="327"/>
      <c r="I54" s="327"/>
      <c r="J54" s="327"/>
    </row>
    <row r="55" spans="1:10" ht="12.75" customHeight="1">
      <c r="A55" s="392">
        <v>53</v>
      </c>
      <c r="B55" s="328" t="s">
        <v>437</v>
      </c>
      <c r="C55" s="320"/>
      <c r="D55" s="327"/>
      <c r="E55" s="327"/>
      <c r="F55" s="327"/>
      <c r="G55" s="327"/>
      <c r="H55" s="327"/>
      <c r="I55" s="327"/>
      <c r="J55" s="382"/>
    </row>
    <row r="56" spans="1:10" ht="12.75" customHeight="1">
      <c r="A56" s="392">
        <v>54</v>
      </c>
      <c r="B56" s="323" t="s">
        <v>482</v>
      </c>
      <c r="C56" s="324">
        <f>+F56</f>
        <v>1742</v>
      </c>
      <c r="D56" s="325"/>
      <c r="E56" s="325">
        <f>SUM(C56:D56)</f>
        <v>1742</v>
      </c>
      <c r="F56" s="325">
        <v>1742</v>
      </c>
      <c r="G56" s="399"/>
      <c r="H56" s="325"/>
      <c r="I56" s="325"/>
      <c r="J56" s="397"/>
    </row>
    <row r="57" spans="1:10" ht="12.75" customHeight="1">
      <c r="A57" s="392">
        <v>55</v>
      </c>
      <c r="B57" s="323" t="s">
        <v>483</v>
      </c>
      <c r="C57" s="324">
        <f>+F57</f>
        <v>762</v>
      </c>
      <c r="D57" s="325"/>
      <c r="E57" s="325">
        <f>SUM(C57:D57)</f>
        <v>762</v>
      </c>
      <c r="F57" s="325">
        <v>762</v>
      </c>
      <c r="G57" s="399"/>
      <c r="H57" s="325"/>
      <c r="I57" s="325"/>
      <c r="J57" s="397"/>
    </row>
    <row r="58" spans="1:10" ht="12.75" customHeight="1">
      <c r="A58" s="392">
        <v>56</v>
      </c>
      <c r="B58" s="323" t="s">
        <v>484</v>
      </c>
      <c r="C58" s="324">
        <f>+F58</f>
        <v>5969</v>
      </c>
      <c r="D58" s="325"/>
      <c r="E58" s="325">
        <f>SUM(C58:D58)</f>
        <v>5969</v>
      </c>
      <c r="F58" s="325">
        <v>5969</v>
      </c>
      <c r="G58" s="399"/>
      <c r="H58" s="325"/>
      <c r="I58" s="325"/>
      <c r="J58" s="397"/>
    </row>
    <row r="59" spans="1:10" s="395" customFormat="1" ht="12.75" customHeight="1">
      <c r="A59" s="392">
        <v>58</v>
      </c>
      <c r="B59" s="328" t="s">
        <v>438</v>
      </c>
      <c r="C59" s="383">
        <f>SUM(C56:C58)</f>
        <v>8473</v>
      </c>
      <c r="D59" s="383">
        <f>SUM(D56:D58)</f>
        <v>0</v>
      </c>
      <c r="E59" s="383">
        <f>SUM(E56:E58)</f>
        <v>8473</v>
      </c>
      <c r="F59" s="383">
        <f>SUM(F56:F58)</f>
        <v>8473</v>
      </c>
      <c r="G59" s="383"/>
      <c r="H59" s="383">
        <f>SUM(H56:H58)</f>
        <v>0</v>
      </c>
      <c r="I59" s="383">
        <f>SUM(I56:I58)</f>
        <v>0</v>
      </c>
      <c r="J59" s="383">
        <f>SUM(J56:J58)</f>
        <v>0</v>
      </c>
    </row>
    <row r="60" spans="1:10" s="395" customFormat="1" ht="13.5" customHeight="1">
      <c r="A60" s="392">
        <v>59</v>
      </c>
      <c r="B60" s="384" t="s">
        <v>439</v>
      </c>
      <c r="C60" s="385">
        <f aca="true" t="shared" si="5" ref="C60:J60">+C59+C53+C48+C40+C36+C17+C8</f>
        <v>476483</v>
      </c>
      <c r="D60" s="385">
        <f t="shared" si="5"/>
        <v>75541</v>
      </c>
      <c r="E60" s="385">
        <f t="shared" si="5"/>
        <v>552024</v>
      </c>
      <c r="F60" s="385">
        <f t="shared" si="5"/>
        <v>155564</v>
      </c>
      <c r="G60" s="385">
        <f t="shared" si="5"/>
        <v>86579</v>
      </c>
      <c r="H60" s="385">
        <f t="shared" si="5"/>
        <v>309363</v>
      </c>
      <c r="I60" s="385">
        <f t="shared" si="5"/>
        <v>518</v>
      </c>
      <c r="J60" s="385">
        <f t="shared" si="5"/>
        <v>0</v>
      </c>
    </row>
    <row r="61" spans="2:10" ht="13.5" customHeight="1">
      <c r="B61" s="329"/>
      <c r="C61" s="401"/>
      <c r="D61" s="402"/>
      <c r="E61" s="402"/>
      <c r="F61" s="402"/>
      <c r="G61" s="402"/>
      <c r="H61" s="402"/>
      <c r="I61" s="402"/>
      <c r="J61" s="403"/>
    </row>
  </sheetData>
  <sheetProtection/>
  <mergeCells count="2">
    <mergeCell ref="B2:J2"/>
    <mergeCell ref="H3:J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1"/>
  <headerFooter>
    <oddHeader>&amp;CMartonvásár Város Képviselőtestület  ..../2014 (........) önkormányzati rendelete Martonvásár Város 2014. évi költségvetésének módosításáról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zoomScalePageLayoutView="0" workbookViewId="0" topLeftCell="B16">
      <selection activeCell="C37" sqref="C37"/>
    </sheetView>
  </sheetViews>
  <sheetFormatPr defaultColWidth="53.140625" defaultRowHeight="15"/>
  <cols>
    <col min="1" max="1" width="5.57421875" style="213" customWidth="1"/>
    <col min="2" max="2" width="53.140625" style="214" customWidth="1"/>
    <col min="3" max="3" width="13.7109375" style="213" customWidth="1"/>
    <col min="4" max="4" width="13.421875" style="213" customWidth="1"/>
    <col min="5" max="5" width="13.28125" style="213" customWidth="1"/>
    <col min="6" max="6" width="11.28125" style="213" customWidth="1"/>
    <col min="7" max="7" width="11.8515625" style="213" customWidth="1"/>
    <col min="8" max="8" width="11.7109375" style="247" customWidth="1"/>
    <col min="9" max="16384" width="53.140625" style="213" customWidth="1"/>
  </cols>
  <sheetData>
    <row r="1" ht="12.75" customHeight="1">
      <c r="H1" s="215" t="s">
        <v>593</v>
      </c>
    </row>
    <row r="2" spans="2:8" ht="30.75" customHeight="1">
      <c r="B2" s="945" t="s">
        <v>441</v>
      </c>
      <c r="C2" s="945"/>
      <c r="D2" s="945"/>
      <c r="E2" s="945"/>
      <c r="F2" s="945"/>
      <c r="G2" s="945"/>
      <c r="H2" s="945"/>
    </row>
    <row r="3" spans="7:8" ht="12.75" customHeight="1" thickBot="1">
      <c r="G3" s="946" t="s">
        <v>516</v>
      </c>
      <c r="H3" s="946"/>
    </row>
    <row r="4" spans="1:8" s="243" customFormat="1" ht="39.75" customHeight="1" thickBot="1">
      <c r="A4" s="241" t="s">
        <v>442</v>
      </c>
      <c r="B4" s="216" t="s">
        <v>443</v>
      </c>
      <c r="C4" s="216" t="s">
        <v>444</v>
      </c>
      <c r="D4" s="216" t="s">
        <v>636</v>
      </c>
      <c r="E4" s="216" t="s">
        <v>642</v>
      </c>
      <c r="F4" s="216" t="s">
        <v>424</v>
      </c>
      <c r="G4" s="216" t="s">
        <v>425</v>
      </c>
      <c r="H4" s="242" t="s">
        <v>191</v>
      </c>
    </row>
    <row r="5" spans="1:8" s="247" customFormat="1" ht="12.75" customHeight="1">
      <c r="A5" s="244">
        <v>1</v>
      </c>
      <c r="B5" s="245" t="s">
        <v>373</v>
      </c>
      <c r="C5" s="245" t="s">
        <v>381</v>
      </c>
      <c r="D5" s="245" t="s">
        <v>374</v>
      </c>
      <c r="E5" s="245" t="s">
        <v>375</v>
      </c>
      <c r="F5" s="245" t="s">
        <v>376</v>
      </c>
      <c r="G5" s="245" t="s">
        <v>377</v>
      </c>
      <c r="H5" s="246" t="s">
        <v>426</v>
      </c>
    </row>
    <row r="6" spans="1:8" s="247" customFormat="1" ht="12.75" customHeight="1">
      <c r="A6" s="248">
        <v>2</v>
      </c>
      <c r="B6" s="249" t="s">
        <v>445</v>
      </c>
      <c r="C6" s="250"/>
      <c r="D6" s="250"/>
      <c r="E6" s="250"/>
      <c r="F6" s="250"/>
      <c r="G6" s="250"/>
      <c r="H6" s="251"/>
    </row>
    <row r="7" spans="1:8" ht="13.5" customHeight="1">
      <c r="A7" s="248">
        <v>3</v>
      </c>
      <c r="B7" s="231"/>
      <c r="C7" s="252"/>
      <c r="D7" s="253"/>
      <c r="E7" s="254"/>
      <c r="F7" s="254"/>
      <c r="G7" s="254"/>
      <c r="H7" s="255"/>
    </row>
    <row r="8" spans="1:8" ht="12.75" customHeight="1">
      <c r="A8" s="248">
        <v>4</v>
      </c>
      <c r="B8" s="256"/>
      <c r="C8" s="252"/>
      <c r="D8" s="253"/>
      <c r="E8" s="254"/>
      <c r="F8" s="254"/>
      <c r="G8" s="254"/>
      <c r="H8" s="255"/>
    </row>
    <row r="9" spans="1:8" ht="12.75" customHeight="1" thickBot="1">
      <c r="A9" s="257">
        <v>5</v>
      </c>
      <c r="B9" s="232"/>
      <c r="C9" s="258"/>
      <c r="D9" s="259"/>
      <c r="E9" s="260"/>
      <c r="F9" s="260"/>
      <c r="G9" s="260"/>
      <c r="H9" s="261"/>
    </row>
    <row r="10" spans="1:8" ht="12.75" customHeight="1" thickBot="1">
      <c r="A10" s="262">
        <v>6</v>
      </c>
      <c r="B10" s="217" t="s">
        <v>446</v>
      </c>
      <c r="C10" s="263"/>
      <c r="D10" s="264"/>
      <c r="E10" s="225"/>
      <c r="F10" s="225"/>
      <c r="G10" s="225"/>
      <c r="H10" s="265"/>
    </row>
    <row r="11" spans="1:8" ht="12.75" customHeight="1">
      <c r="A11" s="244">
        <v>7</v>
      </c>
      <c r="B11" s="266" t="s">
        <v>562</v>
      </c>
      <c r="C11" s="267"/>
      <c r="D11" s="268"/>
      <c r="E11" s="226"/>
      <c r="F11" s="226"/>
      <c r="G11" s="226"/>
      <c r="H11" s="269"/>
    </row>
    <row r="12" spans="1:8" ht="12.75" customHeight="1" thickBot="1">
      <c r="A12" s="257">
        <v>8</v>
      </c>
      <c r="B12" s="232"/>
      <c r="C12" s="258"/>
      <c r="D12" s="259"/>
      <c r="E12" s="260"/>
      <c r="F12" s="260"/>
      <c r="G12" s="260"/>
      <c r="H12" s="261"/>
    </row>
    <row r="13" spans="1:8" ht="12.75" customHeight="1" thickBot="1">
      <c r="A13" s="262">
        <v>9</v>
      </c>
      <c r="B13" s="230" t="s">
        <v>427</v>
      </c>
      <c r="C13" s="263"/>
      <c r="D13" s="264"/>
      <c r="E13" s="225"/>
      <c r="F13" s="225"/>
      <c r="G13" s="225"/>
      <c r="H13" s="265"/>
    </row>
    <row r="14" spans="1:8" ht="12.75" customHeight="1">
      <c r="A14" s="244">
        <v>10</v>
      </c>
      <c r="B14" s="266" t="s">
        <v>447</v>
      </c>
      <c r="C14" s="267">
        <f>+C15</f>
        <v>12392</v>
      </c>
      <c r="D14" s="267">
        <f>+D15</f>
        <v>8820</v>
      </c>
      <c r="E14" s="267">
        <f>+E15</f>
        <v>21212</v>
      </c>
      <c r="F14" s="226">
        <f>F15</f>
        <v>21212</v>
      </c>
      <c r="G14" s="226"/>
      <c r="H14" s="269"/>
    </row>
    <row r="15" spans="1:8" ht="12.75" customHeight="1">
      <c r="A15" s="248">
        <v>11</v>
      </c>
      <c r="B15" s="323" t="s">
        <v>641</v>
      </c>
      <c r="C15" s="324">
        <v>12392</v>
      </c>
      <c r="D15" s="324">
        <v>8820</v>
      </c>
      <c r="E15" s="324">
        <f>SUM(C15:D15)</f>
        <v>21212</v>
      </c>
      <c r="F15" s="324">
        <v>21212</v>
      </c>
      <c r="G15" s="218"/>
      <c r="H15" s="255"/>
    </row>
    <row r="16" spans="1:8" ht="12.75" customHeight="1">
      <c r="A16" s="248"/>
      <c r="B16" s="323"/>
      <c r="C16" s="324"/>
      <c r="D16" s="326"/>
      <c r="E16" s="324">
        <f>SUM(C16:D16)</f>
        <v>0</v>
      </c>
      <c r="F16" s="324"/>
      <c r="G16" s="218"/>
      <c r="H16" s="255"/>
    </row>
    <row r="17" spans="1:8" ht="12.75" customHeight="1">
      <c r="A17" s="248">
        <v>23</v>
      </c>
      <c r="B17" s="228" t="s">
        <v>448</v>
      </c>
      <c r="C17" s="272">
        <f>+C18</f>
        <v>1894</v>
      </c>
      <c r="D17" s="272">
        <f>SUM(D18:D19)</f>
        <v>17562</v>
      </c>
      <c r="E17" s="643">
        <f>SUM(C17:D17)</f>
        <v>19456</v>
      </c>
      <c r="F17" s="229">
        <v>19456</v>
      </c>
      <c r="G17" s="229"/>
      <c r="H17" s="274"/>
    </row>
    <row r="18" spans="1:8" ht="12.75" customHeight="1">
      <c r="A18" s="257">
        <v>24</v>
      </c>
      <c r="B18" s="323" t="s">
        <v>489</v>
      </c>
      <c r="C18" s="324">
        <f>+F18</f>
        <v>1894</v>
      </c>
      <c r="D18" s="326"/>
      <c r="E18" s="324">
        <f>SUM(C18:D18)</f>
        <v>1894</v>
      </c>
      <c r="F18" s="324">
        <v>1894</v>
      </c>
      <c r="G18" s="222"/>
      <c r="H18" s="261"/>
    </row>
    <row r="19" spans="1:8" ht="12.75" customHeight="1" thickBot="1">
      <c r="A19" s="627"/>
      <c r="B19" s="641" t="s">
        <v>649</v>
      </c>
      <c r="C19" s="638"/>
      <c r="D19" s="642">
        <v>17562</v>
      </c>
      <c r="E19" s="324">
        <f>SUM(C19:D19)</f>
        <v>17562</v>
      </c>
      <c r="F19" s="638">
        <v>17562</v>
      </c>
      <c r="G19" s="639"/>
      <c r="H19" s="640"/>
    </row>
    <row r="20" spans="1:8" ht="12.75" customHeight="1" thickBot="1">
      <c r="A20" s="262">
        <v>25</v>
      </c>
      <c r="B20" s="233" t="s">
        <v>449</v>
      </c>
      <c r="C20" s="234">
        <f>SUM(C15:C17)</f>
        <v>14286</v>
      </c>
      <c r="D20" s="234">
        <f>D14+D17</f>
        <v>26382</v>
      </c>
      <c r="E20" s="234">
        <f>E14+E17</f>
        <v>40668</v>
      </c>
      <c r="F20" s="234">
        <f>F14+F17</f>
        <v>40668</v>
      </c>
      <c r="G20" s="234">
        <f>SUM(G15:G15)</f>
        <v>0</v>
      </c>
      <c r="H20" s="235">
        <f>SUM(H15:H15)</f>
        <v>0</v>
      </c>
    </row>
    <row r="21" spans="1:8" ht="12.75" customHeight="1">
      <c r="A21" s="244">
        <v>26</v>
      </c>
      <c r="B21" s="236" t="s">
        <v>430</v>
      </c>
      <c r="C21" s="237"/>
      <c r="D21" s="276"/>
      <c r="E21" s="237"/>
      <c r="F21" s="237"/>
      <c r="G21" s="237"/>
      <c r="H21" s="269"/>
    </row>
    <row r="22" spans="1:8" ht="12.75" customHeight="1">
      <c r="A22" s="248">
        <v>29</v>
      </c>
      <c r="B22" s="231"/>
      <c r="C22" s="218"/>
      <c r="D22" s="271"/>
      <c r="E22" s="218"/>
      <c r="F22" s="218"/>
      <c r="G22" s="218"/>
      <c r="H22" s="255"/>
    </row>
    <row r="23" spans="1:8" ht="12.75" customHeight="1">
      <c r="A23" s="248">
        <v>30</v>
      </c>
      <c r="B23" s="228" t="s">
        <v>431</v>
      </c>
      <c r="C23" s="272"/>
      <c r="D23" s="273"/>
      <c r="E23" s="229"/>
      <c r="F23" s="229"/>
      <c r="G23" s="229"/>
      <c r="H23" s="274"/>
    </row>
    <row r="24" spans="1:8" ht="12.75" customHeight="1">
      <c r="A24" s="248">
        <v>31</v>
      </c>
      <c r="B24" s="228"/>
      <c r="C24" s="272"/>
      <c r="D24" s="273"/>
      <c r="E24" s="229"/>
      <c r="F24" s="229"/>
      <c r="G24" s="229"/>
      <c r="H24" s="274"/>
    </row>
    <row r="25" spans="1:8" ht="12.75" customHeight="1" thickBot="1">
      <c r="A25" s="257">
        <v>32</v>
      </c>
      <c r="B25" s="221"/>
      <c r="C25" s="222"/>
      <c r="D25" s="275"/>
      <c r="E25" s="222"/>
      <c r="F25" s="222"/>
      <c r="G25" s="222"/>
      <c r="H25" s="261">
        <f>SUM(F25:G25)</f>
        <v>0</v>
      </c>
    </row>
    <row r="26" spans="1:8" ht="12.75" customHeight="1" thickBot="1">
      <c r="A26" s="262">
        <v>33</v>
      </c>
      <c r="B26" s="233" t="s">
        <v>432</v>
      </c>
      <c r="C26" s="234"/>
      <c r="D26" s="239">
        <f>SUM(D24:D25)</f>
        <v>0</v>
      </c>
      <c r="E26" s="239">
        <f>SUM(E24:E25)</f>
        <v>0</v>
      </c>
      <c r="F26" s="239">
        <f>SUM(F24:F25)</f>
        <v>0</v>
      </c>
      <c r="G26" s="239">
        <f>SUM(G24:G25)</f>
        <v>0</v>
      </c>
      <c r="H26" s="240">
        <f>SUM(H24:H25)</f>
        <v>0</v>
      </c>
    </row>
    <row r="27" spans="1:8" ht="12.75" customHeight="1">
      <c r="A27" s="244">
        <v>34</v>
      </c>
      <c r="B27" s="236" t="s">
        <v>450</v>
      </c>
      <c r="C27" s="237"/>
      <c r="D27" s="276"/>
      <c r="E27" s="237"/>
      <c r="F27" s="237"/>
      <c r="G27" s="237"/>
      <c r="H27" s="269"/>
    </row>
    <row r="28" spans="1:8" ht="12.75" customHeight="1">
      <c r="A28" s="627"/>
      <c r="B28" s="628"/>
      <c r="C28" s="629"/>
      <c r="D28" s="630"/>
      <c r="E28" s="629"/>
      <c r="F28" s="629"/>
      <c r="G28" s="629"/>
      <c r="H28" s="631"/>
    </row>
    <row r="29" spans="1:8" ht="12.75" customHeight="1">
      <c r="A29" s="627"/>
      <c r="B29" s="628"/>
      <c r="C29" s="629"/>
      <c r="D29" s="630"/>
      <c r="E29" s="629"/>
      <c r="F29" s="629"/>
      <c r="G29" s="629"/>
      <c r="H29" s="631"/>
    </row>
    <row r="30" spans="1:8" ht="12.75" customHeight="1" thickBot="1">
      <c r="A30" s="257">
        <v>39</v>
      </c>
      <c r="B30" s="277"/>
      <c r="C30" s="222"/>
      <c r="D30" s="278"/>
      <c r="E30" s="222"/>
      <c r="F30" s="222"/>
      <c r="G30" s="222"/>
      <c r="H30" s="261"/>
    </row>
    <row r="31" spans="1:8" ht="12.75" customHeight="1" thickBot="1">
      <c r="A31" s="262">
        <v>40</v>
      </c>
      <c r="B31" s="233" t="s">
        <v>451</v>
      </c>
      <c r="C31" s="234"/>
      <c r="D31" s="239">
        <f>SUM(D30:D30)</f>
        <v>0</v>
      </c>
      <c r="E31" s="239">
        <f>SUM(E30:E30)</f>
        <v>0</v>
      </c>
      <c r="F31" s="239">
        <f>SUM(F30:F30)</f>
        <v>0</v>
      </c>
      <c r="G31" s="239">
        <f>SUM(G30:G30)</f>
        <v>0</v>
      </c>
      <c r="H31" s="240">
        <f>SUM(H30:H30)</f>
        <v>0</v>
      </c>
    </row>
    <row r="32" spans="1:8" ht="12.75" customHeight="1">
      <c r="A32" s="244">
        <v>41</v>
      </c>
      <c r="B32" s="236" t="s">
        <v>435</v>
      </c>
      <c r="C32" s="237"/>
      <c r="D32" s="238"/>
      <c r="E32" s="238"/>
      <c r="F32" s="238"/>
      <c r="G32" s="237"/>
      <c r="H32" s="227"/>
    </row>
    <row r="33" spans="1:8" ht="12.75" customHeight="1">
      <c r="A33" s="248">
        <v>42</v>
      </c>
      <c r="B33" s="270"/>
      <c r="C33" s="218"/>
      <c r="D33" s="219"/>
      <c r="E33" s="219"/>
      <c r="F33" s="219"/>
      <c r="G33" s="218"/>
      <c r="H33" s="220"/>
    </row>
    <row r="34" spans="1:8" ht="12.75" customHeight="1" thickBot="1">
      <c r="A34" s="257">
        <v>43</v>
      </c>
      <c r="B34" s="277"/>
      <c r="C34" s="222"/>
      <c r="D34" s="223"/>
      <c r="E34" s="223"/>
      <c r="F34" s="223"/>
      <c r="G34" s="222"/>
      <c r="H34" s="224"/>
    </row>
    <row r="35" spans="1:8" s="280" customFormat="1" ht="12.75" customHeight="1" thickBot="1">
      <c r="A35" s="262">
        <v>44</v>
      </c>
      <c r="B35" s="233" t="s">
        <v>436</v>
      </c>
      <c r="C35" s="234"/>
      <c r="D35" s="239"/>
      <c r="E35" s="239"/>
      <c r="F35" s="239"/>
      <c r="G35" s="234"/>
      <c r="H35" s="279"/>
    </row>
    <row r="36" spans="1:8" ht="12.75" customHeight="1">
      <c r="A36" s="244">
        <v>45</v>
      </c>
      <c r="B36" s="281"/>
      <c r="C36" s="282"/>
      <c r="D36" s="283"/>
      <c r="E36" s="283"/>
      <c r="F36" s="283"/>
      <c r="G36" s="282"/>
      <c r="H36" s="284"/>
    </row>
    <row r="37" spans="1:8" s="280" customFormat="1" ht="12.75" customHeight="1" thickBot="1">
      <c r="A37" s="257">
        <v>46</v>
      </c>
      <c r="B37" s="285"/>
      <c r="C37" s="286"/>
      <c r="D37" s="287"/>
      <c r="E37" s="287"/>
      <c r="F37" s="287"/>
      <c r="G37" s="286"/>
      <c r="H37" s="288"/>
    </row>
    <row r="38" spans="1:8" s="280" customFormat="1" ht="12.75" customHeight="1" thickBot="1">
      <c r="A38" s="262">
        <v>47</v>
      </c>
      <c r="B38" s="289" t="s">
        <v>452</v>
      </c>
      <c r="C38" s="290">
        <f aca="true" t="shared" si="0" ref="C38:H38">+C35+C31+C26+C23+C20</f>
        <v>14286</v>
      </c>
      <c r="D38" s="290">
        <f t="shared" si="0"/>
        <v>26382</v>
      </c>
      <c r="E38" s="290">
        <f t="shared" si="0"/>
        <v>40668</v>
      </c>
      <c r="F38" s="290">
        <f t="shared" si="0"/>
        <v>40668</v>
      </c>
      <c r="G38" s="290">
        <f t="shared" si="0"/>
        <v>0</v>
      </c>
      <c r="H38" s="265">
        <f t="shared" si="0"/>
        <v>0</v>
      </c>
    </row>
  </sheetData>
  <sheetProtection/>
  <mergeCells count="2">
    <mergeCell ref="B2:H2"/>
    <mergeCell ref="G3:H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5" r:id="rId1"/>
  <headerFooter>
    <oddHeader>&amp;CMartonvásár Város Képviselőtestület  ..../2014 (........) önkormányzati rendelete Martonvásár Város 2014. évi költségvetésének módosításáról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7.8515625" style="0" bestFit="1" customWidth="1"/>
    <col min="2" max="2" width="28.421875" style="0" customWidth="1"/>
    <col min="3" max="3" width="13.7109375" style="0" customWidth="1"/>
    <col min="4" max="4" width="12.57421875" style="0" customWidth="1"/>
    <col min="5" max="5" width="12.28125" style="0" customWidth="1"/>
  </cols>
  <sheetData>
    <row r="1" spans="1:5" ht="15.75">
      <c r="A1" s="947" t="s">
        <v>460</v>
      </c>
      <c r="B1" s="947"/>
      <c r="C1" s="948"/>
      <c r="D1" s="949"/>
      <c r="E1" s="949"/>
    </row>
    <row r="2" spans="1:3" ht="28.5" customHeight="1" thickBot="1">
      <c r="A2" s="291"/>
      <c r="B2" s="292"/>
      <c r="C2" s="292"/>
    </row>
    <row r="3" spans="1:5" ht="15" customHeight="1">
      <c r="A3" s="952" t="s">
        <v>453</v>
      </c>
      <c r="B3" s="954" t="s">
        <v>349</v>
      </c>
      <c r="C3" s="950" t="s">
        <v>461</v>
      </c>
      <c r="D3" s="950" t="s">
        <v>639</v>
      </c>
      <c r="E3" s="950" t="s">
        <v>640</v>
      </c>
    </row>
    <row r="4" spans="1:5" ht="15">
      <c r="A4" s="953"/>
      <c r="B4" s="955"/>
      <c r="C4" s="951"/>
      <c r="D4" s="951"/>
      <c r="E4" s="951"/>
    </row>
    <row r="5" spans="1:5" ht="15">
      <c r="A5" s="953"/>
      <c r="B5" s="955"/>
      <c r="C5" s="951"/>
      <c r="D5" s="951"/>
      <c r="E5" s="951"/>
    </row>
    <row r="6" spans="1:5" ht="15">
      <c r="A6" s="953"/>
      <c r="B6" s="955"/>
      <c r="C6" s="951"/>
      <c r="D6" s="951"/>
      <c r="E6" s="951"/>
    </row>
    <row r="7" spans="1:5" ht="15">
      <c r="A7" s="293" t="s">
        <v>373</v>
      </c>
      <c r="B7" s="294" t="s">
        <v>381</v>
      </c>
      <c r="C7" s="295" t="s">
        <v>376</v>
      </c>
      <c r="D7" s="295" t="s">
        <v>376</v>
      </c>
      <c r="E7" s="295" t="s">
        <v>376</v>
      </c>
    </row>
    <row r="8" spans="1:5" ht="15">
      <c r="A8" s="296">
        <v>1</v>
      </c>
      <c r="B8" s="297" t="s">
        <v>301</v>
      </c>
      <c r="C8" s="298">
        <v>1</v>
      </c>
      <c r="D8" s="298"/>
      <c r="E8" s="298">
        <f>SUM(C8:D8)</f>
        <v>1</v>
      </c>
    </row>
    <row r="9" spans="1:5" ht="15">
      <c r="A9" s="296">
        <v>2</v>
      </c>
      <c r="B9" s="297" t="s">
        <v>454</v>
      </c>
      <c r="C9" s="298"/>
      <c r="D9" s="298"/>
      <c r="E9" s="298"/>
    </row>
    <row r="10" spans="1:5" ht="15">
      <c r="A10" s="296">
        <v>3</v>
      </c>
      <c r="B10" s="299" t="s">
        <v>360</v>
      </c>
      <c r="C10" s="300">
        <v>35</v>
      </c>
      <c r="D10" s="300"/>
      <c r="E10" s="300">
        <f>SUM(C10:D10)</f>
        <v>35</v>
      </c>
    </row>
    <row r="11" spans="1:5" ht="15">
      <c r="A11" s="296">
        <v>4</v>
      </c>
      <c r="B11" s="299" t="s">
        <v>455</v>
      </c>
      <c r="C11" s="300">
        <v>6.6</v>
      </c>
      <c r="D11" s="300"/>
      <c r="E11" s="300">
        <f>SUM(C11:D11)</f>
        <v>6.6</v>
      </c>
    </row>
    <row r="12" spans="1:5" ht="15">
      <c r="A12" s="296">
        <v>5</v>
      </c>
      <c r="B12" s="297" t="s">
        <v>456</v>
      </c>
      <c r="C12" s="301">
        <f>SUM(C10:C11)</f>
        <v>41.6</v>
      </c>
      <c r="D12" s="301">
        <f>SUM(D10:D11)</f>
        <v>0</v>
      </c>
      <c r="E12" s="301">
        <f>SUM(E10:E11)</f>
        <v>41.6</v>
      </c>
    </row>
    <row r="13" spans="1:5" ht="15">
      <c r="A13" s="296">
        <v>6</v>
      </c>
      <c r="B13" s="297" t="s">
        <v>505</v>
      </c>
      <c r="C13" s="298">
        <v>28</v>
      </c>
      <c r="D13" s="298"/>
      <c r="E13" s="298">
        <f>SUM(C13:D13)</f>
        <v>28</v>
      </c>
    </row>
    <row r="14" spans="1:5" ht="15">
      <c r="A14" s="296">
        <v>7</v>
      </c>
      <c r="B14" s="297" t="s">
        <v>457</v>
      </c>
      <c r="C14" s="298">
        <v>3</v>
      </c>
      <c r="D14" s="298"/>
      <c r="E14" s="298">
        <f>SUM(C14:D14)</f>
        <v>3</v>
      </c>
    </row>
    <row r="15" spans="1:5" ht="15">
      <c r="A15" s="296">
        <v>8</v>
      </c>
      <c r="B15" s="297" t="s">
        <v>458</v>
      </c>
      <c r="C15" s="298">
        <v>1</v>
      </c>
      <c r="D15" s="298"/>
      <c r="E15" s="298">
        <f>SUM(C15:D15)</f>
        <v>1</v>
      </c>
    </row>
    <row r="16" spans="1:5" ht="15">
      <c r="A16" s="296">
        <v>9</v>
      </c>
      <c r="B16" s="302" t="s">
        <v>459</v>
      </c>
      <c r="C16" s="298">
        <v>11.46</v>
      </c>
      <c r="D16" s="298"/>
      <c r="E16" s="298">
        <f>SUM(C16:D16)</f>
        <v>11.46</v>
      </c>
    </row>
    <row r="17" spans="1:5" ht="15.75" thickBot="1">
      <c r="A17" s="303">
        <v>10</v>
      </c>
      <c r="B17" s="304" t="s">
        <v>462</v>
      </c>
      <c r="C17" s="305">
        <f>SUM(C12:C16)+C8</f>
        <v>86.06</v>
      </c>
      <c r="D17" s="305">
        <f>SUM(D12:D16)+D8</f>
        <v>0</v>
      </c>
      <c r="E17" s="305">
        <f>SUM(E12:E16)+E8</f>
        <v>86.06</v>
      </c>
    </row>
  </sheetData>
  <sheetProtection/>
  <mergeCells count="6">
    <mergeCell ref="A1:E1"/>
    <mergeCell ref="D3:D6"/>
    <mergeCell ref="E3:E6"/>
    <mergeCell ref="A3:A6"/>
    <mergeCell ref="B3:B6"/>
    <mergeCell ref="C3:C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&amp;C&amp;10Martonvásár Város Képviselőtestület  ..../2014 (........) önkormányzati rendelete  
Martonvásár Város 2014. évi költségvetéséről&amp;R&amp;10 9.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6"/>
  <sheetViews>
    <sheetView tabSelected="1" zoomScale="80" zoomScaleNormal="80" zoomScalePageLayoutView="0" workbookViewId="0" topLeftCell="B1">
      <selection activeCell="H11" sqref="H11"/>
    </sheetView>
  </sheetViews>
  <sheetFormatPr defaultColWidth="8.7109375" defaultRowHeight="12.75" customHeight="1"/>
  <cols>
    <col min="1" max="1" width="18.8515625" style="406" customWidth="1"/>
    <col min="2" max="2" width="35.140625" style="451" customWidth="1"/>
    <col min="3" max="3" width="12.421875" style="451" customWidth="1"/>
    <col min="4" max="5" width="11.7109375" style="451" customWidth="1"/>
    <col min="6" max="6" width="33.7109375" style="451" customWidth="1"/>
    <col min="7" max="7" width="12.8515625" style="451" customWidth="1"/>
    <col min="8" max="9" width="12.421875" style="451" customWidth="1"/>
    <col min="10" max="11" width="8.7109375" style="451" customWidth="1"/>
    <col min="12" max="16384" width="8.7109375" style="406" customWidth="1"/>
  </cols>
  <sheetData>
    <row r="1" spans="2:11" ht="15">
      <c r="B1" s="405"/>
      <c r="C1" s="405"/>
      <c r="D1" s="405"/>
      <c r="E1" s="405"/>
      <c r="F1" s="405"/>
      <c r="G1" s="405"/>
      <c r="H1" s="405"/>
      <c r="I1" s="451" t="s">
        <v>513</v>
      </c>
      <c r="J1" s="405"/>
      <c r="K1" s="405"/>
    </row>
    <row r="2" spans="2:11" ht="15">
      <c r="B2" s="405"/>
      <c r="C2" s="405"/>
      <c r="D2" s="405"/>
      <c r="E2" s="405"/>
      <c r="F2" s="405"/>
      <c r="G2" s="405"/>
      <c r="H2" s="405"/>
      <c r="I2" s="405"/>
      <c r="J2" s="405"/>
      <c r="K2" s="405"/>
    </row>
    <row r="3" spans="2:11" ht="15.75" customHeight="1">
      <c r="B3" s="808" t="s">
        <v>583</v>
      </c>
      <c r="C3" s="808"/>
      <c r="D3" s="808"/>
      <c r="E3" s="808"/>
      <c r="F3" s="808"/>
      <c r="G3" s="808"/>
      <c r="H3" s="808"/>
      <c r="I3" s="808"/>
      <c r="J3" s="405"/>
      <c r="K3" s="405"/>
    </row>
    <row r="4" spans="2:11" ht="15.75" customHeight="1">
      <c r="B4" s="808" t="s">
        <v>392</v>
      </c>
      <c r="C4" s="808"/>
      <c r="D4" s="808"/>
      <c r="E4" s="808"/>
      <c r="F4" s="808"/>
      <c r="G4" s="808"/>
      <c r="H4" s="808"/>
      <c r="I4" s="808"/>
      <c r="J4" s="405"/>
      <c r="K4" s="405"/>
    </row>
    <row r="5" spans="2:11" ht="16.5" customHeight="1" thickBot="1">
      <c r="B5" s="452"/>
      <c r="C5" s="452"/>
      <c r="D5" s="452"/>
      <c r="E5" s="452"/>
      <c r="F5" s="452"/>
      <c r="G5" s="452"/>
      <c r="H5" s="452"/>
      <c r="I5" s="453" t="s">
        <v>508</v>
      </c>
      <c r="J5" s="405"/>
      <c r="K5" s="405"/>
    </row>
    <row r="6" spans="2:11" ht="32.25" customHeight="1" thickBot="1">
      <c r="B6" s="454" t="s">
        <v>410</v>
      </c>
      <c r="C6" s="455" t="s">
        <v>326</v>
      </c>
      <c r="D6" s="4" t="s">
        <v>636</v>
      </c>
      <c r="E6" s="456" t="s">
        <v>372</v>
      </c>
      <c r="F6" s="454" t="s">
        <v>411</v>
      </c>
      <c r="G6" s="455" t="s">
        <v>326</v>
      </c>
      <c r="H6" s="4" t="s">
        <v>636</v>
      </c>
      <c r="I6" s="456" t="s">
        <v>372</v>
      </c>
      <c r="J6" s="457"/>
      <c r="K6" s="405"/>
    </row>
    <row r="7" spans="2:11" ht="13.5" customHeight="1" thickBot="1">
      <c r="B7" s="458" t="s">
        <v>412</v>
      </c>
      <c r="C7" s="459">
        <f>SUM(C8:C11)</f>
        <v>771180</v>
      </c>
      <c r="D7" s="459">
        <f>SUM(D8:D11)</f>
        <v>14156</v>
      </c>
      <c r="E7" s="459">
        <f>SUM(E8:E11)</f>
        <v>785336</v>
      </c>
      <c r="F7" s="461" t="s">
        <v>584</v>
      </c>
      <c r="G7" s="617">
        <f>SUM(G8:G16)</f>
        <v>857210</v>
      </c>
      <c r="H7" s="617">
        <f>SUM(H8:H16)</f>
        <v>225437</v>
      </c>
      <c r="I7" s="617">
        <f>SUM(I8:I15)</f>
        <v>1082647</v>
      </c>
      <c r="J7" s="457"/>
      <c r="K7" s="405"/>
    </row>
    <row r="8" spans="2:11" ht="15" customHeight="1">
      <c r="B8" s="462" t="s">
        <v>553</v>
      </c>
      <c r="C8" s="463">
        <f>+'Önk össz.bevétel'!C23+'Int.összesen'!D17</f>
        <v>555747</v>
      </c>
      <c r="D8" s="463">
        <f>+'Önk össz.bevétel'!D23+'Int.összesen'!E17</f>
        <v>14156</v>
      </c>
      <c r="E8" s="463">
        <f>+'Önk össz.bevétel'!E23+'Int.összesen'!F17</f>
        <v>569903</v>
      </c>
      <c r="F8" s="465" t="s">
        <v>413</v>
      </c>
      <c r="G8" s="618">
        <f>+'Önk.össz kiadás'!D7+'Int.összesen'!D54</f>
        <v>241405</v>
      </c>
      <c r="H8" s="618">
        <f>+'Önk.össz kiadás'!E7+'Int.összesen'!E54</f>
        <v>816</v>
      </c>
      <c r="I8" s="618">
        <f>+'Önk.össz kiadás'!F7+'Int.összesen'!F54</f>
        <v>242221</v>
      </c>
      <c r="J8" s="457"/>
      <c r="K8" s="405"/>
    </row>
    <row r="9" spans="2:11" ht="15" customHeight="1">
      <c r="B9" s="462" t="s">
        <v>585</v>
      </c>
      <c r="C9" s="463">
        <f>+'Önk össz.bevétel'!C54</f>
        <v>174500</v>
      </c>
      <c r="D9" s="463">
        <f>+'Önk össz.bevétel'!D54</f>
        <v>0</v>
      </c>
      <c r="E9" s="463">
        <f>+'Önk össz.bevétel'!E54</f>
        <v>174500</v>
      </c>
      <c r="F9" s="462" t="s">
        <v>414</v>
      </c>
      <c r="G9" s="619">
        <f>+'Önk.össz kiadás'!D9+'Int.összesen'!D55</f>
        <v>67363</v>
      </c>
      <c r="H9" s="619">
        <f>+'Önk.össz kiadás'!E9+'Int.összesen'!E55</f>
        <v>221</v>
      </c>
      <c r="I9" s="619">
        <f>+'Önk.össz kiadás'!F9+'Int.összesen'!F55</f>
        <v>67584</v>
      </c>
      <c r="J9" s="457"/>
      <c r="K9" s="405"/>
    </row>
    <row r="10" spans="2:11" ht="15" customHeight="1">
      <c r="B10" s="462" t="s">
        <v>412</v>
      </c>
      <c r="C10" s="463">
        <f>+'Önk össz.bevétel'!C65+'Int.összesen'!D34</f>
        <v>37391</v>
      </c>
      <c r="D10" s="463">
        <f>+'Önk össz.bevétel'!D65+'Int.összesen'!E34</f>
        <v>0</v>
      </c>
      <c r="E10" s="463">
        <f>+'Önk össz.bevétel'!E65+'Int.összesen'!F34</f>
        <v>37391</v>
      </c>
      <c r="F10" s="462" t="s">
        <v>415</v>
      </c>
      <c r="G10" s="502">
        <f>+'Önk.össz kiadás'!D16+'Int.összesen'!D62-552</f>
        <v>132129</v>
      </c>
      <c r="H10" s="502">
        <f>+'Önk.össz kiadás'!E16+'Int.összesen'!E62</f>
        <v>6935</v>
      </c>
      <c r="I10" s="502">
        <f>+'Önk.össz kiadás'!F16+'Int.összesen'!F62</f>
        <v>139616</v>
      </c>
      <c r="J10" s="457"/>
      <c r="K10" s="405"/>
    </row>
    <row r="11" spans="2:11" ht="15" customHeight="1">
      <c r="B11" s="462" t="s">
        <v>554</v>
      </c>
      <c r="C11" s="463">
        <f>+'Önk össz.bevétel'!C68</f>
        <v>3542</v>
      </c>
      <c r="D11" s="463">
        <f>+'Önk össz.bevétel'!D68</f>
        <v>0</v>
      </c>
      <c r="E11" s="463">
        <f>+'Önk össz.bevétel'!E68</f>
        <v>3542</v>
      </c>
      <c r="F11" s="462" t="s">
        <v>416</v>
      </c>
      <c r="G11" s="502">
        <f>+'Önk.össz kiadás'!D18</f>
        <v>14400</v>
      </c>
      <c r="H11" s="502">
        <f>+'Önk.össz kiadás'!E18</f>
        <v>0</v>
      </c>
      <c r="I11" s="502">
        <f>+'Önk.össz kiadás'!F18</f>
        <v>14400</v>
      </c>
      <c r="J11" s="457"/>
      <c r="K11" s="405"/>
    </row>
    <row r="12" spans="2:11" ht="15" customHeight="1">
      <c r="B12" s="462"/>
      <c r="C12" s="463"/>
      <c r="D12" s="463"/>
      <c r="E12" s="615"/>
      <c r="F12" s="462" t="s">
        <v>472</v>
      </c>
      <c r="G12" s="502">
        <f>+'Önk.össz kiadás'!D21+'Önk.össz kiadás'!D22+'Önk.össz kiadás'!D23+'Önk.össz kiadás'!D24+'Int.összesen'!D65</f>
        <v>369622</v>
      </c>
      <c r="H12" s="502">
        <f>+'Önk.össz kiadás'!E21+'Önk.össz kiadás'!E22+'Önk.össz kiadás'!E23+'Önk.össz kiadás'!E24+'Int.összesen'!E65+'Önk.össz kiadás'!E20</f>
        <v>43497</v>
      </c>
      <c r="I12" s="502">
        <f>+'Önk.össz kiadás'!F21+'Önk.össz kiadás'!F22+'Önk.össz kiadás'!F23+'Önk.össz kiadás'!F24+'Int.összesen'!F65+'Önk.össz kiadás'!F20</f>
        <v>413119</v>
      </c>
      <c r="J12" s="457"/>
      <c r="K12" s="405"/>
    </row>
    <row r="13" spans="2:11" ht="15" customHeight="1">
      <c r="B13" s="466" t="s">
        <v>353</v>
      </c>
      <c r="C13" s="467">
        <f>+C14</f>
        <v>98309</v>
      </c>
      <c r="D13" s="467">
        <f>+D14</f>
        <v>311649</v>
      </c>
      <c r="E13" s="467">
        <f>+E14</f>
        <v>409958</v>
      </c>
      <c r="F13" s="462" t="s">
        <v>564</v>
      </c>
      <c r="G13" s="502">
        <v>2011</v>
      </c>
      <c r="H13" s="502">
        <v>-2011</v>
      </c>
      <c r="I13" s="502">
        <v>0</v>
      </c>
      <c r="J13" s="457"/>
      <c r="K13" s="405"/>
    </row>
    <row r="14" spans="2:11" ht="15" customHeight="1">
      <c r="B14" s="462" t="s">
        <v>499</v>
      </c>
      <c r="C14" s="463">
        <f>+'Önk össz.bevétel'!C73+'Int.összesen'!D42</f>
        <v>98309</v>
      </c>
      <c r="D14" s="463">
        <f>+'Önk össz.bevétel'!D73+'Int.összesen'!E42</f>
        <v>311649</v>
      </c>
      <c r="E14" s="463">
        <f>+'Önk össz.bevétel'!E73+'Int.összesen'!F42</f>
        <v>409958</v>
      </c>
      <c r="F14" s="614" t="s">
        <v>634</v>
      </c>
      <c r="G14" s="502">
        <v>9728</v>
      </c>
      <c r="H14" s="502"/>
      <c r="I14" s="502">
        <v>9728</v>
      </c>
      <c r="J14" s="457"/>
      <c r="K14" s="405"/>
    </row>
    <row r="15" spans="2:11" ht="15" customHeight="1">
      <c r="B15" s="500" t="s">
        <v>587</v>
      </c>
      <c r="C15" s="501">
        <v>56662</v>
      </c>
      <c r="D15" s="501"/>
      <c r="E15" s="501">
        <v>56662</v>
      </c>
      <c r="F15" s="634" t="s">
        <v>111</v>
      </c>
      <c r="G15" s="614">
        <v>20000</v>
      </c>
      <c r="H15" s="635">
        <f>'Önk.össz kiadás'!E25-H13</f>
        <v>175979</v>
      </c>
      <c r="I15" s="502">
        <f>SUM(G15:H15)</f>
        <v>195979</v>
      </c>
      <c r="J15" s="457"/>
      <c r="K15" s="405"/>
    </row>
    <row r="16" spans="2:11" ht="15" customHeight="1">
      <c r="B16" s="462"/>
      <c r="C16" s="463"/>
      <c r="D16" s="463"/>
      <c r="E16" s="615"/>
      <c r="F16" s="462" t="s">
        <v>586</v>
      </c>
      <c r="G16" s="463">
        <v>552</v>
      </c>
      <c r="H16" s="468"/>
      <c r="I16" s="502">
        <f>SUM(G16:H16)</f>
        <v>552</v>
      </c>
      <c r="J16" s="457"/>
      <c r="K16" s="405"/>
    </row>
    <row r="17" spans="2:11" ht="15" customHeight="1">
      <c r="B17" s="462"/>
      <c r="C17" s="463"/>
      <c r="D17" s="463"/>
      <c r="E17" s="615"/>
      <c r="F17" s="469" t="s">
        <v>318</v>
      </c>
      <c r="G17" s="503">
        <f>+G18</f>
        <v>6160</v>
      </c>
      <c r="H17" s="503">
        <f>+H18</f>
        <v>0</v>
      </c>
      <c r="I17" s="636">
        <f>SUM(G17:H17)</f>
        <v>6160</v>
      </c>
      <c r="J17" s="457"/>
      <c r="K17" s="405"/>
    </row>
    <row r="18" spans="2:11" s="473" customFormat="1" ht="15" customHeight="1" thickBot="1">
      <c r="B18" s="470"/>
      <c r="C18" s="471"/>
      <c r="D18" s="471"/>
      <c r="E18" s="616"/>
      <c r="F18" s="470" t="s">
        <v>417</v>
      </c>
      <c r="G18" s="620">
        <v>6160</v>
      </c>
      <c r="H18" s="472"/>
      <c r="I18" s="502">
        <f>SUM(G18:H18)</f>
        <v>6160</v>
      </c>
      <c r="J18" s="457"/>
      <c r="K18" s="405"/>
    </row>
    <row r="19" spans="2:11" s="476" customFormat="1" ht="22.5" customHeight="1" thickBot="1">
      <c r="B19" s="474" t="s">
        <v>418</v>
      </c>
      <c r="C19" s="475">
        <f>+C13+C7</f>
        <v>869489</v>
      </c>
      <c r="D19" s="475">
        <f>+D13+D7</f>
        <v>325805</v>
      </c>
      <c r="E19" s="475">
        <f>+E13+E7</f>
        <v>1195294</v>
      </c>
      <c r="F19" s="474" t="s">
        <v>418</v>
      </c>
      <c r="G19" s="637">
        <f>+G17+G7</f>
        <v>863370</v>
      </c>
      <c r="H19" s="637">
        <f>+H17+H7</f>
        <v>225437</v>
      </c>
      <c r="I19" s="637">
        <f>+I17+I7</f>
        <v>1088807</v>
      </c>
      <c r="J19" s="457"/>
      <c r="K19" s="405"/>
    </row>
    <row r="20" spans="2:11" ht="15">
      <c r="B20" s="477"/>
      <c r="C20" s="477"/>
      <c r="D20" s="477"/>
      <c r="E20" s="478"/>
      <c r="F20" s="479"/>
      <c r="G20" s="479"/>
      <c r="H20" s="479"/>
      <c r="I20" s="478"/>
      <c r="J20" s="405"/>
      <c r="K20" s="405"/>
    </row>
    <row r="21" spans="2:11" ht="13.5" customHeight="1" thickBot="1">
      <c r="B21" s="480"/>
      <c r="C21" s="481"/>
      <c r="D21" s="481"/>
      <c r="E21" s="482"/>
      <c r="F21" s="480"/>
      <c r="G21" s="480"/>
      <c r="H21" s="480"/>
      <c r="I21" s="482"/>
      <c r="J21" s="405"/>
      <c r="K21" s="405"/>
    </row>
    <row r="22" spans="2:11" s="451" customFormat="1" ht="33" customHeight="1" thickBot="1">
      <c r="B22" s="483" t="s">
        <v>410</v>
      </c>
      <c r="C22" s="460" t="s">
        <v>326</v>
      </c>
      <c r="D22" s="4" t="s">
        <v>636</v>
      </c>
      <c r="E22" s="456" t="s">
        <v>372</v>
      </c>
      <c r="F22" s="483" t="s">
        <v>411</v>
      </c>
      <c r="G22" s="460" t="s">
        <v>326</v>
      </c>
      <c r="H22" s="4" t="s">
        <v>636</v>
      </c>
      <c r="I22" s="456" t="s">
        <v>372</v>
      </c>
      <c r="J22" s="457"/>
      <c r="K22" s="405"/>
    </row>
    <row r="23" spans="2:11" s="451" customFormat="1" ht="15">
      <c r="B23" s="466" t="s">
        <v>589</v>
      </c>
      <c r="C23" s="467">
        <f>+C24+C25</f>
        <v>379277</v>
      </c>
      <c r="D23" s="467">
        <f>+D24+D25</f>
        <v>1555</v>
      </c>
      <c r="E23" s="467">
        <f>+E24+E25</f>
        <v>380832</v>
      </c>
      <c r="F23" s="466" t="s">
        <v>547</v>
      </c>
      <c r="G23" s="484">
        <f>(+G24+G25)+G26</f>
        <v>498989</v>
      </c>
      <c r="H23" s="484">
        <f>(+H24+H25)+H26</f>
        <v>101923</v>
      </c>
      <c r="I23" s="484">
        <f>(+I24+I25)+I26</f>
        <v>600912</v>
      </c>
      <c r="J23" s="457"/>
      <c r="K23" s="405"/>
    </row>
    <row r="24" spans="2:11" s="451" customFormat="1" ht="15">
      <c r="B24" s="462" t="s">
        <v>555</v>
      </c>
      <c r="C24" s="463">
        <f>+'Önk össz.bevétel'!C37+'Int.összesen'!D29</f>
        <v>379277</v>
      </c>
      <c r="D24" s="463">
        <v>1555</v>
      </c>
      <c r="E24" s="463">
        <f>SUM(C24:D24)</f>
        <v>380832</v>
      </c>
      <c r="F24" s="462" t="s">
        <v>166</v>
      </c>
      <c r="G24" s="485">
        <f>+'Önk.össz kiadás'!D28+'Int.összesen'!D67</f>
        <v>474188</v>
      </c>
      <c r="H24" s="485">
        <f>+'Önk.össz kiadás'!E28+'Int.összesen'!E67</f>
        <v>75541</v>
      </c>
      <c r="I24" s="485">
        <f>+'Önk.össz kiadás'!F28+'Int.összesen'!F67</f>
        <v>549729</v>
      </c>
      <c r="J24" s="457"/>
      <c r="K24" s="486"/>
    </row>
    <row r="25" spans="2:11" s="451" customFormat="1" ht="15">
      <c r="B25" s="462" t="s">
        <v>419</v>
      </c>
      <c r="C25" s="463">
        <f>+'[3]Mérleg'!C20</f>
        <v>0</v>
      </c>
      <c r="D25" s="463"/>
      <c r="E25" s="463"/>
      <c r="F25" s="462" t="s">
        <v>384</v>
      </c>
      <c r="G25" s="485">
        <f>+'Önk.össz kiadás'!D30</f>
        <v>14286</v>
      </c>
      <c r="H25" s="485">
        <f>+'Önk.össz kiadás'!E30</f>
        <v>26382</v>
      </c>
      <c r="I25" s="485">
        <f>+'Önk.össz kiadás'!F30</f>
        <v>40668</v>
      </c>
      <c r="J25" s="457"/>
      <c r="K25" s="405"/>
    </row>
    <row r="26" spans="2:11" s="451" customFormat="1" ht="15">
      <c r="B26" s="462"/>
      <c r="C26" s="462"/>
      <c r="D26" s="463"/>
      <c r="E26" s="463"/>
      <c r="F26" s="462" t="s">
        <v>556</v>
      </c>
      <c r="G26" s="485">
        <f>+'Önk.össz kiadás'!D32</f>
        <v>10515</v>
      </c>
      <c r="H26" s="485">
        <f>+'Önk.össz kiadás'!E32</f>
        <v>0</v>
      </c>
      <c r="I26" s="485">
        <f>+'Önk.össz kiadás'!F32</f>
        <v>10515</v>
      </c>
      <c r="J26" s="457"/>
      <c r="K26" s="405"/>
    </row>
    <row r="27" spans="2:11" s="451" customFormat="1" ht="15">
      <c r="B27" s="466" t="s">
        <v>353</v>
      </c>
      <c r="C27" s="487">
        <f>+C28</f>
        <v>181186</v>
      </c>
      <c r="D27" s="487">
        <f>+D28</f>
        <v>0</v>
      </c>
      <c r="E27" s="487">
        <f>+E28</f>
        <v>181186</v>
      </c>
      <c r="F27" s="462"/>
      <c r="G27" s="462"/>
      <c r="H27" s="488"/>
      <c r="I27" s="464"/>
      <c r="J27" s="457"/>
      <c r="K27" s="405"/>
    </row>
    <row r="28" spans="2:11" s="451" customFormat="1" ht="15">
      <c r="B28" s="462" t="s">
        <v>500</v>
      </c>
      <c r="C28" s="463">
        <f>+'Önk össz.bevétel'!C74+'Int.összesen'!D43</f>
        <v>181186</v>
      </c>
      <c r="D28" s="463">
        <f>+'Önk össz.bevétel'!D74+'Int.összesen'!E43</f>
        <v>0</v>
      </c>
      <c r="E28" s="463">
        <f>+'Önk össz.bevétel'!E74+'Int.összesen'!F43</f>
        <v>181186</v>
      </c>
      <c r="F28" s="469" t="s">
        <v>318</v>
      </c>
      <c r="G28" s="489">
        <f>+G29</f>
        <v>67593</v>
      </c>
      <c r="H28" s="489">
        <f>+H29</f>
        <v>0</v>
      </c>
      <c r="I28" s="489">
        <f>+I29</f>
        <v>67593</v>
      </c>
      <c r="J28" s="457"/>
      <c r="K28" s="405"/>
    </row>
    <row r="29" spans="2:11" s="451" customFormat="1" ht="15">
      <c r="B29" s="500" t="s">
        <v>588</v>
      </c>
      <c r="C29" s="501">
        <v>176213</v>
      </c>
      <c r="D29" s="501"/>
      <c r="E29" s="501">
        <v>176213</v>
      </c>
      <c r="F29" s="462" t="s">
        <v>557</v>
      </c>
      <c r="G29" s="488">
        <v>67593</v>
      </c>
      <c r="H29" s="485"/>
      <c r="I29" s="463">
        <f>SUM(G29:H29)</f>
        <v>67593</v>
      </c>
      <c r="J29" s="457"/>
      <c r="K29" s="405"/>
    </row>
    <row r="30" spans="2:11" s="476" customFormat="1" ht="22.5" customHeight="1">
      <c r="B30" s="490" t="s">
        <v>420</v>
      </c>
      <c r="C30" s="491">
        <f>+C23+C27</f>
        <v>560463</v>
      </c>
      <c r="D30" s="491">
        <f>+D23+D27</f>
        <v>1555</v>
      </c>
      <c r="E30" s="491">
        <f>+E23+E27</f>
        <v>562018</v>
      </c>
      <c r="F30" s="490" t="s">
        <v>420</v>
      </c>
      <c r="G30" s="492">
        <f>+G28+G23</f>
        <v>566582</v>
      </c>
      <c r="H30" s="492">
        <f>+H28+H23</f>
        <v>101923</v>
      </c>
      <c r="I30" s="492">
        <f>+I28+I23</f>
        <v>668505</v>
      </c>
      <c r="J30" s="457"/>
      <c r="K30" s="405"/>
    </row>
    <row r="31" spans="2:11" s="476" customFormat="1" ht="29.25" customHeight="1" thickBot="1">
      <c r="B31" s="493" t="s">
        <v>325</v>
      </c>
      <c r="C31" s="494">
        <f>C19+C30</f>
        <v>1429952</v>
      </c>
      <c r="D31" s="494">
        <f>D19+D30</f>
        <v>327360</v>
      </c>
      <c r="E31" s="494">
        <f>E19+E30</f>
        <v>1757312</v>
      </c>
      <c r="F31" s="493" t="s">
        <v>325</v>
      </c>
      <c r="G31" s="495">
        <f>G19+G30</f>
        <v>1429952</v>
      </c>
      <c r="H31" s="495">
        <f>H19+H30</f>
        <v>327360</v>
      </c>
      <c r="I31" s="495">
        <f>I19+I30</f>
        <v>1757312</v>
      </c>
      <c r="J31" s="457"/>
      <c r="K31" s="405"/>
    </row>
    <row r="32" spans="2:11" ht="15">
      <c r="B32" s="496"/>
      <c r="C32" s="497"/>
      <c r="D32" s="497"/>
      <c r="E32" s="497"/>
      <c r="F32" s="496"/>
      <c r="G32" s="496"/>
      <c r="H32" s="496"/>
      <c r="I32" s="496"/>
      <c r="J32" s="405"/>
      <c r="K32" s="405"/>
    </row>
    <row r="33" spans="2:11" ht="15">
      <c r="B33" s="417"/>
      <c r="C33" s="498"/>
      <c r="D33" s="498"/>
      <c r="E33" s="498"/>
      <c r="F33" s="498"/>
      <c r="G33" s="498"/>
      <c r="H33" s="498"/>
      <c r="I33" s="498"/>
      <c r="J33" s="405"/>
      <c r="K33" s="405"/>
    </row>
    <row r="34" spans="2:11" ht="15">
      <c r="B34" s="405"/>
      <c r="C34" s="498"/>
      <c r="D34" s="498"/>
      <c r="E34" s="498"/>
      <c r="F34" s="498"/>
      <c r="G34" s="498"/>
      <c r="H34" s="498"/>
      <c r="I34" s="405"/>
      <c r="J34" s="405"/>
      <c r="K34" s="405"/>
    </row>
    <row r="35" spans="2:11" ht="15">
      <c r="B35" s="405"/>
      <c r="C35" s="405"/>
      <c r="D35" s="405"/>
      <c r="E35" s="405"/>
      <c r="F35" s="405"/>
      <c r="G35" s="405"/>
      <c r="H35" s="405"/>
      <c r="I35" s="405"/>
      <c r="J35" s="405"/>
      <c r="K35" s="405"/>
    </row>
    <row r="36" spans="2:11" ht="15">
      <c r="B36" s="405"/>
      <c r="C36" s="498"/>
      <c r="D36" s="498"/>
      <c r="E36" s="498"/>
      <c r="F36" s="405"/>
      <c r="G36" s="405"/>
      <c r="H36" s="405"/>
      <c r="I36" s="498"/>
      <c r="J36" s="405"/>
      <c r="K36" s="405"/>
    </row>
  </sheetData>
  <sheetProtection/>
  <mergeCells count="2">
    <mergeCell ref="B3:I3"/>
    <mergeCell ref="B4:I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2"/>
  <headerFooter>
    <oddHeader>&amp;C&amp;"-,Félkövér"&amp;12Martonvásár Város Képviselőtestület  ..../2014 (........) önkormányzati rendelete Martonvásár Város 2014. évi költségvetésének módosításáról</oddHead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zoomScalePageLayoutView="0" workbookViewId="0" topLeftCell="C1">
      <selection activeCell="B28" sqref="B28:B29"/>
    </sheetView>
  </sheetViews>
  <sheetFormatPr defaultColWidth="9.140625" defaultRowHeight="15"/>
  <cols>
    <col min="1" max="1" width="5.8515625" style="523" customWidth="1"/>
    <col min="2" max="2" width="42.57421875" style="524" customWidth="1"/>
    <col min="3" max="9" width="11.00390625" style="524" customWidth="1"/>
    <col min="10" max="10" width="13.28125" style="524" customWidth="1"/>
    <col min="11" max="16384" width="9.140625" style="524" customWidth="1"/>
  </cols>
  <sheetData>
    <row r="1" spans="1:10" ht="15.75">
      <c r="A1" s="528"/>
      <c r="B1" s="529"/>
      <c r="C1" s="529"/>
      <c r="D1" s="529"/>
      <c r="E1" s="529"/>
      <c r="F1" s="529"/>
      <c r="G1" s="529"/>
      <c r="H1" s="529"/>
      <c r="I1" s="958"/>
      <c r="J1" s="958"/>
    </row>
    <row r="2" spans="1:10" ht="15.75">
      <c r="A2" s="528"/>
      <c r="B2" s="529"/>
      <c r="C2" s="529"/>
      <c r="D2" s="529"/>
      <c r="E2" s="529"/>
      <c r="F2" s="529"/>
      <c r="G2" s="529"/>
      <c r="H2" s="529"/>
      <c r="I2" s="530"/>
      <c r="J2" s="530"/>
    </row>
    <row r="3" spans="1:10" ht="15.75">
      <c r="A3" s="959" t="s">
        <v>608</v>
      </c>
      <c r="B3" s="959"/>
      <c r="C3" s="959"/>
      <c r="D3" s="959"/>
      <c r="E3" s="959"/>
      <c r="F3" s="959"/>
      <c r="G3" s="959"/>
      <c r="H3" s="959"/>
      <c r="I3" s="959"/>
      <c r="J3" s="959"/>
    </row>
    <row r="4" spans="1:10" ht="15">
      <c r="A4" s="960"/>
      <c r="B4" s="960"/>
      <c r="C4" s="960"/>
      <c r="D4" s="960"/>
      <c r="E4" s="960"/>
      <c r="F4" s="960"/>
      <c r="G4" s="960"/>
      <c r="H4" s="960"/>
      <c r="I4" s="960"/>
      <c r="J4" s="960"/>
    </row>
    <row r="5" spans="1:10" s="532" customFormat="1" ht="26.25" customHeight="1" thickBot="1">
      <c r="A5" s="523"/>
      <c r="B5" s="524"/>
      <c r="C5" s="524"/>
      <c r="D5" s="524"/>
      <c r="E5" s="524"/>
      <c r="F5" s="524"/>
      <c r="G5" s="524"/>
      <c r="H5" s="524"/>
      <c r="I5" s="524"/>
      <c r="J5" s="531" t="s">
        <v>594</v>
      </c>
    </row>
    <row r="6" spans="1:10" s="533" customFormat="1" ht="32.25" customHeight="1" thickBot="1">
      <c r="A6" s="961" t="s">
        <v>609</v>
      </c>
      <c r="B6" s="963" t="s">
        <v>610</v>
      </c>
      <c r="C6" s="961" t="s">
        <v>611</v>
      </c>
      <c r="D6" s="961" t="s">
        <v>612</v>
      </c>
      <c r="E6" s="966" t="s">
        <v>613</v>
      </c>
      <c r="F6" s="967"/>
      <c r="G6" s="967"/>
      <c r="H6" s="967"/>
      <c r="I6" s="968"/>
      <c r="J6" s="969" t="s">
        <v>191</v>
      </c>
    </row>
    <row r="7" spans="1:10" s="537" customFormat="1" ht="37.5" customHeight="1" thickBot="1">
      <c r="A7" s="962"/>
      <c r="B7" s="964"/>
      <c r="C7" s="965"/>
      <c r="D7" s="962"/>
      <c r="E7" s="534" t="s">
        <v>614</v>
      </c>
      <c r="F7" s="535" t="s">
        <v>615</v>
      </c>
      <c r="G7" s="535" t="s">
        <v>616</v>
      </c>
      <c r="H7" s="535" t="s">
        <v>617</v>
      </c>
      <c r="I7" s="536" t="s">
        <v>618</v>
      </c>
      <c r="J7" s="965"/>
    </row>
    <row r="8" spans="1:10" ht="19.5" customHeight="1">
      <c r="A8" s="538">
        <v>1</v>
      </c>
      <c r="B8" s="539">
        <v>2</v>
      </c>
      <c r="C8" s="538">
        <v>3</v>
      </c>
      <c r="D8" s="538">
        <v>4</v>
      </c>
      <c r="E8" s="540">
        <v>5</v>
      </c>
      <c r="F8" s="541">
        <v>6</v>
      </c>
      <c r="G8" s="541">
        <v>7</v>
      </c>
      <c r="H8" s="541">
        <v>8</v>
      </c>
      <c r="I8" s="542">
        <v>9</v>
      </c>
      <c r="J8" s="538" t="s">
        <v>619</v>
      </c>
    </row>
    <row r="9" spans="1:10" s="551" customFormat="1" ht="19.5" customHeight="1">
      <c r="A9" s="543" t="s">
        <v>378</v>
      </c>
      <c r="B9" s="544" t="s">
        <v>620</v>
      </c>
      <c r="C9" s="545"/>
      <c r="D9" s="546"/>
      <c r="E9" s="547">
        <f>SUM(E10:E10)</f>
        <v>0</v>
      </c>
      <c r="F9" s="548"/>
      <c r="G9" s="548"/>
      <c r="H9" s="548"/>
      <c r="I9" s="549"/>
      <c r="J9" s="550"/>
    </row>
    <row r="10" spans="1:10" ht="19.5" customHeight="1">
      <c r="A10" s="543" t="s">
        <v>535</v>
      </c>
      <c r="B10" s="552"/>
      <c r="C10" s="553"/>
      <c r="D10" s="554"/>
      <c r="E10" s="555"/>
      <c r="F10" s="556"/>
      <c r="G10" s="556"/>
      <c r="H10" s="556"/>
      <c r="I10" s="557"/>
      <c r="J10" s="550"/>
    </row>
    <row r="11" spans="1:10" ht="19.5" customHeight="1">
      <c r="A11" s="543" t="s">
        <v>595</v>
      </c>
      <c r="B11" s="558"/>
      <c r="C11" s="559"/>
      <c r="D11" s="554"/>
      <c r="E11" s="555"/>
      <c r="F11" s="556"/>
      <c r="G11" s="556"/>
      <c r="H11" s="556"/>
      <c r="I11" s="557"/>
      <c r="J11" s="550"/>
    </row>
    <row r="12" spans="1:10" ht="19.5" customHeight="1">
      <c r="A12" s="543" t="s">
        <v>596</v>
      </c>
      <c r="B12" s="558"/>
      <c r="C12" s="559"/>
      <c r="D12" s="554"/>
      <c r="E12" s="555"/>
      <c r="F12" s="556"/>
      <c r="G12" s="556"/>
      <c r="H12" s="556"/>
      <c r="I12" s="557"/>
      <c r="J12" s="550"/>
    </row>
    <row r="13" spans="1:10" s="551" customFormat="1" ht="19.5" customHeight="1">
      <c r="A13" s="543" t="s">
        <v>597</v>
      </c>
      <c r="B13" s="560" t="s">
        <v>621</v>
      </c>
      <c r="C13" s="561"/>
      <c r="D13" s="546">
        <f aca="true" t="shared" si="0" ref="D13:J13">SUM(D14:D15)</f>
        <v>40815</v>
      </c>
      <c r="E13" s="547">
        <f t="shared" si="0"/>
        <v>68145</v>
      </c>
      <c r="F13" s="548">
        <f t="shared" si="0"/>
        <v>0</v>
      </c>
      <c r="G13" s="548">
        <f t="shared" si="0"/>
        <v>0</v>
      </c>
      <c r="H13" s="548">
        <f t="shared" si="0"/>
        <v>0</v>
      </c>
      <c r="I13" s="549">
        <f t="shared" si="0"/>
        <v>0</v>
      </c>
      <c r="J13" s="546">
        <f t="shared" si="0"/>
        <v>108960</v>
      </c>
    </row>
    <row r="14" spans="1:10" ht="19.5" customHeight="1">
      <c r="A14" s="543" t="s">
        <v>598</v>
      </c>
      <c r="B14" s="552" t="s">
        <v>622</v>
      </c>
      <c r="C14" s="553">
        <v>2010</v>
      </c>
      <c r="D14" s="554">
        <v>40815</v>
      </c>
      <c r="E14" s="555">
        <v>67593</v>
      </c>
      <c r="F14" s="556">
        <v>0</v>
      </c>
      <c r="G14" s="556"/>
      <c r="H14" s="556"/>
      <c r="I14" s="557"/>
      <c r="J14" s="550">
        <f>SUM(D14:I14)</f>
        <v>108408</v>
      </c>
    </row>
    <row r="15" spans="1:11" ht="19.5" customHeight="1">
      <c r="A15" s="543" t="s">
        <v>599</v>
      </c>
      <c r="B15" s="552" t="s">
        <v>623</v>
      </c>
      <c r="C15" s="553">
        <v>2010</v>
      </c>
      <c r="D15" s="554"/>
      <c r="E15" s="555">
        <v>552</v>
      </c>
      <c r="F15" s="556"/>
      <c r="G15" s="556"/>
      <c r="H15" s="556"/>
      <c r="I15" s="557"/>
      <c r="J15" s="550">
        <f>SUM(D15:I15)</f>
        <v>552</v>
      </c>
      <c r="K15" s="562"/>
    </row>
    <row r="16" spans="1:10" ht="19.5" customHeight="1">
      <c r="A16" s="543" t="s">
        <v>600</v>
      </c>
      <c r="B16" s="552"/>
      <c r="C16" s="553"/>
      <c r="D16" s="554"/>
      <c r="E16" s="555"/>
      <c r="F16" s="556"/>
      <c r="G16" s="556"/>
      <c r="H16" s="556"/>
      <c r="I16" s="557"/>
      <c r="J16" s="550"/>
    </row>
    <row r="17" spans="1:10" ht="19.5" customHeight="1">
      <c r="A17" s="543" t="s">
        <v>601</v>
      </c>
      <c r="B17" s="563"/>
      <c r="C17" s="564"/>
      <c r="D17" s="565"/>
      <c r="E17" s="566"/>
      <c r="F17" s="567"/>
      <c r="G17" s="567"/>
      <c r="H17" s="567"/>
      <c r="I17" s="568"/>
      <c r="J17" s="550"/>
    </row>
    <row r="18" spans="1:10" s="551" customFormat="1" ht="12.75">
      <c r="A18" s="543" t="s">
        <v>602</v>
      </c>
      <c r="B18" s="569" t="s">
        <v>624</v>
      </c>
      <c r="C18" s="561"/>
      <c r="D18" s="570">
        <f>D19</f>
        <v>11807</v>
      </c>
      <c r="E18" s="571">
        <f>E19</f>
        <v>6160</v>
      </c>
      <c r="F18" s="572"/>
      <c r="G18" s="572">
        <f>G19</f>
        <v>6160</v>
      </c>
      <c r="H18" s="572">
        <f>H19</f>
        <v>5873</v>
      </c>
      <c r="I18" s="573">
        <f>I19</f>
        <v>0</v>
      </c>
      <c r="J18" s="550">
        <f>J19</f>
        <v>30000</v>
      </c>
    </row>
    <row r="19" spans="1:10" s="579" customFormat="1" ht="15">
      <c r="A19" s="543" t="s">
        <v>603</v>
      </c>
      <c r="B19" s="574" t="s">
        <v>625</v>
      </c>
      <c r="C19" s="575">
        <v>2012</v>
      </c>
      <c r="D19" s="576">
        <v>11807</v>
      </c>
      <c r="E19" s="577">
        <v>6160</v>
      </c>
      <c r="F19" s="527"/>
      <c r="G19" s="527">
        <v>6160</v>
      </c>
      <c r="H19" s="527">
        <v>5873</v>
      </c>
      <c r="I19" s="578"/>
      <c r="J19" s="550">
        <f>SUM(E19+G19+H19+I19)+D19</f>
        <v>30000</v>
      </c>
    </row>
    <row r="20" spans="1:10" ht="15.75" thickBot="1">
      <c r="A20" s="580" t="s">
        <v>604</v>
      </c>
      <c r="B20" s="581"/>
      <c r="C20" s="582"/>
      <c r="D20" s="583"/>
      <c r="E20" s="584"/>
      <c r="F20" s="585"/>
      <c r="G20" s="585"/>
      <c r="H20" s="585"/>
      <c r="I20" s="586"/>
      <c r="J20" s="587"/>
    </row>
    <row r="21" spans="1:10" s="551" customFormat="1" ht="13.5" thickBot="1">
      <c r="A21" s="956" t="s">
        <v>626</v>
      </c>
      <c r="B21" s="957"/>
      <c r="C21" s="588"/>
      <c r="D21" s="589">
        <f>+D18+D13</f>
        <v>52622</v>
      </c>
      <c r="E21" s="590">
        <f aca="true" t="shared" si="1" ref="E21:J21">+E18+E13</f>
        <v>74305</v>
      </c>
      <c r="F21" s="591">
        <f t="shared" si="1"/>
        <v>0</v>
      </c>
      <c r="G21" s="591">
        <f t="shared" si="1"/>
        <v>6160</v>
      </c>
      <c r="H21" s="591">
        <f t="shared" si="1"/>
        <v>5873</v>
      </c>
      <c r="I21" s="592">
        <f t="shared" si="1"/>
        <v>0</v>
      </c>
      <c r="J21" s="589">
        <f t="shared" si="1"/>
        <v>138960</v>
      </c>
    </row>
    <row r="28" ht="15">
      <c r="B28" s="524" t="s">
        <v>532</v>
      </c>
    </row>
  </sheetData>
  <sheetProtection/>
  <mergeCells count="10">
    <mergeCell ref="A21:B21"/>
    <mergeCell ref="I1:J1"/>
    <mergeCell ref="A3:J3"/>
    <mergeCell ref="A4:J4"/>
    <mergeCell ref="A6:A7"/>
    <mergeCell ref="B6:B7"/>
    <mergeCell ref="C6:C7"/>
    <mergeCell ref="D6:D7"/>
    <mergeCell ref="E6:I6"/>
    <mergeCell ref="J6:J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  <headerFooter>
    <oddHeader>&amp;C&amp;"-,Félkövér"&amp;12Martonvásár Város Képviselőtestület  ..../2014 (........) önkormányzati rendelete Martonvásár Város 2014. évi költségvetésének módosításáról&amp;R&amp;10
&amp;"-,Félkövér"&amp;12 10. melléklet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zoomScalePageLayoutView="0" workbookViewId="0" topLeftCell="A22">
      <selection activeCell="H34" sqref="H34"/>
    </sheetView>
  </sheetViews>
  <sheetFormatPr defaultColWidth="9.140625" defaultRowHeight="15"/>
  <cols>
    <col min="1" max="1" width="4.140625" style="756" customWidth="1"/>
    <col min="2" max="2" width="31.421875" style="757" customWidth="1"/>
    <col min="3" max="3" width="8.8515625" style="757" bestFit="1" customWidth="1"/>
    <col min="4" max="5" width="7.7109375" style="757" customWidth="1"/>
    <col min="6" max="6" width="8.140625" style="757" customWidth="1"/>
    <col min="7" max="7" width="7.57421875" style="757" customWidth="1"/>
    <col min="8" max="8" width="7.421875" style="757" customWidth="1"/>
    <col min="9" max="9" width="7.57421875" style="757" customWidth="1"/>
    <col min="10" max="10" width="8.57421875" style="757" customWidth="1"/>
    <col min="11" max="11" width="8.140625" style="757" customWidth="1"/>
    <col min="12" max="12" width="10.421875" style="757" customWidth="1"/>
    <col min="13" max="13" width="8.140625" style="757" customWidth="1"/>
    <col min="14" max="14" width="8.57421875" style="757" customWidth="1"/>
    <col min="15" max="15" width="9.140625" style="757" customWidth="1"/>
    <col min="16" max="16" width="10.8515625" style="756" customWidth="1"/>
    <col min="17" max="16384" width="9.140625" style="757" customWidth="1"/>
  </cols>
  <sheetData>
    <row r="1" ht="12.75">
      <c r="P1" s="758"/>
    </row>
    <row r="2" spans="1:16" ht="12.75">
      <c r="A2" s="970" t="s">
        <v>890</v>
      </c>
      <c r="B2" s="970"/>
      <c r="C2" s="970"/>
      <c r="D2" s="970"/>
      <c r="E2" s="970"/>
      <c r="F2" s="970"/>
      <c r="G2" s="970"/>
      <c r="H2" s="970"/>
      <c r="I2" s="970"/>
      <c r="J2" s="970"/>
      <c r="K2" s="970"/>
      <c r="L2" s="970"/>
      <c r="M2" s="970"/>
      <c r="N2" s="970"/>
      <c r="O2" s="970"/>
      <c r="P2" s="970"/>
    </row>
    <row r="3" ht="13.5" thickBot="1">
      <c r="P3" s="758" t="s">
        <v>891</v>
      </c>
    </row>
    <row r="4" spans="1:16" s="756" customFormat="1" ht="38.25">
      <c r="A4" s="759" t="s">
        <v>892</v>
      </c>
      <c r="B4" s="760" t="s">
        <v>349</v>
      </c>
      <c r="C4" s="761" t="s">
        <v>893</v>
      </c>
      <c r="D4" s="760" t="s">
        <v>894</v>
      </c>
      <c r="E4" s="760" t="s">
        <v>895</v>
      </c>
      <c r="F4" s="760" t="s">
        <v>896</v>
      </c>
      <c r="G4" s="760" t="s">
        <v>897</v>
      </c>
      <c r="H4" s="760" t="s">
        <v>898</v>
      </c>
      <c r="I4" s="760" t="s">
        <v>899</v>
      </c>
      <c r="J4" s="760" t="s">
        <v>900</v>
      </c>
      <c r="K4" s="760" t="s">
        <v>901</v>
      </c>
      <c r="L4" s="760" t="s">
        <v>902</v>
      </c>
      <c r="M4" s="760" t="s">
        <v>903</v>
      </c>
      <c r="N4" s="760" t="s">
        <v>904</v>
      </c>
      <c r="O4" s="760" t="s">
        <v>905</v>
      </c>
      <c r="P4" s="762" t="s">
        <v>607</v>
      </c>
    </row>
    <row r="5" spans="1:16" s="764" customFormat="1" ht="12.75">
      <c r="A5" s="763"/>
      <c r="B5" s="971" t="s">
        <v>410</v>
      </c>
      <c r="C5" s="971"/>
      <c r="D5" s="971"/>
      <c r="E5" s="971"/>
      <c r="F5" s="971"/>
      <c r="G5" s="971"/>
      <c r="H5" s="971"/>
      <c r="I5" s="971"/>
      <c r="J5" s="971"/>
      <c r="K5" s="971"/>
      <c r="L5" s="971"/>
      <c r="M5" s="971"/>
      <c r="N5" s="971"/>
      <c r="O5" s="971"/>
      <c r="P5" s="972"/>
    </row>
    <row r="6" spans="1:16" s="767" customFormat="1" ht="15" customHeight="1">
      <c r="A6" s="763"/>
      <c r="B6" s="78" t="s">
        <v>403</v>
      </c>
      <c r="C6" s="178">
        <v>508694</v>
      </c>
      <c r="D6" s="765">
        <v>61702</v>
      </c>
      <c r="E6" s="765">
        <v>41683</v>
      </c>
      <c r="F6" s="765">
        <v>41684</v>
      </c>
      <c r="G6" s="765">
        <v>41684</v>
      </c>
      <c r="H6" s="765">
        <v>41684</v>
      </c>
      <c r="I6" s="765">
        <v>40038</v>
      </c>
      <c r="J6" s="765">
        <v>40036</v>
      </c>
      <c r="K6" s="765">
        <v>40037</v>
      </c>
      <c r="L6" s="765">
        <v>40036</v>
      </c>
      <c r="M6" s="765">
        <v>40037</v>
      </c>
      <c r="N6" s="765">
        <v>40036</v>
      </c>
      <c r="O6" s="765">
        <v>40037</v>
      </c>
      <c r="P6" s="766">
        <f>SUM(D6:O6)</f>
        <v>508694</v>
      </c>
    </row>
    <row r="7" spans="1:16" s="767" customFormat="1" ht="25.5">
      <c r="A7" s="763"/>
      <c r="B7" s="78" t="s">
        <v>237</v>
      </c>
      <c r="C7" s="178">
        <v>61209</v>
      </c>
      <c r="D7" s="765">
        <v>5791</v>
      </c>
      <c r="E7" s="765">
        <v>5792</v>
      </c>
      <c r="F7" s="765">
        <v>5791</v>
      </c>
      <c r="G7" s="765">
        <v>5791</v>
      </c>
      <c r="H7" s="765">
        <v>5791</v>
      </c>
      <c r="I7" s="765">
        <v>4608</v>
      </c>
      <c r="J7" s="765">
        <v>4607</v>
      </c>
      <c r="K7" s="765">
        <v>4608</v>
      </c>
      <c r="L7" s="765">
        <v>4607</v>
      </c>
      <c r="M7" s="765">
        <v>4608</v>
      </c>
      <c r="N7" s="765">
        <v>4607</v>
      </c>
      <c r="O7" s="765">
        <v>4608</v>
      </c>
      <c r="P7" s="766">
        <f>SUM(D7:O7)</f>
        <v>61209</v>
      </c>
    </row>
    <row r="8" spans="1:16" s="771" customFormat="1" ht="25.5">
      <c r="A8" s="768"/>
      <c r="B8" s="79" t="s">
        <v>401</v>
      </c>
      <c r="C8" s="184">
        <f>+C6+C7</f>
        <v>569903</v>
      </c>
      <c r="D8" s="769">
        <f>SUM(D6:D7)</f>
        <v>67493</v>
      </c>
      <c r="E8" s="769">
        <f aca="true" t="shared" si="0" ref="E8:P8">SUM(E6:E7)</f>
        <v>47475</v>
      </c>
      <c r="F8" s="769">
        <f t="shared" si="0"/>
        <v>47475</v>
      </c>
      <c r="G8" s="769">
        <f t="shared" si="0"/>
        <v>47475</v>
      </c>
      <c r="H8" s="769">
        <f t="shared" si="0"/>
        <v>47475</v>
      </c>
      <c r="I8" s="769">
        <f t="shared" si="0"/>
        <v>44646</v>
      </c>
      <c r="J8" s="769">
        <f t="shared" si="0"/>
        <v>44643</v>
      </c>
      <c r="K8" s="769">
        <f t="shared" si="0"/>
        <v>44645</v>
      </c>
      <c r="L8" s="769">
        <f t="shared" si="0"/>
        <v>44643</v>
      </c>
      <c r="M8" s="769">
        <f t="shared" si="0"/>
        <v>44645</v>
      </c>
      <c r="N8" s="769">
        <f t="shared" si="0"/>
        <v>44643</v>
      </c>
      <c r="O8" s="769">
        <f t="shared" si="0"/>
        <v>44645</v>
      </c>
      <c r="P8" s="770">
        <f t="shared" si="0"/>
        <v>569903</v>
      </c>
    </row>
    <row r="9" spans="1:16" s="767" customFormat="1" ht="12.75">
      <c r="A9" s="763"/>
      <c r="B9" s="78" t="s">
        <v>252</v>
      </c>
      <c r="C9" s="178">
        <v>43500</v>
      </c>
      <c r="D9" s="765"/>
      <c r="E9" s="765">
        <f>+C9*0.07</f>
        <v>3045.0000000000005</v>
      </c>
      <c r="F9" s="765">
        <f>+C9*0.39</f>
        <v>16965</v>
      </c>
      <c r="G9" s="765">
        <f>+C9*0.06</f>
        <v>2610</v>
      </c>
      <c r="H9" s="765"/>
      <c r="I9" s="765"/>
      <c r="J9" s="765"/>
      <c r="K9" s="765">
        <f>+C9*0.04</f>
        <v>1740</v>
      </c>
      <c r="L9" s="765">
        <f>+C9*0.37</f>
        <v>16095</v>
      </c>
      <c r="M9" s="765">
        <f>+C9*0.05</f>
        <v>2175</v>
      </c>
      <c r="N9" s="765"/>
      <c r="O9" s="765">
        <f>+C9*0.02</f>
        <v>870</v>
      </c>
      <c r="P9" s="766">
        <f aca="true" t="shared" si="1" ref="P9:P14">SUM(D9:O9)</f>
        <v>43500</v>
      </c>
    </row>
    <row r="10" spans="1:16" s="767" customFormat="1" ht="12.75">
      <c r="A10" s="763"/>
      <c r="B10" s="78" t="s">
        <v>406</v>
      </c>
      <c r="C10" s="178">
        <v>128000</v>
      </c>
      <c r="D10" s="765"/>
      <c r="E10" s="765">
        <f>+C10*0.07</f>
        <v>8960</v>
      </c>
      <c r="F10" s="765">
        <f>+C10*0.39</f>
        <v>49920</v>
      </c>
      <c r="G10" s="765">
        <f>+C10*0.06</f>
        <v>7680</v>
      </c>
      <c r="H10" s="765"/>
      <c r="I10" s="765"/>
      <c r="J10" s="765"/>
      <c r="K10" s="765">
        <f>+C10*0.04</f>
        <v>5120</v>
      </c>
      <c r="L10" s="765">
        <f>+C10*0.37</f>
        <v>47360</v>
      </c>
      <c r="M10" s="765">
        <f>+C10*0.05</f>
        <v>6400</v>
      </c>
      <c r="N10" s="765"/>
      <c r="O10" s="765">
        <f>+C10*0.02</f>
        <v>2560</v>
      </c>
      <c r="P10" s="766">
        <f t="shared" si="1"/>
        <v>128000</v>
      </c>
    </row>
    <row r="11" spans="1:16" s="767" customFormat="1" ht="12.75">
      <c r="A11" s="763"/>
      <c r="B11" s="78" t="s">
        <v>265</v>
      </c>
      <c r="C11" s="178">
        <v>3000</v>
      </c>
      <c r="D11" s="765">
        <v>250</v>
      </c>
      <c r="E11" s="765">
        <v>250</v>
      </c>
      <c r="F11" s="765">
        <v>250</v>
      </c>
      <c r="G11" s="765">
        <v>250</v>
      </c>
      <c r="H11" s="765">
        <v>250</v>
      </c>
      <c r="I11" s="765">
        <v>250</v>
      </c>
      <c r="J11" s="765">
        <v>250</v>
      </c>
      <c r="K11" s="765">
        <v>250</v>
      </c>
      <c r="L11" s="765">
        <v>250</v>
      </c>
      <c r="M11" s="765">
        <v>250</v>
      </c>
      <c r="N11" s="765">
        <v>250</v>
      </c>
      <c r="O11" s="765">
        <v>250</v>
      </c>
      <c r="P11" s="766">
        <f t="shared" si="1"/>
        <v>3000</v>
      </c>
    </row>
    <row r="12" spans="1:16" s="771" customFormat="1" ht="12.75">
      <c r="A12" s="768"/>
      <c r="B12" s="79" t="s">
        <v>407</v>
      </c>
      <c r="C12" s="184">
        <f>SUM(C9:C11)</f>
        <v>174500</v>
      </c>
      <c r="D12" s="769">
        <f>SUM(D9:D11)</f>
        <v>250</v>
      </c>
      <c r="E12" s="769">
        <f aca="true" t="shared" si="2" ref="E12:P12">SUM(E9:E11)</f>
        <v>12255</v>
      </c>
      <c r="F12" s="769">
        <f t="shared" si="2"/>
        <v>67135</v>
      </c>
      <c r="G12" s="769">
        <f t="shared" si="2"/>
        <v>10540</v>
      </c>
      <c r="H12" s="769">
        <f t="shared" si="2"/>
        <v>250</v>
      </c>
      <c r="I12" s="769">
        <f t="shared" si="2"/>
        <v>250</v>
      </c>
      <c r="J12" s="769">
        <f t="shared" si="2"/>
        <v>250</v>
      </c>
      <c r="K12" s="769">
        <f t="shared" si="2"/>
        <v>7110</v>
      </c>
      <c r="L12" s="769">
        <f t="shared" si="2"/>
        <v>63705</v>
      </c>
      <c r="M12" s="769">
        <f t="shared" si="2"/>
        <v>8825</v>
      </c>
      <c r="N12" s="769">
        <f t="shared" si="2"/>
        <v>250</v>
      </c>
      <c r="O12" s="769">
        <f t="shared" si="2"/>
        <v>3680</v>
      </c>
      <c r="P12" s="770">
        <f t="shared" si="2"/>
        <v>174500</v>
      </c>
    </row>
    <row r="13" spans="1:16" s="767" customFormat="1" ht="12.75">
      <c r="A13" s="763"/>
      <c r="B13" s="78" t="s">
        <v>321</v>
      </c>
      <c r="C13" s="178">
        <v>37391</v>
      </c>
      <c r="D13" s="765">
        <v>3115</v>
      </c>
      <c r="E13" s="765">
        <v>3116</v>
      </c>
      <c r="F13" s="765">
        <v>3116</v>
      </c>
      <c r="G13" s="765">
        <v>3116</v>
      </c>
      <c r="H13" s="765">
        <v>3116</v>
      </c>
      <c r="I13" s="765">
        <v>3116</v>
      </c>
      <c r="J13" s="765">
        <v>3116</v>
      </c>
      <c r="K13" s="765">
        <v>3116</v>
      </c>
      <c r="L13" s="765">
        <v>3116</v>
      </c>
      <c r="M13" s="765">
        <v>3116</v>
      </c>
      <c r="N13" s="765">
        <v>3116</v>
      </c>
      <c r="O13" s="765">
        <v>3116</v>
      </c>
      <c r="P13" s="766">
        <f t="shared" si="1"/>
        <v>37391</v>
      </c>
    </row>
    <row r="14" spans="1:16" s="767" customFormat="1" ht="12.75">
      <c r="A14" s="763"/>
      <c r="B14" s="78" t="s">
        <v>319</v>
      </c>
      <c r="C14" s="178">
        <v>3542</v>
      </c>
      <c r="D14" s="765">
        <v>295</v>
      </c>
      <c r="E14" s="765">
        <v>295</v>
      </c>
      <c r="F14" s="765">
        <v>295</v>
      </c>
      <c r="G14" s="765">
        <v>295</v>
      </c>
      <c r="H14" s="765">
        <v>295</v>
      </c>
      <c r="I14" s="765">
        <v>295</v>
      </c>
      <c r="J14" s="765">
        <v>295</v>
      </c>
      <c r="K14" s="765">
        <v>295</v>
      </c>
      <c r="L14" s="765">
        <v>295</v>
      </c>
      <c r="M14" s="765">
        <v>295</v>
      </c>
      <c r="N14" s="765">
        <v>296</v>
      </c>
      <c r="O14" s="765">
        <v>296</v>
      </c>
      <c r="P14" s="766">
        <f t="shared" si="1"/>
        <v>3542</v>
      </c>
    </row>
    <row r="15" spans="1:16" s="771" customFormat="1" ht="12.75">
      <c r="A15" s="772"/>
      <c r="B15" s="773" t="s">
        <v>533</v>
      </c>
      <c r="C15" s="774">
        <f>+C14+C13+C12+C8</f>
        <v>785336</v>
      </c>
      <c r="D15" s="774">
        <f aca="true" t="shared" si="3" ref="D15:P15">+D14+D13+D12+D8</f>
        <v>71153</v>
      </c>
      <c r="E15" s="774">
        <f t="shared" si="3"/>
        <v>63141</v>
      </c>
      <c r="F15" s="774">
        <f t="shared" si="3"/>
        <v>118021</v>
      </c>
      <c r="G15" s="774">
        <f t="shared" si="3"/>
        <v>61426</v>
      </c>
      <c r="H15" s="774">
        <f t="shared" si="3"/>
        <v>51136</v>
      </c>
      <c r="I15" s="774">
        <f t="shared" si="3"/>
        <v>48307</v>
      </c>
      <c r="J15" s="774">
        <f t="shared" si="3"/>
        <v>48304</v>
      </c>
      <c r="K15" s="774">
        <f t="shared" si="3"/>
        <v>55166</v>
      </c>
      <c r="L15" s="774">
        <f t="shared" si="3"/>
        <v>111759</v>
      </c>
      <c r="M15" s="774">
        <f t="shared" si="3"/>
        <v>56881</v>
      </c>
      <c r="N15" s="774">
        <f t="shared" si="3"/>
        <v>48305</v>
      </c>
      <c r="O15" s="774">
        <f t="shared" si="3"/>
        <v>51737</v>
      </c>
      <c r="P15" s="775">
        <f t="shared" si="3"/>
        <v>785336</v>
      </c>
    </row>
    <row r="16" spans="1:16" s="767" customFormat="1" ht="25.5">
      <c r="A16" s="763"/>
      <c r="B16" s="78" t="s">
        <v>402</v>
      </c>
      <c r="C16" s="178">
        <v>380832</v>
      </c>
      <c r="D16" s="765">
        <v>31606</v>
      </c>
      <c r="E16" s="765">
        <v>31607</v>
      </c>
      <c r="F16" s="765">
        <v>31606</v>
      </c>
      <c r="G16" s="765">
        <v>32223</v>
      </c>
      <c r="H16" s="765">
        <v>32545</v>
      </c>
      <c r="I16" s="765">
        <v>31607</v>
      </c>
      <c r="J16" s="765">
        <v>31606</v>
      </c>
      <c r="K16" s="765">
        <v>31607</v>
      </c>
      <c r="L16" s="765">
        <v>31606</v>
      </c>
      <c r="M16" s="765">
        <v>31607</v>
      </c>
      <c r="N16" s="765">
        <v>31606</v>
      </c>
      <c r="O16" s="765">
        <v>31606</v>
      </c>
      <c r="P16" s="770">
        <f>SUM(D16:O16)</f>
        <v>380832</v>
      </c>
    </row>
    <row r="17" spans="1:16" s="767" customFormat="1" ht="13.5" customHeight="1">
      <c r="A17" s="763"/>
      <c r="B17" s="78" t="s">
        <v>320</v>
      </c>
      <c r="C17" s="178">
        <f>+'[5]Önk össz.bevétel'!C66</f>
        <v>0</v>
      </c>
      <c r="D17" s="765"/>
      <c r="E17" s="765"/>
      <c r="F17" s="765"/>
      <c r="G17" s="765"/>
      <c r="H17" s="765"/>
      <c r="I17" s="765"/>
      <c r="J17" s="765"/>
      <c r="K17" s="765"/>
      <c r="L17" s="765"/>
      <c r="M17" s="765"/>
      <c r="N17" s="765"/>
      <c r="O17" s="765"/>
      <c r="P17" s="770">
        <f>SUM(D17:O17)</f>
        <v>0</v>
      </c>
    </row>
    <row r="18" spans="1:16" s="767" customFormat="1" ht="13.5" customHeight="1">
      <c r="A18" s="763"/>
      <c r="B18" s="78" t="s">
        <v>350</v>
      </c>
      <c r="C18" s="178">
        <f>+'[5]Önk össz.bevétel'!C70</f>
        <v>0</v>
      </c>
      <c r="D18" s="765"/>
      <c r="E18" s="765"/>
      <c r="F18" s="765"/>
      <c r="G18" s="765"/>
      <c r="H18" s="765"/>
      <c r="I18" s="765"/>
      <c r="J18" s="765"/>
      <c r="K18" s="765"/>
      <c r="L18" s="765"/>
      <c r="M18" s="765"/>
      <c r="N18" s="765"/>
      <c r="O18" s="765"/>
      <c r="P18" s="770">
        <f>SUM(D18:O18)</f>
        <v>0</v>
      </c>
    </row>
    <row r="19" spans="1:16" s="767" customFormat="1" ht="13.5" customHeight="1">
      <c r="A19" s="776"/>
      <c r="B19" s="773" t="s">
        <v>320</v>
      </c>
      <c r="C19" s="774">
        <f>+C18+C17+C16</f>
        <v>380832</v>
      </c>
      <c r="D19" s="774">
        <f aca="true" t="shared" si="4" ref="D19:P19">+D18+D17+D16</f>
        <v>31606</v>
      </c>
      <c r="E19" s="774">
        <f t="shared" si="4"/>
        <v>31607</v>
      </c>
      <c r="F19" s="774">
        <f t="shared" si="4"/>
        <v>31606</v>
      </c>
      <c r="G19" s="774">
        <f t="shared" si="4"/>
        <v>32223</v>
      </c>
      <c r="H19" s="774">
        <f t="shared" si="4"/>
        <v>32545</v>
      </c>
      <c r="I19" s="774">
        <f t="shared" si="4"/>
        <v>31607</v>
      </c>
      <c r="J19" s="774">
        <f t="shared" si="4"/>
        <v>31606</v>
      </c>
      <c r="K19" s="774">
        <f t="shared" si="4"/>
        <v>31607</v>
      </c>
      <c r="L19" s="774">
        <f t="shared" si="4"/>
        <v>31606</v>
      </c>
      <c r="M19" s="774">
        <f t="shared" si="4"/>
        <v>31607</v>
      </c>
      <c r="N19" s="774">
        <f t="shared" si="4"/>
        <v>31606</v>
      </c>
      <c r="O19" s="774">
        <f t="shared" si="4"/>
        <v>31606</v>
      </c>
      <c r="P19" s="775">
        <f t="shared" si="4"/>
        <v>380832</v>
      </c>
    </row>
    <row r="20" spans="1:16" s="767" customFormat="1" ht="13.5" customHeight="1">
      <c r="A20" s="763"/>
      <c r="B20" s="78" t="s">
        <v>498</v>
      </c>
      <c r="C20" s="178"/>
      <c r="D20" s="765"/>
      <c r="E20" s="765"/>
      <c r="F20" s="765"/>
      <c r="G20" s="765"/>
      <c r="H20" s="765"/>
      <c r="I20" s="765"/>
      <c r="J20" s="765"/>
      <c r="K20" s="765"/>
      <c r="L20" s="765"/>
      <c r="M20" s="765"/>
      <c r="N20" s="765"/>
      <c r="O20" s="765"/>
      <c r="P20" s="770"/>
    </row>
    <row r="21" spans="1:16" s="767" customFormat="1" ht="13.5" customHeight="1">
      <c r="A21" s="763"/>
      <c r="B21" s="78" t="s">
        <v>499</v>
      </c>
      <c r="C21" s="178">
        <v>409958</v>
      </c>
      <c r="D21" s="765">
        <v>8192</v>
      </c>
      <c r="E21" s="765">
        <v>8192</v>
      </c>
      <c r="F21" s="765">
        <v>8193</v>
      </c>
      <c r="G21" s="765">
        <v>8192</v>
      </c>
      <c r="H21" s="765">
        <v>319842</v>
      </c>
      <c r="I21" s="765">
        <v>8192</v>
      </c>
      <c r="J21" s="765">
        <v>8193</v>
      </c>
      <c r="K21" s="765">
        <v>8192</v>
      </c>
      <c r="L21" s="765">
        <v>8193</v>
      </c>
      <c r="M21" s="765">
        <v>8192</v>
      </c>
      <c r="N21" s="765">
        <v>8192</v>
      </c>
      <c r="O21" s="765">
        <v>8193</v>
      </c>
      <c r="P21" s="770">
        <f>SUM(D21:O21)</f>
        <v>409958</v>
      </c>
    </row>
    <row r="22" spans="1:16" s="767" customFormat="1" ht="13.5" customHeight="1">
      <c r="A22" s="763"/>
      <c r="B22" s="78" t="s">
        <v>500</v>
      </c>
      <c r="C22" s="178">
        <v>181186</v>
      </c>
      <c r="D22" s="765">
        <v>15098</v>
      </c>
      <c r="E22" s="765">
        <v>15098</v>
      </c>
      <c r="F22" s="765">
        <v>15099</v>
      </c>
      <c r="G22" s="765">
        <v>15099</v>
      </c>
      <c r="H22" s="765">
        <v>15099</v>
      </c>
      <c r="I22" s="765">
        <v>15099</v>
      </c>
      <c r="J22" s="765">
        <v>15099</v>
      </c>
      <c r="K22" s="765">
        <v>15099</v>
      </c>
      <c r="L22" s="765">
        <v>15099</v>
      </c>
      <c r="M22" s="765">
        <v>15099</v>
      </c>
      <c r="N22" s="765">
        <v>15099</v>
      </c>
      <c r="O22" s="765">
        <v>15099</v>
      </c>
      <c r="P22" s="770">
        <f>SUM(D22:O22)</f>
        <v>181186</v>
      </c>
    </row>
    <row r="23" spans="1:16" s="771" customFormat="1" ht="13.5" customHeight="1">
      <c r="A23" s="768"/>
      <c r="B23" s="79" t="s">
        <v>408</v>
      </c>
      <c r="C23" s="184">
        <f>+C22+C21</f>
        <v>591144</v>
      </c>
      <c r="D23" s="184">
        <f aca="true" t="shared" si="5" ref="D23:P23">+D22+D21</f>
        <v>23290</v>
      </c>
      <c r="E23" s="184">
        <f t="shared" si="5"/>
        <v>23290</v>
      </c>
      <c r="F23" s="184">
        <f t="shared" si="5"/>
        <v>23292</v>
      </c>
      <c r="G23" s="184">
        <f t="shared" si="5"/>
        <v>23291</v>
      </c>
      <c r="H23" s="184">
        <f t="shared" si="5"/>
        <v>334941</v>
      </c>
      <c r="I23" s="184">
        <f t="shared" si="5"/>
        <v>23291</v>
      </c>
      <c r="J23" s="184">
        <f t="shared" si="5"/>
        <v>23292</v>
      </c>
      <c r="K23" s="184">
        <f t="shared" si="5"/>
        <v>23291</v>
      </c>
      <c r="L23" s="184">
        <f t="shared" si="5"/>
        <v>23292</v>
      </c>
      <c r="M23" s="184">
        <f t="shared" si="5"/>
        <v>23291</v>
      </c>
      <c r="N23" s="184">
        <f t="shared" si="5"/>
        <v>23291</v>
      </c>
      <c r="O23" s="184">
        <f t="shared" si="5"/>
        <v>23292</v>
      </c>
      <c r="P23" s="777">
        <f t="shared" si="5"/>
        <v>591144</v>
      </c>
    </row>
    <row r="24" spans="1:16" s="767" customFormat="1" ht="13.5" customHeight="1">
      <c r="A24" s="776"/>
      <c r="B24" s="778" t="s">
        <v>353</v>
      </c>
      <c r="C24" s="774">
        <f>+C23</f>
        <v>591144</v>
      </c>
      <c r="D24" s="774">
        <f aca="true" t="shared" si="6" ref="D24:P24">+D23</f>
        <v>23290</v>
      </c>
      <c r="E24" s="774">
        <f t="shared" si="6"/>
        <v>23290</v>
      </c>
      <c r="F24" s="774">
        <f t="shared" si="6"/>
        <v>23292</v>
      </c>
      <c r="G24" s="774">
        <f t="shared" si="6"/>
        <v>23291</v>
      </c>
      <c r="H24" s="774">
        <f t="shared" si="6"/>
        <v>334941</v>
      </c>
      <c r="I24" s="774">
        <f t="shared" si="6"/>
        <v>23291</v>
      </c>
      <c r="J24" s="774">
        <f t="shared" si="6"/>
        <v>23292</v>
      </c>
      <c r="K24" s="774">
        <f t="shared" si="6"/>
        <v>23291</v>
      </c>
      <c r="L24" s="774">
        <f t="shared" si="6"/>
        <v>23292</v>
      </c>
      <c r="M24" s="774">
        <f t="shared" si="6"/>
        <v>23291</v>
      </c>
      <c r="N24" s="774">
        <f t="shared" si="6"/>
        <v>23291</v>
      </c>
      <c r="O24" s="774">
        <f t="shared" si="6"/>
        <v>23292</v>
      </c>
      <c r="P24" s="775">
        <f t="shared" si="6"/>
        <v>591144</v>
      </c>
    </row>
    <row r="25" spans="1:17" s="764" customFormat="1" ht="15.75" customHeight="1" thickBot="1">
      <c r="A25" s="779"/>
      <c r="B25" s="780" t="s">
        <v>502</v>
      </c>
      <c r="C25" s="781">
        <f>+C24+C19+C15</f>
        <v>1757312</v>
      </c>
      <c r="D25" s="781">
        <f aca="true" t="shared" si="7" ref="D25:P25">+D24+D19+D15</f>
        <v>126049</v>
      </c>
      <c r="E25" s="781">
        <f t="shared" si="7"/>
        <v>118038</v>
      </c>
      <c r="F25" s="781">
        <f t="shared" si="7"/>
        <v>172919</v>
      </c>
      <c r="G25" s="781">
        <f t="shared" si="7"/>
        <v>116940</v>
      </c>
      <c r="H25" s="781">
        <f t="shared" si="7"/>
        <v>418622</v>
      </c>
      <c r="I25" s="781">
        <f t="shared" si="7"/>
        <v>103205</v>
      </c>
      <c r="J25" s="781">
        <f t="shared" si="7"/>
        <v>103202</v>
      </c>
      <c r="K25" s="781">
        <f t="shared" si="7"/>
        <v>110064</v>
      </c>
      <c r="L25" s="781">
        <f t="shared" si="7"/>
        <v>166657</v>
      </c>
      <c r="M25" s="781">
        <f t="shared" si="7"/>
        <v>111779</v>
      </c>
      <c r="N25" s="781">
        <f t="shared" si="7"/>
        <v>103202</v>
      </c>
      <c r="O25" s="781">
        <f t="shared" si="7"/>
        <v>106635</v>
      </c>
      <c r="P25" s="782">
        <f t="shared" si="7"/>
        <v>1757312</v>
      </c>
      <c r="Q25" s="767"/>
    </row>
    <row r="26" spans="1:17" s="764" customFormat="1" ht="15" customHeight="1" thickBot="1">
      <c r="A26" s="783"/>
      <c r="B26" s="973"/>
      <c r="C26" s="973"/>
      <c r="D26" s="973"/>
      <c r="E26" s="973"/>
      <c r="F26" s="973"/>
      <c r="G26" s="973"/>
      <c r="H26" s="973"/>
      <c r="I26" s="973"/>
      <c r="J26" s="973"/>
      <c r="K26" s="973"/>
      <c r="L26" s="973"/>
      <c r="M26" s="973"/>
      <c r="N26" s="973"/>
      <c r="O26" s="973"/>
      <c r="P26" s="973"/>
      <c r="Q26" s="767"/>
    </row>
    <row r="27" spans="1:16" s="756" customFormat="1" ht="25.5" customHeight="1">
      <c r="A27" s="759" t="s">
        <v>892</v>
      </c>
      <c r="B27" s="760" t="s">
        <v>349</v>
      </c>
      <c r="C27" s="761" t="s">
        <v>893</v>
      </c>
      <c r="D27" s="760" t="s">
        <v>894</v>
      </c>
      <c r="E27" s="760" t="s">
        <v>895</v>
      </c>
      <c r="F27" s="760" t="s">
        <v>896</v>
      </c>
      <c r="G27" s="760" t="s">
        <v>897</v>
      </c>
      <c r="H27" s="760" t="s">
        <v>898</v>
      </c>
      <c r="I27" s="760" t="s">
        <v>899</v>
      </c>
      <c r="J27" s="760" t="s">
        <v>900</v>
      </c>
      <c r="K27" s="760" t="s">
        <v>901</v>
      </c>
      <c r="L27" s="760" t="s">
        <v>902</v>
      </c>
      <c r="M27" s="760" t="s">
        <v>903</v>
      </c>
      <c r="N27" s="760" t="s">
        <v>904</v>
      </c>
      <c r="O27" s="760" t="s">
        <v>905</v>
      </c>
      <c r="P27" s="762" t="s">
        <v>607</v>
      </c>
    </row>
    <row r="28" spans="1:16" s="767" customFormat="1" ht="13.5" customHeight="1">
      <c r="A28" s="763"/>
      <c r="B28" s="330" t="s">
        <v>177</v>
      </c>
      <c r="C28" s="351">
        <v>242221</v>
      </c>
      <c r="D28" s="765">
        <v>20280</v>
      </c>
      <c r="E28" s="765">
        <v>20280</v>
      </c>
      <c r="F28" s="765">
        <v>20280</v>
      </c>
      <c r="G28" s="765">
        <v>20279</v>
      </c>
      <c r="H28" s="765">
        <v>20282</v>
      </c>
      <c r="I28" s="765">
        <v>20117</v>
      </c>
      <c r="J28" s="765">
        <v>20117</v>
      </c>
      <c r="K28" s="765">
        <v>20117</v>
      </c>
      <c r="L28" s="765">
        <v>20117</v>
      </c>
      <c r="M28" s="765">
        <v>20117</v>
      </c>
      <c r="N28" s="765">
        <v>20117</v>
      </c>
      <c r="O28" s="765">
        <v>20118</v>
      </c>
      <c r="P28" s="766">
        <f aca="true" t="shared" si="8" ref="P28:P33">SUM(D28:O28)</f>
        <v>242221</v>
      </c>
    </row>
    <row r="29" spans="1:16" s="767" customFormat="1" ht="13.5" customHeight="1">
      <c r="A29" s="763"/>
      <c r="B29" s="330" t="s">
        <v>176</v>
      </c>
      <c r="C29" s="351">
        <v>67584</v>
      </c>
      <c r="D29" s="765">
        <v>5657</v>
      </c>
      <c r="E29" s="765">
        <v>5658</v>
      </c>
      <c r="F29" s="765">
        <v>5657</v>
      </c>
      <c r="G29" s="765">
        <v>5657</v>
      </c>
      <c r="H29" s="765">
        <v>5659</v>
      </c>
      <c r="I29" s="765">
        <v>5614</v>
      </c>
      <c r="J29" s="765">
        <v>5613</v>
      </c>
      <c r="K29" s="765">
        <v>5614</v>
      </c>
      <c r="L29" s="765">
        <v>5613</v>
      </c>
      <c r="M29" s="765">
        <v>5614</v>
      </c>
      <c r="N29" s="765">
        <v>5614</v>
      </c>
      <c r="O29" s="765">
        <v>5614</v>
      </c>
      <c r="P29" s="766">
        <f t="shared" si="8"/>
        <v>67584</v>
      </c>
    </row>
    <row r="30" spans="1:16" s="767" customFormat="1" ht="13.5" customHeight="1">
      <c r="A30" s="763"/>
      <c r="B30" s="330" t="s">
        <v>156</v>
      </c>
      <c r="C30" s="351">
        <v>139616</v>
      </c>
      <c r="D30" s="765">
        <v>12443</v>
      </c>
      <c r="E30" s="765">
        <v>12443</v>
      </c>
      <c r="F30" s="765">
        <v>12443</v>
      </c>
      <c r="G30" s="765">
        <v>12443</v>
      </c>
      <c r="H30" s="765">
        <v>12443</v>
      </c>
      <c r="I30" s="765">
        <v>11059</v>
      </c>
      <c r="J30" s="765">
        <v>11057</v>
      </c>
      <c r="K30" s="765">
        <v>11057</v>
      </c>
      <c r="L30" s="765">
        <v>11057</v>
      </c>
      <c r="M30" s="765">
        <v>11057</v>
      </c>
      <c r="N30" s="765">
        <v>11057</v>
      </c>
      <c r="O30" s="765">
        <v>11057</v>
      </c>
      <c r="P30" s="766">
        <f t="shared" si="8"/>
        <v>139616</v>
      </c>
    </row>
    <row r="31" spans="1:16" s="767" customFormat="1" ht="13.5" customHeight="1">
      <c r="A31" s="763"/>
      <c r="B31" s="331" t="s">
        <v>155</v>
      </c>
      <c r="C31" s="351">
        <v>14400</v>
      </c>
      <c r="D31" s="765">
        <v>1200</v>
      </c>
      <c r="E31" s="765">
        <v>1200</v>
      </c>
      <c r="F31" s="765">
        <v>1200</v>
      </c>
      <c r="G31" s="765">
        <v>1200</v>
      </c>
      <c r="H31" s="765">
        <v>1200</v>
      </c>
      <c r="I31" s="765">
        <v>1200</v>
      </c>
      <c r="J31" s="765">
        <v>1200</v>
      </c>
      <c r="K31" s="765">
        <v>1200</v>
      </c>
      <c r="L31" s="765">
        <v>1200</v>
      </c>
      <c r="M31" s="765">
        <v>1200</v>
      </c>
      <c r="N31" s="765">
        <v>1200</v>
      </c>
      <c r="O31" s="765">
        <v>1200</v>
      </c>
      <c r="P31" s="766">
        <f t="shared" si="8"/>
        <v>14400</v>
      </c>
    </row>
    <row r="32" spans="1:16" s="767" customFormat="1" ht="13.5" customHeight="1">
      <c r="A32" s="763"/>
      <c r="B32" s="330" t="s">
        <v>168</v>
      </c>
      <c r="C32" s="351">
        <v>413119</v>
      </c>
      <c r="D32" s="765">
        <v>39501</v>
      </c>
      <c r="E32" s="765">
        <v>39501</v>
      </c>
      <c r="F32" s="765">
        <v>39501</v>
      </c>
      <c r="G32" s="765">
        <v>39501</v>
      </c>
      <c r="H32" s="765">
        <v>39501</v>
      </c>
      <c r="I32" s="765">
        <v>30802</v>
      </c>
      <c r="J32" s="765">
        <v>30802</v>
      </c>
      <c r="K32" s="765">
        <v>30802</v>
      </c>
      <c r="L32" s="765">
        <v>30802</v>
      </c>
      <c r="M32" s="765">
        <v>30802</v>
      </c>
      <c r="N32" s="765">
        <v>30802</v>
      </c>
      <c r="O32" s="765">
        <v>30802</v>
      </c>
      <c r="P32" s="766">
        <f t="shared" si="8"/>
        <v>413119</v>
      </c>
    </row>
    <row r="33" spans="1:16" s="767" customFormat="1" ht="13.5" customHeight="1">
      <c r="A33" s="763"/>
      <c r="B33" s="330" t="s">
        <v>558</v>
      </c>
      <c r="C33" s="351">
        <v>205707</v>
      </c>
      <c r="D33" s="765">
        <v>2645</v>
      </c>
      <c r="E33" s="765">
        <v>2645</v>
      </c>
      <c r="F33" s="765">
        <v>2645</v>
      </c>
      <c r="G33" s="765">
        <v>2645</v>
      </c>
      <c r="H33" s="765">
        <v>176613</v>
      </c>
      <c r="I33" s="765">
        <v>2645</v>
      </c>
      <c r="J33" s="765">
        <v>2645</v>
      </c>
      <c r="K33" s="765">
        <v>2645</v>
      </c>
      <c r="L33" s="765">
        <v>2645</v>
      </c>
      <c r="M33" s="765">
        <v>2645</v>
      </c>
      <c r="N33" s="765">
        <v>2645</v>
      </c>
      <c r="O33" s="765">
        <v>2644</v>
      </c>
      <c r="P33" s="766">
        <f t="shared" si="8"/>
        <v>205707</v>
      </c>
    </row>
    <row r="34" spans="1:16" s="767" customFormat="1" ht="13.5" customHeight="1">
      <c r="A34" s="776"/>
      <c r="B34" s="773" t="s">
        <v>545</v>
      </c>
      <c r="C34" s="784">
        <f>SUM(C28:C33)</f>
        <v>1082647</v>
      </c>
      <c r="D34" s="784">
        <f aca="true" t="shared" si="9" ref="D34:P34">SUM(D28:D33)</f>
        <v>81726</v>
      </c>
      <c r="E34" s="784">
        <f t="shared" si="9"/>
        <v>81727</v>
      </c>
      <c r="F34" s="784">
        <f t="shared" si="9"/>
        <v>81726</v>
      </c>
      <c r="G34" s="784">
        <f t="shared" si="9"/>
        <v>81725</v>
      </c>
      <c r="H34" s="784">
        <f t="shared" si="9"/>
        <v>255698</v>
      </c>
      <c r="I34" s="784">
        <f t="shared" si="9"/>
        <v>71437</v>
      </c>
      <c r="J34" s="784">
        <f t="shared" si="9"/>
        <v>71434</v>
      </c>
      <c r="K34" s="784">
        <f t="shared" si="9"/>
        <v>71435</v>
      </c>
      <c r="L34" s="784">
        <f t="shared" si="9"/>
        <v>71434</v>
      </c>
      <c r="M34" s="784">
        <f t="shared" si="9"/>
        <v>71435</v>
      </c>
      <c r="N34" s="784">
        <f t="shared" si="9"/>
        <v>71435</v>
      </c>
      <c r="O34" s="784">
        <f t="shared" si="9"/>
        <v>71435</v>
      </c>
      <c r="P34" s="785">
        <f t="shared" si="9"/>
        <v>1082647</v>
      </c>
    </row>
    <row r="35" spans="1:16" s="767" customFormat="1" ht="13.5" customHeight="1">
      <c r="A35" s="763"/>
      <c r="B35" s="330" t="s">
        <v>166</v>
      </c>
      <c r="C35" s="351">
        <v>549729</v>
      </c>
      <c r="D35" s="765">
        <v>54624</v>
      </c>
      <c r="E35" s="765">
        <v>54624</v>
      </c>
      <c r="F35" s="765">
        <v>54622</v>
      </c>
      <c r="G35" s="765">
        <v>54624</v>
      </c>
      <c r="H35" s="765">
        <v>54623</v>
      </c>
      <c r="I35" s="765">
        <v>39516</v>
      </c>
      <c r="J35" s="765">
        <v>39516</v>
      </c>
      <c r="K35" s="765">
        <v>39516</v>
      </c>
      <c r="L35" s="765">
        <v>39516</v>
      </c>
      <c r="M35" s="765">
        <v>39516</v>
      </c>
      <c r="N35" s="765">
        <v>39516</v>
      </c>
      <c r="O35" s="765">
        <v>39516</v>
      </c>
      <c r="P35" s="766">
        <f>SUM(D35:O35)</f>
        <v>549729</v>
      </c>
    </row>
    <row r="36" spans="1:16" s="767" customFormat="1" ht="13.5" customHeight="1">
      <c r="A36" s="763"/>
      <c r="B36" s="330" t="s">
        <v>165</v>
      </c>
      <c r="C36" s="351">
        <v>40668</v>
      </c>
      <c r="D36" s="765">
        <v>6467</v>
      </c>
      <c r="E36" s="765">
        <v>6467</v>
      </c>
      <c r="F36" s="765">
        <v>6468</v>
      </c>
      <c r="G36" s="765">
        <v>6467</v>
      </c>
      <c r="H36" s="765">
        <v>6465</v>
      </c>
      <c r="I36" s="765">
        <v>1191</v>
      </c>
      <c r="J36" s="765">
        <v>1190</v>
      </c>
      <c r="K36" s="765">
        <v>1191</v>
      </c>
      <c r="L36" s="765">
        <v>1190</v>
      </c>
      <c r="M36" s="765">
        <v>1191</v>
      </c>
      <c r="N36" s="765">
        <v>1190</v>
      </c>
      <c r="O36" s="765">
        <v>1191</v>
      </c>
      <c r="P36" s="766">
        <f>SUM(D36:O36)</f>
        <v>40668</v>
      </c>
    </row>
    <row r="37" spans="1:16" s="767" customFormat="1" ht="13.5" customHeight="1">
      <c r="A37" s="763"/>
      <c r="B37" s="330" t="s">
        <v>163</v>
      </c>
      <c r="C37" s="351">
        <v>10515</v>
      </c>
      <c r="D37" s="765">
        <v>876</v>
      </c>
      <c r="E37" s="765">
        <v>876</v>
      </c>
      <c r="F37" s="765">
        <v>876</v>
      </c>
      <c r="G37" s="765">
        <v>876</v>
      </c>
      <c r="H37" s="765">
        <v>876</v>
      </c>
      <c r="I37" s="765">
        <v>876</v>
      </c>
      <c r="J37" s="765">
        <v>876</v>
      </c>
      <c r="K37" s="765">
        <v>876</v>
      </c>
      <c r="L37" s="765">
        <v>876</v>
      </c>
      <c r="M37" s="765">
        <v>877</v>
      </c>
      <c r="N37" s="765">
        <v>877</v>
      </c>
      <c r="O37" s="765">
        <v>877</v>
      </c>
      <c r="P37" s="766">
        <f>SUM(D37:O37)</f>
        <v>10515</v>
      </c>
    </row>
    <row r="38" spans="1:16" s="767" customFormat="1" ht="13.5" customHeight="1">
      <c r="A38" s="776"/>
      <c r="B38" s="773" t="s">
        <v>547</v>
      </c>
      <c r="C38" s="786">
        <f>SUM(C35:C37)</f>
        <v>600912</v>
      </c>
      <c r="D38" s="786">
        <f aca="true" t="shared" si="10" ref="D38:P38">SUM(D35:D37)</f>
        <v>61967</v>
      </c>
      <c r="E38" s="786">
        <f t="shared" si="10"/>
        <v>61967</v>
      </c>
      <c r="F38" s="786">
        <f t="shared" si="10"/>
        <v>61966</v>
      </c>
      <c r="G38" s="786">
        <f t="shared" si="10"/>
        <v>61967</v>
      </c>
      <c r="H38" s="786">
        <f t="shared" si="10"/>
        <v>61964</v>
      </c>
      <c r="I38" s="786">
        <f t="shared" si="10"/>
        <v>41583</v>
      </c>
      <c r="J38" s="786">
        <f t="shared" si="10"/>
        <v>41582</v>
      </c>
      <c r="K38" s="786">
        <f t="shared" si="10"/>
        <v>41583</v>
      </c>
      <c r="L38" s="786">
        <f t="shared" si="10"/>
        <v>41582</v>
      </c>
      <c r="M38" s="786">
        <f t="shared" si="10"/>
        <v>41584</v>
      </c>
      <c r="N38" s="786">
        <f t="shared" si="10"/>
        <v>41583</v>
      </c>
      <c r="O38" s="786">
        <f t="shared" si="10"/>
        <v>41584</v>
      </c>
      <c r="P38" s="787">
        <f t="shared" si="10"/>
        <v>600912</v>
      </c>
    </row>
    <row r="39" spans="1:16" s="767" customFormat="1" ht="13.5" customHeight="1">
      <c r="A39" s="776"/>
      <c r="B39" s="788" t="s">
        <v>318</v>
      </c>
      <c r="C39" s="786">
        <v>73753</v>
      </c>
      <c r="D39" s="789">
        <v>513</v>
      </c>
      <c r="E39" s="789">
        <v>68106</v>
      </c>
      <c r="F39" s="789">
        <v>513</v>
      </c>
      <c r="G39" s="789">
        <v>514</v>
      </c>
      <c r="H39" s="789">
        <v>513</v>
      </c>
      <c r="I39" s="789">
        <v>513</v>
      </c>
      <c r="J39" s="789">
        <v>514</v>
      </c>
      <c r="K39" s="789">
        <v>513</v>
      </c>
      <c r="L39" s="789">
        <v>514</v>
      </c>
      <c r="M39" s="789">
        <v>513</v>
      </c>
      <c r="N39" s="789">
        <v>514</v>
      </c>
      <c r="O39" s="789">
        <v>513</v>
      </c>
      <c r="P39" s="790">
        <f>SUM(D39:O39)</f>
        <v>73753</v>
      </c>
    </row>
    <row r="40" spans="1:17" s="764" customFormat="1" ht="15.75" customHeight="1" thickBot="1">
      <c r="A40" s="779"/>
      <c r="B40" s="781" t="s">
        <v>544</v>
      </c>
      <c r="C40" s="781">
        <f>+C39+C38+C34</f>
        <v>1757312</v>
      </c>
      <c r="D40" s="781">
        <f>+D39+D38+D34</f>
        <v>144206</v>
      </c>
      <c r="E40" s="781">
        <f aca="true" t="shared" si="11" ref="E40:P40">+E39+E38+E34</f>
        <v>211800</v>
      </c>
      <c r="F40" s="781">
        <f t="shared" si="11"/>
        <v>144205</v>
      </c>
      <c r="G40" s="781">
        <f t="shared" si="11"/>
        <v>144206</v>
      </c>
      <c r="H40" s="781">
        <f t="shared" si="11"/>
        <v>318175</v>
      </c>
      <c r="I40" s="781">
        <f t="shared" si="11"/>
        <v>113533</v>
      </c>
      <c r="J40" s="781">
        <f t="shared" si="11"/>
        <v>113530</v>
      </c>
      <c r="K40" s="781">
        <f t="shared" si="11"/>
        <v>113531</v>
      </c>
      <c r="L40" s="781">
        <f t="shared" si="11"/>
        <v>113530</v>
      </c>
      <c r="M40" s="781">
        <f t="shared" si="11"/>
        <v>113532</v>
      </c>
      <c r="N40" s="781">
        <f t="shared" si="11"/>
        <v>113532</v>
      </c>
      <c r="O40" s="781">
        <f t="shared" si="11"/>
        <v>113532</v>
      </c>
      <c r="P40" s="782">
        <f t="shared" si="11"/>
        <v>1757312</v>
      </c>
      <c r="Q40" s="767"/>
    </row>
    <row r="41" spans="1:17" s="794" customFormat="1" ht="15.75" customHeight="1" thickBot="1">
      <c r="A41" s="791"/>
      <c r="B41" s="792"/>
      <c r="C41" s="792"/>
      <c r="D41" s="792"/>
      <c r="E41" s="792"/>
      <c r="F41" s="792"/>
      <c r="G41" s="792"/>
      <c r="H41" s="792"/>
      <c r="I41" s="792"/>
      <c r="J41" s="792"/>
      <c r="K41" s="792"/>
      <c r="L41" s="792"/>
      <c r="M41" s="792"/>
      <c r="N41" s="792"/>
      <c r="O41" s="792"/>
      <c r="P41" s="792"/>
      <c r="Q41" s="793"/>
    </row>
    <row r="42" spans="1:17" ht="13.5" thickBot="1">
      <c r="A42" s="795"/>
      <c r="B42" s="796" t="s">
        <v>852</v>
      </c>
      <c r="C42" s="797">
        <f>+C25-C40</f>
        <v>0</v>
      </c>
      <c r="D42" s="797">
        <f aca="true" t="shared" si="12" ref="D42:P42">+D25-D40</f>
        <v>-18157</v>
      </c>
      <c r="E42" s="797">
        <f t="shared" si="12"/>
        <v>-93762</v>
      </c>
      <c r="F42" s="797">
        <f t="shared" si="12"/>
        <v>28714</v>
      </c>
      <c r="G42" s="797">
        <f t="shared" si="12"/>
        <v>-27266</v>
      </c>
      <c r="H42" s="797">
        <f t="shared" si="12"/>
        <v>100447</v>
      </c>
      <c r="I42" s="797">
        <f t="shared" si="12"/>
        <v>-10328</v>
      </c>
      <c r="J42" s="797">
        <f t="shared" si="12"/>
        <v>-10328</v>
      </c>
      <c r="K42" s="797">
        <f t="shared" si="12"/>
        <v>-3467</v>
      </c>
      <c r="L42" s="797">
        <f t="shared" si="12"/>
        <v>53127</v>
      </c>
      <c r="M42" s="797">
        <f t="shared" si="12"/>
        <v>-1753</v>
      </c>
      <c r="N42" s="797">
        <f t="shared" si="12"/>
        <v>-10330</v>
      </c>
      <c r="O42" s="797">
        <f t="shared" si="12"/>
        <v>-6897</v>
      </c>
      <c r="P42" s="798">
        <f t="shared" si="12"/>
        <v>0</v>
      </c>
      <c r="Q42" s="767"/>
    </row>
  </sheetData>
  <sheetProtection/>
  <mergeCells count="3">
    <mergeCell ref="A2:P2"/>
    <mergeCell ref="B5:P5"/>
    <mergeCell ref="B26:P2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  <headerFooter>
    <oddHeader>&amp;C&amp;"-,Félkövér"&amp;12Martonvásár Város Képviselőtestület  ..../2014 (........) önkormányzati rendelete Martonvásár Város 2014. évi költségvetésének módosításáról&amp;R
&amp;"-,Félkövér"&amp;12 11. melléklet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zoomScalePageLayoutView="0" workbookViewId="0" topLeftCell="A1">
      <selection activeCell="D4" sqref="D4:D10"/>
    </sheetView>
  </sheetViews>
  <sheetFormatPr defaultColWidth="9.140625" defaultRowHeight="15"/>
  <cols>
    <col min="1" max="1" width="5.00390625" style="523" customWidth="1"/>
    <col min="2" max="2" width="4.8515625" style="524" bestFit="1" customWidth="1"/>
    <col min="3" max="3" width="32.00390625" style="524" bestFit="1" customWidth="1"/>
    <col min="4" max="4" width="17.28125" style="524" customWidth="1"/>
    <col min="5" max="5" width="13.140625" style="524" customWidth="1"/>
    <col min="6" max="6" width="11.28125" style="524" customWidth="1"/>
    <col min="7" max="16384" width="9.140625" style="524" customWidth="1"/>
  </cols>
  <sheetData>
    <row r="1" ht="15">
      <c r="A1" s="524"/>
    </row>
    <row r="2" spans="1:5" ht="15.75" customHeight="1" thickBot="1">
      <c r="A2" s="524"/>
      <c r="E2" s="626"/>
    </row>
    <row r="3" spans="2:6" s="523" customFormat="1" ht="33.75" customHeight="1">
      <c r="B3" s="593" t="s">
        <v>609</v>
      </c>
      <c r="C3" s="611" t="s">
        <v>627</v>
      </c>
      <c r="D3" s="594" t="s">
        <v>628</v>
      </c>
      <c r="E3" s="625" t="s">
        <v>636</v>
      </c>
      <c r="F3" s="595" t="s">
        <v>638</v>
      </c>
    </row>
    <row r="4" spans="2:6" s="525" customFormat="1" ht="15">
      <c r="B4" s="596" t="s">
        <v>378</v>
      </c>
      <c r="C4" s="597" t="s">
        <v>629</v>
      </c>
      <c r="D4" s="974">
        <v>9188</v>
      </c>
      <c r="E4" s="979">
        <v>4161</v>
      </c>
      <c r="F4" s="982">
        <f>SUM(D4:E10)</f>
        <v>13349</v>
      </c>
    </row>
    <row r="5" spans="2:6" s="526" customFormat="1" ht="18" customHeight="1">
      <c r="B5" s="596" t="s">
        <v>535</v>
      </c>
      <c r="C5" s="598"/>
      <c r="D5" s="975"/>
      <c r="E5" s="980"/>
      <c r="F5" s="983"/>
    </row>
    <row r="6" spans="2:6" s="526" customFormat="1" ht="13.5" customHeight="1">
      <c r="B6" s="596" t="s">
        <v>595</v>
      </c>
      <c r="C6" s="598"/>
      <c r="D6" s="975"/>
      <c r="E6" s="980"/>
      <c r="F6" s="983"/>
    </row>
    <row r="7" spans="1:6" ht="18" customHeight="1">
      <c r="A7" s="524"/>
      <c r="B7" s="596" t="s">
        <v>596</v>
      </c>
      <c r="C7" s="598"/>
      <c r="D7" s="975"/>
      <c r="E7" s="980"/>
      <c r="F7" s="983"/>
    </row>
    <row r="8" spans="1:6" ht="18" customHeight="1">
      <c r="A8" s="524"/>
      <c r="B8" s="596" t="s">
        <v>597</v>
      </c>
      <c r="C8" s="598"/>
      <c r="D8" s="975"/>
      <c r="E8" s="980"/>
      <c r="F8" s="983"/>
    </row>
    <row r="9" spans="1:6" ht="18" customHeight="1">
      <c r="A9" s="524"/>
      <c r="B9" s="596" t="s">
        <v>598</v>
      </c>
      <c r="C9" s="598"/>
      <c r="D9" s="975"/>
      <c r="E9" s="980"/>
      <c r="F9" s="983"/>
    </row>
    <row r="10" spans="1:6" ht="18" customHeight="1">
      <c r="A10" s="524"/>
      <c r="B10" s="596" t="s">
        <v>599</v>
      </c>
      <c r="C10" s="598"/>
      <c r="D10" s="976"/>
      <c r="E10" s="981"/>
      <c r="F10" s="984"/>
    </row>
    <row r="11" spans="1:6" ht="18" customHeight="1">
      <c r="A11" s="524"/>
      <c r="B11" s="596" t="s">
        <v>600</v>
      </c>
      <c r="C11" s="597" t="s">
        <v>630</v>
      </c>
      <c r="D11" s="599">
        <v>2500</v>
      </c>
      <c r="E11" s="622">
        <v>842</v>
      </c>
      <c r="F11" s="600">
        <f>SUM(D11:E11)</f>
        <v>3342</v>
      </c>
    </row>
    <row r="12" spans="1:6" ht="18" customHeight="1">
      <c r="A12" s="524"/>
      <c r="B12" s="596" t="s">
        <v>601</v>
      </c>
      <c r="C12" s="598"/>
      <c r="D12" s="601"/>
      <c r="E12" s="602"/>
      <c r="F12" s="600">
        <f aca="true" t="shared" si="0" ref="F12:F17">SUM(D12:E12)</f>
        <v>0</v>
      </c>
    </row>
    <row r="13" spans="1:6" ht="18" customHeight="1">
      <c r="A13" s="524"/>
      <c r="B13" s="596"/>
      <c r="C13" s="597" t="s">
        <v>631</v>
      </c>
      <c r="D13" s="603">
        <v>138103</v>
      </c>
      <c r="E13" s="623">
        <v>-1500</v>
      </c>
      <c r="F13" s="600">
        <f t="shared" si="0"/>
        <v>136603</v>
      </c>
    </row>
    <row r="14" spans="1:6" ht="18" customHeight="1">
      <c r="A14" s="524"/>
      <c r="B14" s="596" t="s">
        <v>603</v>
      </c>
      <c r="C14" s="598"/>
      <c r="D14" s="601"/>
      <c r="E14" s="623"/>
      <c r="F14" s="600">
        <f t="shared" si="0"/>
        <v>0</v>
      </c>
    </row>
    <row r="15" spans="1:6" ht="18" customHeight="1">
      <c r="A15" s="524"/>
      <c r="B15" s="596" t="s">
        <v>604</v>
      </c>
      <c r="C15" s="597" t="s">
        <v>632</v>
      </c>
      <c r="D15" s="604">
        <v>219831</v>
      </c>
      <c r="E15" s="624">
        <v>4095</v>
      </c>
      <c r="F15" s="600">
        <f t="shared" si="0"/>
        <v>223926</v>
      </c>
    </row>
    <row r="16" spans="1:6" ht="18" customHeight="1">
      <c r="A16" s="524"/>
      <c r="B16" s="596" t="s">
        <v>605</v>
      </c>
      <c r="C16" s="605"/>
      <c r="D16" s="606"/>
      <c r="E16" s="624"/>
      <c r="F16" s="600">
        <f t="shared" si="0"/>
        <v>0</v>
      </c>
    </row>
    <row r="17" spans="1:6" ht="18" customHeight="1" thickBot="1">
      <c r="A17" s="524"/>
      <c r="B17" s="596" t="s">
        <v>606</v>
      </c>
      <c r="C17" s="607"/>
      <c r="D17" s="608"/>
      <c r="E17" s="609"/>
      <c r="F17" s="600">
        <f t="shared" si="0"/>
        <v>0</v>
      </c>
    </row>
    <row r="18" spans="1:6" ht="18" customHeight="1" thickBot="1">
      <c r="A18" s="524"/>
      <c r="B18" s="977" t="s">
        <v>607</v>
      </c>
      <c r="C18" s="978"/>
      <c r="D18" s="610">
        <f>SUM(D4:D17)</f>
        <v>369622</v>
      </c>
      <c r="E18" s="610">
        <f>SUM(E4:E17)</f>
        <v>7598</v>
      </c>
      <c r="F18" s="610">
        <f>SUM(F4:F17)</f>
        <v>377220</v>
      </c>
    </row>
    <row r="19" ht="18" customHeight="1">
      <c r="A19" s="524"/>
    </row>
    <row r="20" ht="18" customHeight="1">
      <c r="A20" s="524"/>
    </row>
    <row r="21" ht="18" customHeight="1">
      <c r="A21" s="524"/>
    </row>
    <row r="22" ht="18" customHeight="1">
      <c r="A22" s="524"/>
    </row>
    <row r="23" ht="18" customHeight="1">
      <c r="A23" s="524"/>
    </row>
    <row r="24" ht="18" customHeight="1">
      <c r="A24" s="524"/>
    </row>
    <row r="25" ht="18" customHeight="1">
      <c r="A25" s="524"/>
    </row>
    <row r="26" ht="18" customHeight="1">
      <c r="A26" s="524"/>
    </row>
    <row r="27" ht="18" customHeight="1">
      <c r="A27" s="524"/>
    </row>
    <row r="28" ht="18" customHeight="1">
      <c r="A28" s="524"/>
    </row>
    <row r="29" ht="18" customHeight="1">
      <c r="A29" s="524"/>
    </row>
    <row r="30" ht="8.25" customHeight="1">
      <c r="A30" s="524"/>
    </row>
  </sheetData>
  <sheetProtection/>
  <mergeCells count="4">
    <mergeCell ref="D4:D10"/>
    <mergeCell ref="B18:C18"/>
    <mergeCell ref="E4:E10"/>
    <mergeCell ref="F4:F10"/>
  </mergeCells>
  <conditionalFormatting sqref="D18:F18">
    <cfRule type="cellIs" priority="1" dxfId="1" operator="equal" stopIfTrue="1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  <headerFooter>
    <oddHeader>&amp;C&amp;"-,Félkövér"&amp;12Martonvásár Város Képviselőtestület  ..../2014 (........) önkormányzati rendelete Martonvásár Város 2014. évi költségvetésének módosításáról&amp;R&amp;"-,Félkövér"&amp;12
 12. melléklet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5"/>
  <sheetViews>
    <sheetView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L16" sqref="L16"/>
    </sheetView>
  </sheetViews>
  <sheetFormatPr defaultColWidth="9.140625" defaultRowHeight="15"/>
  <cols>
    <col min="2" max="2" width="25.7109375" style="0" customWidth="1"/>
    <col min="3" max="3" width="11.140625" style="0" bestFit="1" customWidth="1"/>
    <col min="4" max="4" width="13.00390625" style="0" bestFit="1" customWidth="1"/>
    <col min="5" max="5" width="13.57421875" style="0" bestFit="1" customWidth="1"/>
    <col min="6" max="8" width="13.8515625" style="0" customWidth="1"/>
    <col min="9" max="9" width="13.00390625" style="687" bestFit="1" customWidth="1"/>
    <col min="10" max="10" width="10.00390625" style="0" bestFit="1" customWidth="1"/>
    <col min="11" max="11" width="13.00390625" style="0" bestFit="1" customWidth="1"/>
  </cols>
  <sheetData>
    <row r="1" spans="1:10" ht="39" thickBot="1">
      <c r="A1" s="988" t="s">
        <v>658</v>
      </c>
      <c r="B1" s="988"/>
      <c r="C1" s="645" t="s">
        <v>659</v>
      </c>
      <c r="D1" s="646" t="s">
        <v>660</v>
      </c>
      <c r="E1" s="646" t="s">
        <v>661</v>
      </c>
      <c r="F1" s="646" t="s">
        <v>662</v>
      </c>
      <c r="G1" s="646" t="s">
        <v>663</v>
      </c>
      <c r="H1" s="646" t="s">
        <v>664</v>
      </c>
      <c r="I1" s="647" t="s">
        <v>665</v>
      </c>
      <c r="J1" s="646" t="s">
        <v>666</v>
      </c>
    </row>
    <row r="2" spans="1:11" ht="15.75" thickBot="1">
      <c r="A2" s="989" t="s">
        <v>667</v>
      </c>
      <c r="B2" s="990"/>
      <c r="C2" s="648">
        <f>+C12+C16+C30+C52+C60+C69+C77+C83+C92+C105+C3+C4+C5+C6+C80+C54</f>
        <v>313135762</v>
      </c>
      <c r="D2" s="648">
        <f aca="true" t="shared" si="0" ref="D2:J2">+D12+D16+D30+D52+D60+D69+D77+D83+D92+D105+D3+D4+D5+D6+D80+D54</f>
        <v>186864238.06</v>
      </c>
      <c r="E2" s="648">
        <f t="shared" si="0"/>
        <v>0</v>
      </c>
      <c r="F2" s="648">
        <f t="shared" si="0"/>
        <v>186864238.06</v>
      </c>
      <c r="G2" s="648">
        <f t="shared" si="0"/>
        <v>0</v>
      </c>
      <c r="H2" s="648">
        <f t="shared" si="0"/>
        <v>186864238.06</v>
      </c>
      <c r="I2" s="648">
        <f t="shared" si="0"/>
        <v>109477512</v>
      </c>
      <c r="J2" s="648">
        <f t="shared" si="0"/>
        <v>77386726.06</v>
      </c>
      <c r="K2" s="649"/>
    </row>
    <row r="3" spans="1:10" ht="15">
      <c r="A3" s="991" t="s">
        <v>668</v>
      </c>
      <c r="B3" s="991"/>
      <c r="C3" s="650"/>
      <c r="D3" s="651">
        <v>0</v>
      </c>
      <c r="E3" s="651"/>
      <c r="F3" s="651">
        <f>+D3+E3</f>
        <v>0</v>
      </c>
      <c r="G3" s="651"/>
      <c r="H3" s="651">
        <f>+F3+G3</f>
        <v>0</v>
      </c>
      <c r="I3" s="652"/>
      <c r="J3" s="653">
        <f>+H3-I3</f>
        <v>0</v>
      </c>
    </row>
    <row r="4" spans="1:11" ht="15">
      <c r="A4" s="992" t="s">
        <v>303</v>
      </c>
      <c r="B4" s="992"/>
      <c r="C4" s="654">
        <v>60000000</v>
      </c>
      <c r="D4" s="655">
        <v>0</v>
      </c>
      <c r="E4" s="655"/>
      <c r="F4" s="651">
        <f aca="true" t="shared" si="1" ref="F4:F73">+D4+E4</f>
        <v>0</v>
      </c>
      <c r="G4" s="651"/>
      <c r="H4" s="651">
        <f aca="true" t="shared" si="2" ref="H4:H68">+F4+G4</f>
        <v>0</v>
      </c>
      <c r="I4" s="656"/>
      <c r="J4" s="653">
        <f aca="true" t="shared" si="3" ref="J4:J68">+H4-I4</f>
        <v>0</v>
      </c>
      <c r="K4" s="649"/>
    </row>
    <row r="5" spans="1:10" ht="15">
      <c r="A5" s="992" t="s">
        <v>669</v>
      </c>
      <c r="B5" s="992"/>
      <c r="C5" s="654">
        <v>45000000</v>
      </c>
      <c r="D5" s="655">
        <v>0</v>
      </c>
      <c r="E5" s="655">
        <v>5000000</v>
      </c>
      <c r="F5" s="651">
        <f t="shared" si="1"/>
        <v>5000000</v>
      </c>
      <c r="G5" s="651">
        <v>-5000000</v>
      </c>
      <c r="H5" s="651">
        <f t="shared" si="2"/>
        <v>0</v>
      </c>
      <c r="I5" s="656"/>
      <c r="J5" s="653">
        <f t="shared" si="3"/>
        <v>0</v>
      </c>
    </row>
    <row r="6" spans="1:10" ht="15">
      <c r="A6" s="992" t="s">
        <v>558</v>
      </c>
      <c r="B6" s="992"/>
      <c r="C6" s="654">
        <v>598100</v>
      </c>
      <c r="D6" s="655">
        <v>2011303</v>
      </c>
      <c r="E6" s="655">
        <v>-2011303</v>
      </c>
      <c r="F6" s="651">
        <f t="shared" si="1"/>
        <v>0</v>
      </c>
      <c r="G6" s="651">
        <v>0</v>
      </c>
      <c r="H6" s="651">
        <f t="shared" si="2"/>
        <v>0</v>
      </c>
      <c r="I6" s="656"/>
      <c r="J6" s="653">
        <f t="shared" si="3"/>
        <v>0</v>
      </c>
    </row>
    <row r="7" spans="1:10" ht="16.5">
      <c r="A7" s="985" t="s">
        <v>670</v>
      </c>
      <c r="B7" s="657" t="s">
        <v>671</v>
      </c>
      <c r="C7" s="654">
        <v>571500</v>
      </c>
      <c r="D7" s="655">
        <v>0</v>
      </c>
      <c r="E7" s="655">
        <v>190500</v>
      </c>
      <c r="F7" s="651">
        <f t="shared" si="1"/>
        <v>190500</v>
      </c>
      <c r="G7" s="651"/>
      <c r="H7" s="651">
        <f t="shared" si="2"/>
        <v>190500</v>
      </c>
      <c r="I7" s="656">
        <v>190500</v>
      </c>
      <c r="J7" s="653">
        <f t="shared" si="3"/>
        <v>0</v>
      </c>
    </row>
    <row r="8" spans="1:10" ht="33">
      <c r="A8" s="985"/>
      <c r="B8" s="657" t="s">
        <v>672</v>
      </c>
      <c r="C8" s="654"/>
      <c r="D8" s="655">
        <v>8473440</v>
      </c>
      <c r="E8" s="655"/>
      <c r="F8" s="651">
        <f t="shared" si="1"/>
        <v>8473440</v>
      </c>
      <c r="G8" s="651"/>
      <c r="H8" s="651">
        <f t="shared" si="2"/>
        <v>8473440</v>
      </c>
      <c r="I8" s="656">
        <f>4892040+3581400</f>
        <v>8473440</v>
      </c>
      <c r="J8" s="653">
        <f t="shared" si="3"/>
        <v>0</v>
      </c>
    </row>
    <row r="9" spans="1:10" ht="16.5">
      <c r="A9" s="985"/>
      <c r="B9" s="657" t="s">
        <v>673</v>
      </c>
      <c r="C9" s="654">
        <v>1212564</v>
      </c>
      <c r="D9" s="655">
        <v>841026</v>
      </c>
      <c r="E9" s="655"/>
      <c r="F9" s="651">
        <f t="shared" si="1"/>
        <v>841026</v>
      </c>
      <c r="G9" s="651">
        <v>127000</v>
      </c>
      <c r="H9" s="651">
        <f>+F9+G9</f>
        <v>968026</v>
      </c>
      <c r="I9" s="656">
        <f>841025+127000</f>
        <v>968025</v>
      </c>
      <c r="J9" s="653">
        <f t="shared" si="3"/>
        <v>1</v>
      </c>
    </row>
    <row r="10" spans="1:10" ht="33">
      <c r="A10" s="985"/>
      <c r="B10" s="657" t="s">
        <v>674</v>
      </c>
      <c r="C10" s="654">
        <v>708700</v>
      </c>
      <c r="D10" s="655">
        <v>0</v>
      </c>
      <c r="E10" s="655"/>
      <c r="F10" s="651">
        <f t="shared" si="1"/>
        <v>0</v>
      </c>
      <c r="G10" s="651"/>
      <c r="H10" s="651">
        <f t="shared" si="2"/>
        <v>0</v>
      </c>
      <c r="I10" s="656"/>
      <c r="J10" s="653">
        <f t="shared" si="3"/>
        <v>0</v>
      </c>
    </row>
    <row r="11" spans="1:10" ht="33">
      <c r="A11" s="985"/>
      <c r="B11" s="657" t="s">
        <v>675</v>
      </c>
      <c r="C11" s="654">
        <v>508000</v>
      </c>
      <c r="D11" s="655">
        <v>0</v>
      </c>
      <c r="E11" s="655"/>
      <c r="F11" s="651">
        <f t="shared" si="1"/>
        <v>0</v>
      </c>
      <c r="G11" s="651"/>
      <c r="H11" s="651">
        <f t="shared" si="2"/>
        <v>0</v>
      </c>
      <c r="I11" s="656"/>
      <c r="J11" s="653">
        <f t="shared" si="3"/>
        <v>0</v>
      </c>
    </row>
    <row r="12" spans="1:10" ht="16.5">
      <c r="A12" s="658" t="s">
        <v>676</v>
      </c>
      <c r="B12" s="659"/>
      <c r="C12" s="660">
        <f>SUM(C7:C11)</f>
        <v>3000764</v>
      </c>
      <c r="D12" s="660">
        <f aca="true" t="shared" si="4" ref="D12:J12">SUM(D7:D11)</f>
        <v>9314466</v>
      </c>
      <c r="E12" s="660">
        <f t="shared" si="4"/>
        <v>190500</v>
      </c>
      <c r="F12" s="660">
        <f t="shared" si="4"/>
        <v>9504966</v>
      </c>
      <c r="G12" s="660">
        <f t="shared" si="4"/>
        <v>127000</v>
      </c>
      <c r="H12" s="660">
        <f t="shared" si="4"/>
        <v>9631966</v>
      </c>
      <c r="I12" s="661">
        <f t="shared" si="4"/>
        <v>9631965</v>
      </c>
      <c r="J12" s="661">
        <f t="shared" si="4"/>
        <v>1</v>
      </c>
    </row>
    <row r="13" spans="1:10" ht="16.5">
      <c r="A13" s="985" t="s">
        <v>677</v>
      </c>
      <c r="B13" s="657" t="s">
        <v>678</v>
      </c>
      <c r="C13" s="662">
        <v>17772792</v>
      </c>
      <c r="D13" s="655">
        <v>6451200</v>
      </c>
      <c r="E13" s="655"/>
      <c r="F13" s="651">
        <f t="shared" si="1"/>
        <v>6451200</v>
      </c>
      <c r="G13" s="651"/>
      <c r="H13" s="651">
        <f t="shared" si="2"/>
        <v>6451200</v>
      </c>
      <c r="I13" s="656">
        <v>6451200</v>
      </c>
      <c r="J13" s="653">
        <f t="shared" si="3"/>
        <v>0</v>
      </c>
    </row>
    <row r="14" spans="1:10" ht="16.5">
      <c r="A14" s="985"/>
      <c r="B14" s="657" t="s">
        <v>679</v>
      </c>
      <c r="C14" s="662"/>
      <c r="D14" s="655">
        <v>0</v>
      </c>
      <c r="E14" s="655"/>
      <c r="F14" s="651">
        <f t="shared" si="1"/>
        <v>0</v>
      </c>
      <c r="G14" s="651"/>
      <c r="H14" s="651">
        <f t="shared" si="2"/>
        <v>0</v>
      </c>
      <c r="I14" s="656"/>
      <c r="J14" s="653">
        <f t="shared" si="3"/>
        <v>0</v>
      </c>
    </row>
    <row r="15" spans="1:10" ht="16.5">
      <c r="A15" s="985"/>
      <c r="B15" s="657"/>
      <c r="C15" s="654"/>
      <c r="D15" s="655">
        <v>0</v>
      </c>
      <c r="E15" s="655"/>
      <c r="F15" s="651">
        <f t="shared" si="1"/>
        <v>0</v>
      </c>
      <c r="G15" s="651"/>
      <c r="H15" s="651">
        <f t="shared" si="2"/>
        <v>0</v>
      </c>
      <c r="I15" s="656"/>
      <c r="J15" s="653">
        <f t="shared" si="3"/>
        <v>0</v>
      </c>
    </row>
    <row r="16" spans="1:10" ht="16.5">
      <c r="A16" s="658" t="s">
        <v>676</v>
      </c>
      <c r="B16" s="659"/>
      <c r="C16" s="660">
        <f>SUM(C13:C15)</f>
        <v>17772792</v>
      </c>
      <c r="D16" s="660">
        <f aca="true" t="shared" si="5" ref="D16:J16">SUM(D13:D15)</f>
        <v>6451200</v>
      </c>
      <c r="E16" s="660">
        <f t="shared" si="5"/>
        <v>0</v>
      </c>
      <c r="F16" s="660">
        <f t="shared" si="5"/>
        <v>6451200</v>
      </c>
      <c r="G16" s="660">
        <f t="shared" si="5"/>
        <v>0</v>
      </c>
      <c r="H16" s="660">
        <f t="shared" si="5"/>
        <v>6451200</v>
      </c>
      <c r="I16" s="661">
        <f t="shared" si="5"/>
        <v>6451200</v>
      </c>
      <c r="J16" s="661">
        <f t="shared" si="5"/>
        <v>0</v>
      </c>
    </row>
    <row r="17" spans="1:10" ht="16.5">
      <c r="A17" s="985" t="s">
        <v>680</v>
      </c>
      <c r="B17" s="657" t="s">
        <v>681</v>
      </c>
      <c r="C17" s="654"/>
      <c r="D17" s="655">
        <v>0</v>
      </c>
      <c r="E17" s="655"/>
      <c r="F17" s="651">
        <f t="shared" si="1"/>
        <v>0</v>
      </c>
      <c r="G17" s="651"/>
      <c r="H17" s="651">
        <f t="shared" si="2"/>
        <v>0</v>
      </c>
      <c r="I17" s="656"/>
      <c r="J17" s="653">
        <f t="shared" si="3"/>
        <v>0</v>
      </c>
    </row>
    <row r="18" spans="1:10" ht="16.5">
      <c r="A18" s="985"/>
      <c r="B18" s="657" t="s">
        <v>682</v>
      </c>
      <c r="C18" s="654"/>
      <c r="D18" s="655">
        <v>0</v>
      </c>
      <c r="E18" s="655"/>
      <c r="F18" s="651">
        <f t="shared" si="1"/>
        <v>0</v>
      </c>
      <c r="G18" s="651"/>
      <c r="H18" s="651">
        <f t="shared" si="2"/>
        <v>0</v>
      </c>
      <c r="I18" s="656"/>
      <c r="J18" s="653">
        <f t="shared" si="3"/>
        <v>0</v>
      </c>
    </row>
    <row r="19" spans="1:10" ht="16.5">
      <c r="A19" s="985"/>
      <c r="B19" s="657" t="s">
        <v>683</v>
      </c>
      <c r="C19" s="654"/>
      <c r="D19" s="655">
        <v>0</v>
      </c>
      <c r="E19" s="655"/>
      <c r="F19" s="651">
        <f t="shared" si="1"/>
        <v>0</v>
      </c>
      <c r="G19" s="651"/>
      <c r="H19" s="651">
        <f t="shared" si="2"/>
        <v>0</v>
      </c>
      <c r="I19" s="656"/>
      <c r="J19" s="653">
        <f t="shared" si="3"/>
        <v>0</v>
      </c>
    </row>
    <row r="20" spans="1:10" ht="16.5">
      <c r="A20" s="985"/>
      <c r="B20" s="657" t="s">
        <v>684</v>
      </c>
      <c r="C20" s="654"/>
      <c r="D20" s="655">
        <v>0</v>
      </c>
      <c r="E20" s="655"/>
      <c r="F20" s="651">
        <f t="shared" si="1"/>
        <v>0</v>
      </c>
      <c r="G20" s="651"/>
      <c r="H20" s="651">
        <f t="shared" si="2"/>
        <v>0</v>
      </c>
      <c r="I20" s="656"/>
      <c r="J20" s="653">
        <f t="shared" si="3"/>
        <v>0</v>
      </c>
    </row>
    <row r="21" spans="1:10" ht="16.5">
      <c r="A21" s="985"/>
      <c r="B21" s="657" t="s">
        <v>685</v>
      </c>
      <c r="C21" s="654">
        <v>508000</v>
      </c>
      <c r="D21" s="655">
        <v>0</v>
      </c>
      <c r="E21" s="655"/>
      <c r="F21" s="651">
        <f t="shared" si="1"/>
        <v>0</v>
      </c>
      <c r="G21" s="651"/>
      <c r="H21" s="651">
        <f t="shared" si="2"/>
        <v>0</v>
      </c>
      <c r="I21" s="656"/>
      <c r="J21" s="653">
        <f t="shared" si="3"/>
        <v>0</v>
      </c>
    </row>
    <row r="22" spans="1:10" ht="16.5">
      <c r="A22" s="985"/>
      <c r="B22" s="657" t="s">
        <v>673</v>
      </c>
      <c r="C22" s="654"/>
      <c r="D22" s="655">
        <v>0</v>
      </c>
      <c r="E22" s="655"/>
      <c r="F22" s="651">
        <f t="shared" si="1"/>
        <v>0</v>
      </c>
      <c r="G22" s="651"/>
      <c r="H22" s="651">
        <f t="shared" si="2"/>
        <v>0</v>
      </c>
      <c r="I22" s="656"/>
      <c r="J22" s="653">
        <f t="shared" si="3"/>
        <v>0</v>
      </c>
    </row>
    <row r="23" spans="1:10" ht="16.5">
      <c r="A23" s="985"/>
      <c r="B23" s="657" t="s">
        <v>686</v>
      </c>
      <c r="C23" s="654">
        <v>15031586</v>
      </c>
      <c r="D23" s="655">
        <v>0</v>
      </c>
      <c r="E23" s="655"/>
      <c r="F23" s="651">
        <f t="shared" si="1"/>
        <v>0</v>
      </c>
      <c r="G23" s="651"/>
      <c r="H23" s="651">
        <f t="shared" si="2"/>
        <v>0</v>
      </c>
      <c r="I23" s="656"/>
      <c r="J23" s="653">
        <f t="shared" si="3"/>
        <v>0</v>
      </c>
    </row>
    <row r="24" spans="1:10" ht="16.5">
      <c r="A24" s="985"/>
      <c r="B24" s="663" t="s">
        <v>687</v>
      </c>
      <c r="C24" s="654">
        <v>6627500</v>
      </c>
      <c r="D24" s="655">
        <v>0</v>
      </c>
      <c r="E24" s="655"/>
      <c r="F24" s="651">
        <f t="shared" si="1"/>
        <v>0</v>
      </c>
      <c r="G24" s="651"/>
      <c r="H24" s="651">
        <f t="shared" si="2"/>
        <v>0</v>
      </c>
      <c r="I24" s="656"/>
      <c r="J24" s="653">
        <f t="shared" si="3"/>
        <v>0</v>
      </c>
    </row>
    <row r="25" spans="1:10" ht="33">
      <c r="A25" s="985"/>
      <c r="B25" s="664" t="s">
        <v>688</v>
      </c>
      <c r="C25" s="654">
        <v>66267</v>
      </c>
      <c r="D25" s="655">
        <v>0</v>
      </c>
      <c r="E25" s="655"/>
      <c r="F25" s="651">
        <f t="shared" si="1"/>
        <v>0</v>
      </c>
      <c r="G25" s="651"/>
      <c r="H25" s="651">
        <f t="shared" si="2"/>
        <v>0</v>
      </c>
      <c r="I25" s="656"/>
      <c r="J25" s="653">
        <f t="shared" si="3"/>
        <v>0</v>
      </c>
    </row>
    <row r="26" spans="1:10" ht="16.5">
      <c r="A26" s="985"/>
      <c r="B26" s="665" t="s">
        <v>689</v>
      </c>
      <c r="C26" s="662">
        <v>861066</v>
      </c>
      <c r="D26" s="656">
        <v>0</v>
      </c>
      <c r="E26" s="656"/>
      <c r="F26" s="651">
        <f t="shared" si="1"/>
        <v>0</v>
      </c>
      <c r="G26" s="651"/>
      <c r="H26" s="651">
        <f t="shared" si="2"/>
        <v>0</v>
      </c>
      <c r="I26" s="656"/>
      <c r="J26" s="653">
        <f t="shared" si="3"/>
        <v>0</v>
      </c>
    </row>
    <row r="27" spans="1:10" ht="16.5">
      <c r="A27" s="985"/>
      <c r="B27" s="665" t="s">
        <v>690</v>
      </c>
      <c r="C27" s="662"/>
      <c r="D27" s="656"/>
      <c r="E27" s="656">
        <v>805385</v>
      </c>
      <c r="F27" s="651">
        <f t="shared" si="1"/>
        <v>805385</v>
      </c>
      <c r="G27" s="651">
        <v>280860</v>
      </c>
      <c r="H27" s="651">
        <f t="shared" si="2"/>
        <v>1086245</v>
      </c>
      <c r="I27" s="656">
        <f>280860+805385</f>
        <v>1086245</v>
      </c>
      <c r="J27" s="653">
        <f t="shared" si="3"/>
        <v>0</v>
      </c>
    </row>
    <row r="28" spans="1:10" ht="16.5">
      <c r="A28" s="985"/>
      <c r="B28" s="657" t="s">
        <v>691</v>
      </c>
      <c r="C28" s="654">
        <v>5450349</v>
      </c>
      <c r="D28" s="655">
        <v>1549651</v>
      </c>
      <c r="E28" s="655">
        <f>-1123440-249498</f>
        <v>-1372938</v>
      </c>
      <c r="F28" s="651">
        <f t="shared" si="1"/>
        <v>176713</v>
      </c>
      <c r="G28" s="651"/>
      <c r="H28" s="651">
        <f t="shared" si="2"/>
        <v>176713</v>
      </c>
      <c r="I28" s="656">
        <f>154978+21735</f>
        <v>176713</v>
      </c>
      <c r="J28" s="653">
        <f t="shared" si="3"/>
        <v>0</v>
      </c>
    </row>
    <row r="29" spans="1:10" ht="16.5">
      <c r="A29" s="666"/>
      <c r="B29" s="657" t="s">
        <v>692</v>
      </c>
      <c r="C29" s="654">
        <v>2880156</v>
      </c>
      <c r="D29" s="655">
        <v>0</v>
      </c>
      <c r="E29" s="655">
        <v>561340</v>
      </c>
      <c r="F29" s="651">
        <f t="shared" si="1"/>
        <v>561340</v>
      </c>
      <c r="G29" s="651"/>
      <c r="H29" s="651">
        <f t="shared" si="2"/>
        <v>561340</v>
      </c>
      <c r="I29" s="656">
        <v>561340</v>
      </c>
      <c r="J29" s="653">
        <f t="shared" si="3"/>
        <v>0</v>
      </c>
    </row>
    <row r="30" spans="1:10" ht="16.5">
      <c r="A30" s="658" t="s">
        <v>676</v>
      </c>
      <c r="B30" s="667"/>
      <c r="C30" s="660">
        <f>SUM(C17:C29)</f>
        <v>31424924</v>
      </c>
      <c r="D30" s="660">
        <f aca="true" t="shared" si="6" ref="D30:J30">SUM(D17:D29)</f>
        <v>1549651</v>
      </c>
      <c r="E30" s="660">
        <f t="shared" si="6"/>
        <v>-6213</v>
      </c>
      <c r="F30" s="660">
        <f t="shared" si="6"/>
        <v>1543438</v>
      </c>
      <c r="G30" s="660">
        <f t="shared" si="6"/>
        <v>280860</v>
      </c>
      <c r="H30" s="660">
        <f t="shared" si="6"/>
        <v>1824298</v>
      </c>
      <c r="I30" s="661">
        <f t="shared" si="6"/>
        <v>1824298</v>
      </c>
      <c r="J30" s="661">
        <f t="shared" si="6"/>
        <v>0</v>
      </c>
    </row>
    <row r="31" spans="1:10" ht="16.5">
      <c r="A31" s="985" t="s">
        <v>693</v>
      </c>
      <c r="B31" s="657" t="s">
        <v>694</v>
      </c>
      <c r="C31" s="654"/>
      <c r="D31" s="655">
        <v>0</v>
      </c>
      <c r="E31" s="655"/>
      <c r="F31" s="651">
        <f t="shared" si="1"/>
        <v>0</v>
      </c>
      <c r="G31" s="651"/>
      <c r="H31" s="651">
        <f t="shared" si="2"/>
        <v>0</v>
      </c>
      <c r="I31" s="656"/>
      <c r="J31" s="653">
        <f t="shared" si="3"/>
        <v>0</v>
      </c>
    </row>
    <row r="32" spans="1:10" ht="16.5">
      <c r="A32" s="985"/>
      <c r="B32" s="657" t="s">
        <v>695</v>
      </c>
      <c r="C32" s="654"/>
      <c r="D32" s="655">
        <v>0</v>
      </c>
      <c r="E32" s="655"/>
      <c r="F32" s="651">
        <f t="shared" si="1"/>
        <v>0</v>
      </c>
      <c r="G32" s="651"/>
      <c r="H32" s="651">
        <f t="shared" si="2"/>
        <v>0</v>
      </c>
      <c r="I32" s="656"/>
      <c r="J32" s="653">
        <f t="shared" si="3"/>
        <v>0</v>
      </c>
    </row>
    <row r="33" spans="1:10" ht="16.5">
      <c r="A33" s="985"/>
      <c r="B33" s="657" t="s">
        <v>682</v>
      </c>
      <c r="C33" s="654"/>
      <c r="D33" s="655">
        <v>0</v>
      </c>
      <c r="E33" s="655"/>
      <c r="F33" s="651">
        <f t="shared" si="1"/>
        <v>0</v>
      </c>
      <c r="G33" s="651"/>
      <c r="H33" s="651">
        <f t="shared" si="2"/>
        <v>0</v>
      </c>
      <c r="I33" s="656"/>
      <c r="J33" s="653">
        <f t="shared" si="3"/>
        <v>0</v>
      </c>
    </row>
    <row r="34" spans="1:10" ht="16.5">
      <c r="A34" s="985"/>
      <c r="B34" s="657" t="s">
        <v>683</v>
      </c>
      <c r="C34" s="654"/>
      <c r="D34" s="655">
        <v>0</v>
      </c>
      <c r="E34" s="655"/>
      <c r="F34" s="651">
        <f t="shared" si="1"/>
        <v>0</v>
      </c>
      <c r="G34" s="651"/>
      <c r="H34" s="651">
        <f t="shared" si="2"/>
        <v>0</v>
      </c>
      <c r="I34" s="656"/>
      <c r="J34" s="653">
        <f t="shared" si="3"/>
        <v>0</v>
      </c>
    </row>
    <row r="35" spans="1:10" ht="16.5">
      <c r="A35" s="985"/>
      <c r="B35" s="657" t="s">
        <v>685</v>
      </c>
      <c r="C35" s="654"/>
      <c r="D35" s="655">
        <v>0</v>
      </c>
      <c r="E35" s="655"/>
      <c r="F35" s="651">
        <f t="shared" si="1"/>
        <v>0</v>
      </c>
      <c r="G35" s="651"/>
      <c r="H35" s="651">
        <f t="shared" si="2"/>
        <v>0</v>
      </c>
      <c r="I35" s="656"/>
      <c r="J35" s="653">
        <f t="shared" si="3"/>
        <v>0</v>
      </c>
    </row>
    <row r="36" spans="1:10" ht="16.5">
      <c r="A36" s="985"/>
      <c r="B36" s="657" t="s">
        <v>671</v>
      </c>
      <c r="C36" s="654">
        <v>300000</v>
      </c>
      <c r="D36" s="655">
        <v>0</v>
      </c>
      <c r="E36" s="655"/>
      <c r="F36" s="651">
        <f t="shared" si="1"/>
        <v>0</v>
      </c>
      <c r="G36" s="651"/>
      <c r="H36" s="651">
        <f t="shared" si="2"/>
        <v>0</v>
      </c>
      <c r="I36" s="656"/>
      <c r="J36" s="653">
        <f t="shared" si="3"/>
        <v>0</v>
      </c>
    </row>
    <row r="37" spans="1:10" ht="16.5">
      <c r="A37" s="985"/>
      <c r="B37" s="657" t="s">
        <v>696</v>
      </c>
      <c r="C37" s="654"/>
      <c r="D37" s="655">
        <v>0</v>
      </c>
      <c r="E37" s="655"/>
      <c r="F37" s="651">
        <f t="shared" si="1"/>
        <v>0</v>
      </c>
      <c r="G37" s="651"/>
      <c r="H37" s="651">
        <f t="shared" si="2"/>
        <v>0</v>
      </c>
      <c r="I37" s="656"/>
      <c r="J37" s="653">
        <f t="shared" si="3"/>
        <v>0</v>
      </c>
    </row>
    <row r="38" spans="1:10" ht="16.5">
      <c r="A38" s="985"/>
      <c r="B38" s="657" t="s">
        <v>697</v>
      </c>
      <c r="C38" s="654"/>
      <c r="D38" s="655">
        <v>0</v>
      </c>
      <c r="E38" s="655"/>
      <c r="F38" s="651">
        <f t="shared" si="1"/>
        <v>0</v>
      </c>
      <c r="G38" s="651"/>
      <c r="H38" s="651">
        <f t="shared" si="2"/>
        <v>0</v>
      </c>
      <c r="I38" s="656"/>
      <c r="J38" s="653">
        <f t="shared" si="3"/>
        <v>0</v>
      </c>
    </row>
    <row r="39" spans="1:10" ht="16.5">
      <c r="A39" s="985"/>
      <c r="B39" s="657" t="s">
        <v>698</v>
      </c>
      <c r="C39" s="654"/>
      <c r="D39" s="655">
        <v>0</v>
      </c>
      <c r="E39" s="655"/>
      <c r="F39" s="651">
        <f t="shared" si="1"/>
        <v>0</v>
      </c>
      <c r="G39" s="651"/>
      <c r="H39" s="651">
        <f t="shared" si="2"/>
        <v>0</v>
      </c>
      <c r="I39" s="656"/>
      <c r="J39" s="653">
        <f t="shared" si="3"/>
        <v>0</v>
      </c>
    </row>
    <row r="40" spans="1:10" ht="16.5">
      <c r="A40" s="985"/>
      <c r="B40" s="657" t="s">
        <v>699</v>
      </c>
      <c r="C40" s="654"/>
      <c r="D40" s="655">
        <v>0</v>
      </c>
      <c r="E40" s="655"/>
      <c r="F40" s="651">
        <f t="shared" si="1"/>
        <v>0</v>
      </c>
      <c r="G40" s="651"/>
      <c r="H40" s="651">
        <f t="shared" si="2"/>
        <v>0</v>
      </c>
      <c r="I40" s="656"/>
      <c r="J40" s="653">
        <f t="shared" si="3"/>
        <v>0</v>
      </c>
    </row>
    <row r="41" spans="1:10" ht="16.5">
      <c r="A41" s="985"/>
      <c r="B41" s="657" t="s">
        <v>700</v>
      </c>
      <c r="C41" s="654"/>
      <c r="D41" s="655">
        <v>0</v>
      </c>
      <c r="E41" s="655"/>
      <c r="F41" s="651">
        <f t="shared" si="1"/>
        <v>0</v>
      </c>
      <c r="G41" s="651"/>
      <c r="H41" s="651">
        <f t="shared" si="2"/>
        <v>0</v>
      </c>
      <c r="I41" s="656"/>
      <c r="J41" s="653">
        <f t="shared" si="3"/>
        <v>0</v>
      </c>
    </row>
    <row r="42" spans="1:10" ht="16.5">
      <c r="A42" s="985"/>
      <c r="B42" s="657" t="s">
        <v>701</v>
      </c>
      <c r="C42" s="654"/>
      <c r="D42" s="655">
        <v>0</v>
      </c>
      <c r="E42" s="655"/>
      <c r="F42" s="651">
        <f t="shared" si="1"/>
        <v>0</v>
      </c>
      <c r="G42" s="651"/>
      <c r="H42" s="651">
        <f t="shared" si="2"/>
        <v>0</v>
      </c>
      <c r="I42" s="656"/>
      <c r="J42" s="653">
        <f t="shared" si="3"/>
        <v>0</v>
      </c>
    </row>
    <row r="43" spans="1:10" ht="16.5">
      <c r="A43" s="985"/>
      <c r="B43" s="657" t="s">
        <v>702</v>
      </c>
      <c r="C43" s="654"/>
      <c r="D43" s="655">
        <v>0</v>
      </c>
      <c r="E43" s="655"/>
      <c r="F43" s="651">
        <f t="shared" si="1"/>
        <v>0</v>
      </c>
      <c r="G43" s="651"/>
      <c r="H43" s="651">
        <f t="shared" si="2"/>
        <v>0</v>
      </c>
      <c r="I43" s="656"/>
      <c r="J43" s="653">
        <f t="shared" si="3"/>
        <v>0</v>
      </c>
    </row>
    <row r="44" spans="1:10" ht="16.5">
      <c r="A44" s="985"/>
      <c r="B44" s="657" t="s">
        <v>673</v>
      </c>
      <c r="C44" s="654"/>
      <c r="D44" s="655">
        <v>0</v>
      </c>
      <c r="E44" s="655"/>
      <c r="F44" s="651">
        <f t="shared" si="1"/>
        <v>0</v>
      </c>
      <c r="G44" s="651"/>
      <c r="H44" s="651">
        <f t="shared" si="2"/>
        <v>0</v>
      </c>
      <c r="I44" s="656"/>
      <c r="J44" s="653">
        <f t="shared" si="3"/>
        <v>0</v>
      </c>
    </row>
    <row r="45" spans="1:10" ht="17.25" customHeight="1">
      <c r="A45" s="985"/>
      <c r="B45" s="657" t="s">
        <v>703</v>
      </c>
      <c r="C45" s="654"/>
      <c r="D45" s="655"/>
      <c r="E45" s="655"/>
      <c r="F45" s="651">
        <f t="shared" si="1"/>
        <v>0</v>
      </c>
      <c r="G45" s="651">
        <v>180000</v>
      </c>
      <c r="H45" s="651">
        <f t="shared" si="2"/>
        <v>180000</v>
      </c>
      <c r="I45" s="656">
        <v>180000</v>
      </c>
      <c r="J45" s="653">
        <f t="shared" si="3"/>
        <v>0</v>
      </c>
    </row>
    <row r="46" spans="1:10" ht="16.5">
      <c r="A46" s="985"/>
      <c r="B46" s="657" t="s">
        <v>704</v>
      </c>
      <c r="C46" s="654"/>
      <c r="D46" s="655">
        <v>0</v>
      </c>
      <c r="E46" s="655">
        <v>994693</v>
      </c>
      <c r="F46" s="651">
        <f t="shared" si="1"/>
        <v>994693</v>
      </c>
      <c r="G46" s="651">
        <v>971790</v>
      </c>
      <c r="H46" s="651">
        <f t="shared" si="2"/>
        <v>1966483</v>
      </c>
      <c r="I46" s="656">
        <f>994693+971790</f>
        <v>1966483</v>
      </c>
      <c r="J46" s="653">
        <f t="shared" si="3"/>
        <v>0</v>
      </c>
    </row>
    <row r="47" spans="1:10" ht="16.5">
      <c r="A47" s="985"/>
      <c r="B47" s="657" t="s">
        <v>705</v>
      </c>
      <c r="C47" s="654"/>
      <c r="D47" s="655">
        <v>0</v>
      </c>
      <c r="E47" s="655"/>
      <c r="F47" s="651">
        <f t="shared" si="1"/>
        <v>0</v>
      </c>
      <c r="G47" s="651"/>
      <c r="H47" s="651">
        <f t="shared" si="2"/>
        <v>0</v>
      </c>
      <c r="I47" s="656"/>
      <c r="J47" s="653">
        <f t="shared" si="3"/>
        <v>0</v>
      </c>
    </row>
    <row r="48" spans="1:10" ht="16.5">
      <c r="A48" s="985"/>
      <c r="B48" s="657" t="s">
        <v>706</v>
      </c>
      <c r="C48" s="654">
        <v>7898031</v>
      </c>
      <c r="D48" s="655">
        <v>77101969</v>
      </c>
      <c r="E48" s="655">
        <v>-19560922</v>
      </c>
      <c r="F48" s="651">
        <f t="shared" si="1"/>
        <v>57541047</v>
      </c>
      <c r="G48" s="651">
        <f>-855173-1826849</f>
        <v>-2682022</v>
      </c>
      <c r="H48" s="651">
        <f t="shared" si="2"/>
        <v>54859025</v>
      </c>
      <c r="I48" s="656">
        <f>1166934+1780856+480831+15710583+4241857+3687449+995611+6891788+1860783</f>
        <v>36816692</v>
      </c>
      <c r="J48" s="653">
        <f t="shared" si="3"/>
        <v>18042333</v>
      </c>
    </row>
    <row r="49" spans="1:10" ht="33">
      <c r="A49" s="985"/>
      <c r="B49" s="665" t="s">
        <v>707</v>
      </c>
      <c r="C49" s="662">
        <v>0</v>
      </c>
      <c r="D49" s="655">
        <v>8507637</v>
      </c>
      <c r="E49" s="656"/>
      <c r="F49" s="651">
        <f t="shared" si="1"/>
        <v>8507637</v>
      </c>
      <c r="G49" s="651">
        <v>-225909</v>
      </c>
      <c r="H49" s="651">
        <f t="shared" si="2"/>
        <v>8281728</v>
      </c>
      <c r="I49" s="656"/>
      <c r="J49" s="653">
        <f t="shared" si="3"/>
        <v>8281728</v>
      </c>
    </row>
    <row r="50" spans="1:10" ht="16.5">
      <c r="A50" s="985"/>
      <c r="B50" s="657" t="s">
        <v>708</v>
      </c>
      <c r="C50" s="654"/>
      <c r="D50" s="655">
        <v>0</v>
      </c>
      <c r="E50" s="655"/>
      <c r="F50" s="651">
        <f t="shared" si="1"/>
        <v>0</v>
      </c>
      <c r="G50" s="651"/>
      <c r="H50" s="651">
        <f t="shared" si="2"/>
        <v>0</v>
      </c>
      <c r="I50" s="656"/>
      <c r="J50" s="653">
        <f t="shared" si="3"/>
        <v>0</v>
      </c>
    </row>
    <row r="51" spans="1:10" ht="16.5">
      <c r="A51" s="985"/>
      <c r="B51" s="657" t="s">
        <v>709</v>
      </c>
      <c r="C51" s="654"/>
      <c r="D51" s="655">
        <v>0</v>
      </c>
      <c r="E51" s="655"/>
      <c r="F51" s="651">
        <f t="shared" si="1"/>
        <v>0</v>
      </c>
      <c r="G51" s="651"/>
      <c r="H51" s="651">
        <f t="shared" si="2"/>
        <v>0</v>
      </c>
      <c r="I51" s="656"/>
      <c r="J51" s="653">
        <f t="shared" si="3"/>
        <v>0</v>
      </c>
    </row>
    <row r="52" spans="1:10" ht="16.5">
      <c r="A52" s="658" t="s">
        <v>676</v>
      </c>
      <c r="B52" s="667"/>
      <c r="C52" s="668">
        <f>SUM(C31:C51)</f>
        <v>8198031</v>
      </c>
      <c r="D52" s="668">
        <f aca="true" t="shared" si="7" ref="D52:J52">SUM(D31:D51)</f>
        <v>85609606</v>
      </c>
      <c r="E52" s="668">
        <f>SUM(E31:E51)</f>
        <v>-18566229</v>
      </c>
      <c r="F52" s="668">
        <f t="shared" si="7"/>
        <v>67043377</v>
      </c>
      <c r="G52" s="668">
        <f t="shared" si="7"/>
        <v>-1756141</v>
      </c>
      <c r="H52" s="668">
        <f t="shared" si="7"/>
        <v>65287236</v>
      </c>
      <c r="I52" s="668">
        <f t="shared" si="7"/>
        <v>38963175</v>
      </c>
      <c r="J52" s="668">
        <f t="shared" si="7"/>
        <v>26324061</v>
      </c>
    </row>
    <row r="53" spans="1:10" s="675" customFormat="1" ht="82.5">
      <c r="A53" s="669" t="s">
        <v>710</v>
      </c>
      <c r="B53" s="657" t="s">
        <v>705</v>
      </c>
      <c r="C53" s="670">
        <v>0</v>
      </c>
      <c r="D53" s="671">
        <v>0</v>
      </c>
      <c r="E53" s="671">
        <v>0</v>
      </c>
      <c r="F53" s="672">
        <v>0</v>
      </c>
      <c r="G53" s="672">
        <v>7878258</v>
      </c>
      <c r="H53" s="672">
        <f>+F53+G53</f>
        <v>7878258</v>
      </c>
      <c r="I53" s="673">
        <v>0</v>
      </c>
      <c r="J53" s="674">
        <f>+H53-I53</f>
        <v>7878258</v>
      </c>
    </row>
    <row r="54" spans="1:10" ht="16.5">
      <c r="A54" s="676"/>
      <c r="B54" s="667"/>
      <c r="C54" s="668">
        <f>SUM(C53)</f>
        <v>0</v>
      </c>
      <c r="D54" s="668">
        <f aca="true" t="shared" si="8" ref="D54:J54">SUM(D53)</f>
        <v>0</v>
      </c>
      <c r="E54" s="668">
        <f t="shared" si="8"/>
        <v>0</v>
      </c>
      <c r="F54" s="668">
        <f t="shared" si="8"/>
        <v>0</v>
      </c>
      <c r="G54" s="668">
        <f t="shared" si="8"/>
        <v>7878258</v>
      </c>
      <c r="H54" s="668">
        <f t="shared" si="8"/>
        <v>7878258</v>
      </c>
      <c r="I54" s="668">
        <f t="shared" si="8"/>
        <v>0</v>
      </c>
      <c r="J54" s="668">
        <f t="shared" si="8"/>
        <v>7878258</v>
      </c>
    </row>
    <row r="55" spans="1:10" ht="16.5">
      <c r="A55" s="985" t="s">
        <v>711</v>
      </c>
      <c r="B55" s="657" t="s">
        <v>682</v>
      </c>
      <c r="C55" s="654">
        <v>635000</v>
      </c>
      <c r="D55" s="655">
        <v>0</v>
      </c>
      <c r="E55" s="655"/>
      <c r="F55" s="651">
        <f t="shared" si="1"/>
        <v>0</v>
      </c>
      <c r="G55" s="651"/>
      <c r="H55" s="651">
        <f t="shared" si="2"/>
        <v>0</v>
      </c>
      <c r="I55" s="656"/>
      <c r="J55" s="653">
        <f t="shared" si="3"/>
        <v>0</v>
      </c>
    </row>
    <row r="56" spans="1:10" ht="16.5">
      <c r="A56" s="985"/>
      <c r="B56" s="657" t="s">
        <v>683</v>
      </c>
      <c r="C56" s="654">
        <v>730250</v>
      </c>
      <c r="D56" s="655">
        <v>0</v>
      </c>
      <c r="E56" s="655"/>
      <c r="F56" s="651">
        <f t="shared" si="1"/>
        <v>0</v>
      </c>
      <c r="G56" s="651"/>
      <c r="H56" s="651">
        <f t="shared" si="2"/>
        <v>0</v>
      </c>
      <c r="I56" s="656"/>
      <c r="J56" s="653">
        <f t="shared" si="3"/>
        <v>0</v>
      </c>
    </row>
    <row r="57" spans="1:10" ht="16.5">
      <c r="A57" s="985"/>
      <c r="B57" s="657" t="s">
        <v>685</v>
      </c>
      <c r="C57" s="654"/>
      <c r="D57" s="655">
        <v>0</v>
      </c>
      <c r="E57" s="655"/>
      <c r="F57" s="651">
        <f t="shared" si="1"/>
        <v>0</v>
      </c>
      <c r="G57" s="651"/>
      <c r="H57" s="651">
        <f t="shared" si="2"/>
        <v>0</v>
      </c>
      <c r="I57" s="656"/>
      <c r="J57" s="653">
        <f t="shared" si="3"/>
        <v>0</v>
      </c>
    </row>
    <row r="58" spans="1:10" ht="16.5">
      <c r="A58" s="985"/>
      <c r="B58" s="657" t="s">
        <v>671</v>
      </c>
      <c r="C58" s="654"/>
      <c r="D58" s="655">
        <v>0</v>
      </c>
      <c r="E58" s="655"/>
      <c r="F58" s="651">
        <f t="shared" si="1"/>
        <v>0</v>
      </c>
      <c r="G58" s="651"/>
      <c r="H58" s="651">
        <f t="shared" si="2"/>
        <v>0</v>
      </c>
      <c r="I58" s="656"/>
      <c r="J58" s="653">
        <f t="shared" si="3"/>
        <v>0</v>
      </c>
    </row>
    <row r="59" spans="1:10" ht="16.5">
      <c r="A59" s="985"/>
      <c r="B59" s="657" t="s">
        <v>706</v>
      </c>
      <c r="C59" s="654"/>
      <c r="D59" s="655">
        <v>0</v>
      </c>
      <c r="E59" s="655"/>
      <c r="F59" s="651">
        <f t="shared" si="1"/>
        <v>0</v>
      </c>
      <c r="G59" s="651"/>
      <c r="H59" s="651">
        <f t="shared" si="2"/>
        <v>0</v>
      </c>
      <c r="I59" s="656"/>
      <c r="J59" s="653">
        <f t="shared" si="3"/>
        <v>0</v>
      </c>
    </row>
    <row r="60" spans="1:10" ht="16.5">
      <c r="A60" s="658" t="s">
        <v>676</v>
      </c>
      <c r="B60" s="667"/>
      <c r="C60" s="668">
        <f>SUM(C55:C59)</f>
        <v>1365250</v>
      </c>
      <c r="D60" s="668">
        <f aca="true" t="shared" si="9" ref="D60:J60">SUM(D55:D59)</f>
        <v>0</v>
      </c>
      <c r="E60" s="668">
        <f t="shared" si="9"/>
        <v>0</v>
      </c>
      <c r="F60" s="668">
        <f t="shared" si="9"/>
        <v>0</v>
      </c>
      <c r="G60" s="668">
        <f t="shared" si="9"/>
        <v>0</v>
      </c>
      <c r="H60" s="668">
        <f t="shared" si="9"/>
        <v>0</v>
      </c>
      <c r="I60" s="677">
        <f t="shared" si="9"/>
        <v>0</v>
      </c>
      <c r="J60" s="677">
        <f t="shared" si="9"/>
        <v>0</v>
      </c>
    </row>
    <row r="61" spans="1:10" ht="16.5">
      <c r="A61" s="985" t="s">
        <v>712</v>
      </c>
      <c r="B61" s="657" t="s">
        <v>713</v>
      </c>
      <c r="C61" s="654">
        <v>350000</v>
      </c>
      <c r="D61" s="655">
        <v>0</v>
      </c>
      <c r="E61" s="655"/>
      <c r="F61" s="651">
        <f t="shared" si="1"/>
        <v>0</v>
      </c>
      <c r="G61" s="651"/>
      <c r="H61" s="651">
        <f t="shared" si="2"/>
        <v>0</v>
      </c>
      <c r="I61" s="656"/>
      <c r="J61" s="653">
        <f t="shared" si="3"/>
        <v>0</v>
      </c>
    </row>
    <row r="62" spans="1:10" ht="16.5">
      <c r="A62" s="985"/>
      <c r="B62" s="657" t="s">
        <v>683</v>
      </c>
      <c r="C62" s="654">
        <v>2882900</v>
      </c>
      <c r="D62" s="655">
        <v>0</v>
      </c>
      <c r="E62" s="655"/>
      <c r="F62" s="651">
        <f t="shared" si="1"/>
        <v>0</v>
      </c>
      <c r="G62" s="651"/>
      <c r="H62" s="651">
        <f t="shared" si="2"/>
        <v>0</v>
      </c>
      <c r="I62" s="656"/>
      <c r="J62" s="653">
        <f t="shared" si="3"/>
        <v>0</v>
      </c>
    </row>
    <row r="63" spans="1:10" ht="16.5">
      <c r="A63" s="985"/>
      <c r="B63" s="657" t="s">
        <v>685</v>
      </c>
      <c r="C63" s="654">
        <v>635000</v>
      </c>
      <c r="D63" s="655">
        <v>0</v>
      </c>
      <c r="E63" s="655"/>
      <c r="F63" s="651">
        <f t="shared" si="1"/>
        <v>0</v>
      </c>
      <c r="G63" s="651"/>
      <c r="H63" s="651">
        <f t="shared" si="2"/>
        <v>0</v>
      </c>
      <c r="I63" s="656"/>
      <c r="J63" s="653">
        <f t="shared" si="3"/>
        <v>0</v>
      </c>
    </row>
    <row r="64" spans="1:10" ht="16.5">
      <c r="A64" s="985"/>
      <c r="B64" s="657" t="s">
        <v>671</v>
      </c>
      <c r="C64" s="654">
        <v>200000</v>
      </c>
      <c r="D64" s="655">
        <v>0</v>
      </c>
      <c r="E64" s="655"/>
      <c r="F64" s="651">
        <f t="shared" si="1"/>
        <v>0</v>
      </c>
      <c r="G64" s="651"/>
      <c r="H64" s="651">
        <f t="shared" si="2"/>
        <v>0</v>
      </c>
      <c r="I64" s="656"/>
      <c r="J64" s="653">
        <f t="shared" si="3"/>
        <v>0</v>
      </c>
    </row>
    <row r="65" spans="1:10" ht="16.5">
      <c r="A65" s="985"/>
      <c r="B65" s="657" t="s">
        <v>714</v>
      </c>
      <c r="C65" s="654"/>
      <c r="D65" s="655"/>
      <c r="E65" s="655">
        <v>825500</v>
      </c>
      <c r="F65" s="651">
        <f t="shared" si="1"/>
        <v>825500</v>
      </c>
      <c r="G65" s="651">
        <v>-825500</v>
      </c>
      <c r="H65" s="651">
        <f t="shared" si="2"/>
        <v>0</v>
      </c>
      <c r="I65" s="656"/>
      <c r="J65" s="653">
        <f t="shared" si="3"/>
        <v>0</v>
      </c>
    </row>
    <row r="66" spans="1:10" ht="33">
      <c r="A66" s="985"/>
      <c r="B66" s="657" t="s">
        <v>715</v>
      </c>
      <c r="C66" s="654">
        <v>38097681</v>
      </c>
      <c r="D66" s="655">
        <v>35906070</v>
      </c>
      <c r="E66" s="655"/>
      <c r="F66" s="651">
        <f t="shared" si="1"/>
        <v>35906070</v>
      </c>
      <c r="G66" s="651"/>
      <c r="H66" s="651">
        <f t="shared" si="2"/>
        <v>35906070</v>
      </c>
      <c r="I66" s="656">
        <f>10286374+10464165+2825325</f>
        <v>23575864</v>
      </c>
      <c r="J66" s="653">
        <f t="shared" si="3"/>
        <v>12330206</v>
      </c>
    </row>
    <row r="67" spans="1:10" ht="16.5">
      <c r="A67" s="985"/>
      <c r="B67" s="657" t="s">
        <v>716</v>
      </c>
      <c r="C67" s="654"/>
      <c r="D67" s="655">
        <v>29031010</v>
      </c>
      <c r="E67" s="655"/>
      <c r="F67" s="651">
        <f t="shared" si="1"/>
        <v>29031010</v>
      </c>
      <c r="G67" s="651"/>
      <c r="H67" s="651">
        <f t="shared" si="2"/>
        <v>29031010</v>
      </c>
      <c r="I67" s="656">
        <f>15621537+7545070+5864403</f>
        <v>29031010</v>
      </c>
      <c r="J67" s="653">
        <f t="shared" si="3"/>
        <v>0</v>
      </c>
    </row>
    <row r="68" spans="1:10" ht="16.5">
      <c r="A68" s="985"/>
      <c r="B68" s="657" t="s">
        <v>717</v>
      </c>
      <c r="C68" s="654"/>
      <c r="D68" s="655">
        <v>0</v>
      </c>
      <c r="E68" s="655"/>
      <c r="F68" s="651">
        <f t="shared" si="1"/>
        <v>0</v>
      </c>
      <c r="G68" s="651"/>
      <c r="H68" s="651">
        <f t="shared" si="2"/>
        <v>0</v>
      </c>
      <c r="I68" s="656"/>
      <c r="J68" s="653">
        <f t="shared" si="3"/>
        <v>0</v>
      </c>
    </row>
    <row r="69" spans="1:10" ht="16.5">
      <c r="A69" s="658" t="s">
        <v>676</v>
      </c>
      <c r="B69" s="667"/>
      <c r="C69" s="668">
        <f>SUM(C61:C68)</f>
        <v>42165581</v>
      </c>
      <c r="D69" s="668">
        <f aca="true" t="shared" si="10" ref="D69:J69">SUM(D61:D68)</f>
        <v>64937080</v>
      </c>
      <c r="E69" s="668">
        <f t="shared" si="10"/>
        <v>825500</v>
      </c>
      <c r="F69" s="668">
        <f t="shared" si="10"/>
        <v>65762580</v>
      </c>
      <c r="G69" s="668">
        <f t="shared" si="10"/>
        <v>-825500</v>
      </c>
      <c r="H69" s="668">
        <f t="shared" si="10"/>
        <v>64937080</v>
      </c>
      <c r="I69" s="677">
        <f t="shared" si="10"/>
        <v>52606874</v>
      </c>
      <c r="J69" s="677">
        <f t="shared" si="10"/>
        <v>12330206</v>
      </c>
    </row>
    <row r="70" spans="1:10" ht="16.5">
      <c r="A70" s="985" t="s">
        <v>718</v>
      </c>
      <c r="B70" s="657" t="s">
        <v>682</v>
      </c>
      <c r="C70" s="654"/>
      <c r="D70" s="655">
        <v>0</v>
      </c>
      <c r="E70" s="655"/>
      <c r="F70" s="651">
        <f t="shared" si="1"/>
        <v>0</v>
      </c>
      <c r="G70" s="651"/>
      <c r="H70" s="651">
        <f aca="true" t="shared" si="11" ref="H70:H104">+F70+G70</f>
        <v>0</v>
      </c>
      <c r="I70" s="656"/>
      <c r="J70" s="653">
        <f aca="true" t="shared" si="12" ref="J70:J104">+H70-I70</f>
        <v>0</v>
      </c>
    </row>
    <row r="71" spans="1:10" ht="16.5">
      <c r="A71" s="985"/>
      <c r="B71" s="657" t="s">
        <v>683</v>
      </c>
      <c r="C71" s="654">
        <v>635000</v>
      </c>
      <c r="D71" s="655">
        <v>0</v>
      </c>
      <c r="E71" s="655"/>
      <c r="F71" s="651">
        <f t="shared" si="1"/>
        <v>0</v>
      </c>
      <c r="G71" s="651"/>
      <c r="H71" s="651">
        <f t="shared" si="11"/>
        <v>0</v>
      </c>
      <c r="I71" s="656"/>
      <c r="J71" s="653">
        <f t="shared" si="12"/>
        <v>0</v>
      </c>
    </row>
    <row r="72" spans="1:10" ht="16.5">
      <c r="A72" s="985"/>
      <c r="B72" s="657" t="s">
        <v>685</v>
      </c>
      <c r="C72" s="654"/>
      <c r="D72" s="655">
        <v>0</v>
      </c>
      <c r="E72" s="655"/>
      <c r="F72" s="651">
        <f t="shared" si="1"/>
        <v>0</v>
      </c>
      <c r="G72" s="651"/>
      <c r="H72" s="651">
        <f t="shared" si="11"/>
        <v>0</v>
      </c>
      <c r="I72" s="656"/>
      <c r="J72" s="653">
        <f t="shared" si="12"/>
        <v>0</v>
      </c>
    </row>
    <row r="73" spans="1:10" ht="16.5">
      <c r="A73" s="985"/>
      <c r="B73" s="657" t="s">
        <v>671</v>
      </c>
      <c r="C73" s="654"/>
      <c r="D73" s="655">
        <v>0</v>
      </c>
      <c r="E73" s="655"/>
      <c r="F73" s="651">
        <f t="shared" si="1"/>
        <v>0</v>
      </c>
      <c r="G73" s="651"/>
      <c r="H73" s="651">
        <f t="shared" si="11"/>
        <v>0</v>
      </c>
      <c r="I73" s="656"/>
      <c r="J73" s="653">
        <f t="shared" si="12"/>
        <v>0</v>
      </c>
    </row>
    <row r="74" spans="1:10" ht="16.5">
      <c r="A74" s="985"/>
      <c r="B74" s="657" t="s">
        <v>719</v>
      </c>
      <c r="C74" s="654">
        <v>22500000</v>
      </c>
      <c r="D74" s="655">
        <v>0</v>
      </c>
      <c r="E74" s="655"/>
      <c r="F74" s="651">
        <f aca="true" t="shared" si="13" ref="F74:F104">+D74+E74</f>
        <v>0</v>
      </c>
      <c r="G74" s="651"/>
      <c r="H74" s="651">
        <f t="shared" si="11"/>
        <v>0</v>
      </c>
      <c r="I74" s="656"/>
      <c r="J74" s="653">
        <f t="shared" si="12"/>
        <v>0</v>
      </c>
    </row>
    <row r="75" spans="1:10" ht="16.5">
      <c r="A75" s="985"/>
      <c r="B75" s="678" t="s">
        <v>720</v>
      </c>
      <c r="C75" s="654">
        <v>3500000</v>
      </c>
      <c r="D75" s="655">
        <v>0</v>
      </c>
      <c r="E75" s="655"/>
      <c r="F75" s="651">
        <f t="shared" si="13"/>
        <v>0</v>
      </c>
      <c r="G75" s="651"/>
      <c r="H75" s="651">
        <f t="shared" si="11"/>
        <v>0</v>
      </c>
      <c r="I75" s="656"/>
      <c r="J75" s="653">
        <f t="shared" si="12"/>
        <v>0</v>
      </c>
    </row>
    <row r="76" spans="1:10" ht="16.5">
      <c r="A76" s="666"/>
      <c r="B76" s="678" t="s">
        <v>721</v>
      </c>
      <c r="C76" s="654">
        <v>3700000</v>
      </c>
      <c r="D76" s="655">
        <v>0</v>
      </c>
      <c r="E76" s="655"/>
      <c r="F76" s="651">
        <f t="shared" si="13"/>
        <v>0</v>
      </c>
      <c r="G76" s="651"/>
      <c r="H76" s="651">
        <f t="shared" si="11"/>
        <v>0</v>
      </c>
      <c r="I76" s="656"/>
      <c r="J76" s="653">
        <f t="shared" si="12"/>
        <v>0</v>
      </c>
    </row>
    <row r="77" spans="1:10" ht="16.5">
      <c r="A77" s="658" t="s">
        <v>722</v>
      </c>
      <c r="B77" s="667"/>
      <c r="C77" s="668">
        <f>SUM(C70:C76)</f>
        <v>30335000</v>
      </c>
      <c r="D77" s="668">
        <f aca="true" t="shared" si="14" ref="D77:J77">SUM(D70:D76)</f>
        <v>0</v>
      </c>
      <c r="E77" s="668">
        <f t="shared" si="14"/>
        <v>0</v>
      </c>
      <c r="F77" s="668">
        <f t="shared" si="14"/>
        <v>0</v>
      </c>
      <c r="G77" s="668">
        <f t="shared" si="14"/>
        <v>0</v>
      </c>
      <c r="H77" s="668">
        <f t="shared" si="14"/>
        <v>0</v>
      </c>
      <c r="I77" s="668">
        <f t="shared" si="14"/>
        <v>0</v>
      </c>
      <c r="J77" s="668">
        <f t="shared" si="14"/>
        <v>0</v>
      </c>
    </row>
    <row r="78" spans="1:10" s="682" customFormat="1" ht="16.5">
      <c r="A78" s="986" t="s">
        <v>723</v>
      </c>
      <c r="B78" s="678" t="s">
        <v>724</v>
      </c>
      <c r="C78" s="679"/>
      <c r="D78" s="680"/>
      <c r="E78" s="680">
        <v>2794000</v>
      </c>
      <c r="F78" s="651">
        <f t="shared" si="13"/>
        <v>2794000</v>
      </c>
      <c r="G78" s="651"/>
      <c r="H78" s="651">
        <f t="shared" si="11"/>
        <v>2794000</v>
      </c>
      <c r="I78" s="681"/>
      <c r="J78" s="653">
        <f t="shared" si="12"/>
        <v>2794000</v>
      </c>
    </row>
    <row r="79" spans="1:10" s="682" customFormat="1" ht="16.5">
      <c r="A79" s="987"/>
      <c r="B79" s="678" t="s">
        <v>725</v>
      </c>
      <c r="C79" s="679"/>
      <c r="D79" s="680"/>
      <c r="E79" s="680">
        <v>6604000</v>
      </c>
      <c r="F79" s="651">
        <f t="shared" si="13"/>
        <v>6604000</v>
      </c>
      <c r="G79" s="651"/>
      <c r="H79" s="651">
        <f t="shared" si="11"/>
        <v>6604000</v>
      </c>
      <c r="I79" s="681"/>
      <c r="J79" s="653">
        <f t="shared" si="12"/>
        <v>6604000</v>
      </c>
    </row>
    <row r="80" spans="1:10" ht="16.5">
      <c r="A80" s="658"/>
      <c r="B80" s="667"/>
      <c r="C80" s="668">
        <f>SUM(C78:C79)</f>
        <v>0</v>
      </c>
      <c r="D80" s="668">
        <f aca="true" t="shared" si="15" ref="D80:J80">SUM(D78:D79)</f>
        <v>0</v>
      </c>
      <c r="E80" s="668">
        <f t="shared" si="15"/>
        <v>9398000</v>
      </c>
      <c r="F80" s="668">
        <f t="shared" si="15"/>
        <v>9398000</v>
      </c>
      <c r="G80" s="668">
        <f t="shared" si="15"/>
        <v>0</v>
      </c>
      <c r="H80" s="668">
        <f t="shared" si="15"/>
        <v>9398000</v>
      </c>
      <c r="I80" s="677">
        <f t="shared" si="15"/>
        <v>0</v>
      </c>
      <c r="J80" s="677">
        <f t="shared" si="15"/>
        <v>9398000</v>
      </c>
    </row>
    <row r="81" spans="1:10" s="682" customFormat="1" ht="24" customHeight="1">
      <c r="A81" s="986" t="s">
        <v>726</v>
      </c>
      <c r="B81" s="678" t="s">
        <v>727</v>
      </c>
      <c r="C81" s="679"/>
      <c r="D81" s="680">
        <v>12392455</v>
      </c>
      <c r="E81" s="680">
        <v>4966545</v>
      </c>
      <c r="F81" s="683">
        <f t="shared" si="13"/>
        <v>17359000</v>
      </c>
      <c r="G81" s="683"/>
      <c r="H81" s="651">
        <f t="shared" si="11"/>
        <v>17359000</v>
      </c>
      <c r="I81" s="681">
        <v>0</v>
      </c>
      <c r="J81" s="653">
        <f t="shared" si="12"/>
        <v>17359000</v>
      </c>
    </row>
    <row r="82" spans="1:10" s="682" customFormat="1" ht="23.25" customHeight="1">
      <c r="A82" s="987"/>
      <c r="B82" s="678" t="s">
        <v>673</v>
      </c>
      <c r="C82" s="679"/>
      <c r="D82" s="680"/>
      <c r="E82" s="680">
        <v>203200</v>
      </c>
      <c r="F82" s="683">
        <f t="shared" si="13"/>
        <v>203200</v>
      </c>
      <c r="G82" s="683"/>
      <c r="H82" s="651">
        <f t="shared" si="11"/>
        <v>203200</v>
      </c>
      <c r="I82" s="681"/>
      <c r="J82" s="653">
        <f t="shared" si="12"/>
        <v>203200</v>
      </c>
    </row>
    <row r="83" spans="1:10" ht="16.5">
      <c r="A83" s="658" t="s">
        <v>676</v>
      </c>
      <c r="B83" s="667"/>
      <c r="C83" s="668">
        <f>SUM(C81:C82)</f>
        <v>0</v>
      </c>
      <c r="D83" s="668">
        <f aca="true" t="shared" si="16" ref="D83:J83">SUM(D81:D82)</f>
        <v>12392455</v>
      </c>
      <c r="E83" s="668">
        <f t="shared" si="16"/>
        <v>5169745</v>
      </c>
      <c r="F83" s="668">
        <f t="shared" si="16"/>
        <v>17562200</v>
      </c>
      <c r="G83" s="668">
        <f t="shared" si="16"/>
        <v>0</v>
      </c>
      <c r="H83" s="668">
        <f t="shared" si="16"/>
        <v>17562200</v>
      </c>
      <c r="I83" s="677">
        <f t="shared" si="16"/>
        <v>0</v>
      </c>
      <c r="J83" s="677">
        <f t="shared" si="16"/>
        <v>17562200</v>
      </c>
    </row>
    <row r="84" spans="1:10" ht="16.5">
      <c r="A84" s="985" t="s">
        <v>728</v>
      </c>
      <c r="B84" s="657" t="s">
        <v>694</v>
      </c>
      <c r="C84" s="654"/>
      <c r="D84" s="655">
        <v>0</v>
      </c>
      <c r="E84" s="655"/>
      <c r="F84" s="651">
        <f t="shared" si="13"/>
        <v>0</v>
      </c>
      <c r="G84" s="651"/>
      <c r="H84" s="651">
        <f t="shared" si="11"/>
        <v>0</v>
      </c>
      <c r="I84" s="656"/>
      <c r="J84" s="653">
        <f t="shared" si="12"/>
        <v>0</v>
      </c>
    </row>
    <row r="85" spans="1:10" ht="16.5">
      <c r="A85" s="985"/>
      <c r="B85" s="678" t="s">
        <v>729</v>
      </c>
      <c r="C85" s="654"/>
      <c r="D85" s="655">
        <v>0</v>
      </c>
      <c r="E85" s="655"/>
      <c r="F85" s="651">
        <f t="shared" si="13"/>
        <v>0</v>
      </c>
      <c r="G85" s="651"/>
      <c r="H85" s="651">
        <f t="shared" si="11"/>
        <v>0</v>
      </c>
      <c r="I85" s="656"/>
      <c r="J85" s="653">
        <f t="shared" si="12"/>
        <v>0</v>
      </c>
    </row>
    <row r="86" spans="1:10" ht="16.5">
      <c r="A86" s="985"/>
      <c r="B86" s="657" t="s">
        <v>671</v>
      </c>
      <c r="C86" s="654"/>
      <c r="D86" s="655">
        <v>0</v>
      </c>
      <c r="E86" s="655"/>
      <c r="F86" s="651">
        <f t="shared" si="13"/>
        <v>0</v>
      </c>
      <c r="G86" s="651"/>
      <c r="H86" s="651">
        <f t="shared" si="11"/>
        <v>0</v>
      </c>
      <c r="I86" s="656"/>
      <c r="J86" s="653">
        <f t="shared" si="12"/>
        <v>0</v>
      </c>
    </row>
    <row r="87" spans="1:10" ht="16.5">
      <c r="A87" s="985"/>
      <c r="B87" s="657" t="s">
        <v>696</v>
      </c>
      <c r="C87" s="654"/>
      <c r="D87" s="655">
        <v>0</v>
      </c>
      <c r="E87" s="655"/>
      <c r="F87" s="651">
        <f t="shared" si="13"/>
        <v>0</v>
      </c>
      <c r="G87" s="651"/>
      <c r="H87" s="651">
        <f t="shared" si="11"/>
        <v>0</v>
      </c>
      <c r="I87" s="656"/>
      <c r="J87" s="653">
        <f t="shared" si="12"/>
        <v>0</v>
      </c>
    </row>
    <row r="88" spans="1:10" ht="16.5">
      <c r="A88" s="985"/>
      <c r="B88" s="657" t="s">
        <v>699</v>
      </c>
      <c r="C88" s="654"/>
      <c r="D88" s="655">
        <v>0</v>
      </c>
      <c r="E88" s="655"/>
      <c r="F88" s="651">
        <f t="shared" si="13"/>
        <v>0</v>
      </c>
      <c r="G88" s="651"/>
      <c r="H88" s="651">
        <f t="shared" si="11"/>
        <v>0</v>
      </c>
      <c r="I88" s="656"/>
      <c r="J88" s="653">
        <f t="shared" si="12"/>
        <v>0</v>
      </c>
    </row>
    <row r="89" spans="1:10" ht="16.5">
      <c r="A89" s="985"/>
      <c r="B89" s="684" t="s">
        <v>730</v>
      </c>
      <c r="C89" s="662"/>
      <c r="D89" s="656">
        <v>0</v>
      </c>
      <c r="E89" s="656"/>
      <c r="F89" s="651">
        <f t="shared" si="13"/>
        <v>0</v>
      </c>
      <c r="G89" s="651"/>
      <c r="H89" s="651">
        <f t="shared" si="11"/>
        <v>0</v>
      </c>
      <c r="I89" s="656"/>
      <c r="J89" s="653">
        <f t="shared" si="12"/>
        <v>0</v>
      </c>
    </row>
    <row r="90" spans="1:10" ht="16.5">
      <c r="A90" s="985"/>
      <c r="B90" s="684" t="s">
        <v>731</v>
      </c>
      <c r="C90" s="662"/>
      <c r="D90" s="656">
        <v>0</v>
      </c>
      <c r="E90" s="656"/>
      <c r="F90" s="651">
        <f t="shared" si="13"/>
        <v>0</v>
      </c>
      <c r="G90" s="651"/>
      <c r="H90" s="651">
        <f t="shared" si="11"/>
        <v>0</v>
      </c>
      <c r="I90" s="656"/>
      <c r="J90" s="653">
        <f t="shared" si="12"/>
        <v>0</v>
      </c>
    </row>
    <row r="91" spans="1:10" ht="16.5">
      <c r="A91" s="985"/>
      <c r="B91" s="685" t="s">
        <v>732</v>
      </c>
      <c r="C91" s="662">
        <v>1100320</v>
      </c>
      <c r="D91" s="656">
        <v>704477.06</v>
      </c>
      <c r="E91" s="656">
        <v>0</v>
      </c>
      <c r="F91" s="651">
        <f t="shared" si="13"/>
        <v>704477.06</v>
      </c>
      <c r="G91" s="651">
        <v>-704477</v>
      </c>
      <c r="H91" s="651">
        <f t="shared" si="11"/>
        <v>0.060000000055879354</v>
      </c>
      <c r="I91" s="656">
        <v>0</v>
      </c>
      <c r="J91" s="653">
        <f t="shared" si="12"/>
        <v>0.060000000055879354</v>
      </c>
    </row>
    <row r="92" spans="1:10" ht="16.5">
      <c r="A92" s="658" t="s">
        <v>676</v>
      </c>
      <c r="B92" s="667"/>
      <c r="C92" s="668">
        <f>SUM(C84:C91)</f>
        <v>1100320</v>
      </c>
      <c r="D92" s="668">
        <f aca="true" t="shared" si="17" ref="D92:J92">SUM(D84:D91)</f>
        <v>704477.06</v>
      </c>
      <c r="E92" s="668">
        <f t="shared" si="17"/>
        <v>0</v>
      </c>
      <c r="F92" s="668">
        <f t="shared" si="17"/>
        <v>704477.06</v>
      </c>
      <c r="G92" s="668">
        <f t="shared" si="17"/>
        <v>-704477</v>
      </c>
      <c r="H92" s="668">
        <f t="shared" si="17"/>
        <v>0.060000000055879354</v>
      </c>
      <c r="I92" s="677">
        <f t="shared" si="17"/>
        <v>0</v>
      </c>
      <c r="J92" s="677">
        <f t="shared" si="17"/>
        <v>0.060000000055879354</v>
      </c>
    </row>
    <row r="93" spans="1:10" ht="16.5">
      <c r="A93" s="985" t="s">
        <v>733</v>
      </c>
      <c r="B93" s="657" t="s">
        <v>734</v>
      </c>
      <c r="C93" s="654">
        <v>15000000</v>
      </c>
      <c r="D93" s="655">
        <v>1894000</v>
      </c>
      <c r="E93" s="655"/>
      <c r="F93" s="651">
        <f t="shared" si="13"/>
        <v>1894000</v>
      </c>
      <c r="G93" s="651"/>
      <c r="H93" s="651">
        <f t="shared" si="11"/>
        <v>1894000</v>
      </c>
      <c r="I93" s="656"/>
      <c r="J93" s="653">
        <f t="shared" si="12"/>
        <v>1894000</v>
      </c>
    </row>
    <row r="94" spans="1:10" ht="16.5">
      <c r="A94" s="985"/>
      <c r="B94" s="657" t="s">
        <v>735</v>
      </c>
      <c r="C94" s="654">
        <v>6500000</v>
      </c>
      <c r="D94" s="655">
        <v>500000</v>
      </c>
      <c r="E94" s="655"/>
      <c r="F94" s="651">
        <f t="shared" si="13"/>
        <v>500000</v>
      </c>
      <c r="G94" s="651"/>
      <c r="H94" s="651">
        <f t="shared" si="11"/>
        <v>500000</v>
      </c>
      <c r="I94" s="656"/>
      <c r="J94" s="653">
        <f t="shared" si="12"/>
        <v>500000</v>
      </c>
    </row>
    <row r="95" spans="1:10" ht="16.5">
      <c r="A95" s="985"/>
      <c r="B95" s="657" t="s">
        <v>736</v>
      </c>
      <c r="C95" s="654">
        <v>42000000</v>
      </c>
      <c r="D95" s="655">
        <v>0</v>
      </c>
      <c r="E95" s="655"/>
      <c r="F95" s="651">
        <f t="shared" si="13"/>
        <v>0</v>
      </c>
      <c r="G95" s="651"/>
      <c r="H95" s="651">
        <f t="shared" si="11"/>
        <v>0</v>
      </c>
      <c r="I95" s="656"/>
      <c r="J95" s="653">
        <f t="shared" si="12"/>
        <v>0</v>
      </c>
    </row>
    <row r="96" spans="1:10" ht="33">
      <c r="A96" s="985"/>
      <c r="B96" s="657" t="s">
        <v>737</v>
      </c>
      <c r="C96" s="654"/>
      <c r="D96" s="655">
        <v>1500000</v>
      </c>
      <c r="E96" s="655"/>
      <c r="F96" s="651">
        <f t="shared" si="13"/>
        <v>1500000</v>
      </c>
      <c r="G96" s="651"/>
      <c r="H96" s="651">
        <f t="shared" si="11"/>
        <v>1500000</v>
      </c>
      <c r="I96" s="656"/>
      <c r="J96" s="653">
        <f t="shared" si="12"/>
        <v>1500000</v>
      </c>
    </row>
    <row r="97" spans="1:10" ht="16.5">
      <c r="A97" s="985"/>
      <c r="B97" s="657" t="s">
        <v>738</v>
      </c>
      <c r="C97" s="654">
        <v>500000</v>
      </c>
      <c r="D97" s="655">
        <v>0</v>
      </c>
      <c r="E97" s="655"/>
      <c r="F97" s="651">
        <f t="shared" si="13"/>
        <v>0</v>
      </c>
      <c r="G97" s="651"/>
      <c r="H97" s="651">
        <f t="shared" si="11"/>
        <v>0</v>
      </c>
      <c r="I97" s="656"/>
      <c r="J97" s="653">
        <f t="shared" si="12"/>
        <v>0</v>
      </c>
    </row>
    <row r="98" spans="1:10" ht="16.5">
      <c r="A98" s="985"/>
      <c r="B98" s="657" t="s">
        <v>739</v>
      </c>
      <c r="C98" s="654"/>
      <c r="D98" s="655">
        <v>0</v>
      </c>
      <c r="E98" s="655"/>
      <c r="F98" s="651">
        <f t="shared" si="13"/>
        <v>0</v>
      </c>
      <c r="G98" s="651"/>
      <c r="H98" s="651">
        <f t="shared" si="11"/>
        <v>0</v>
      </c>
      <c r="I98" s="656"/>
      <c r="J98" s="653">
        <f t="shared" si="12"/>
        <v>0</v>
      </c>
    </row>
    <row r="99" spans="1:10" ht="33">
      <c r="A99" s="985"/>
      <c r="B99" s="657" t="s">
        <v>740</v>
      </c>
      <c r="C99" s="654">
        <v>1000000</v>
      </c>
      <c r="D99" s="655">
        <v>0</v>
      </c>
      <c r="E99" s="655"/>
      <c r="F99" s="651">
        <f t="shared" si="13"/>
        <v>0</v>
      </c>
      <c r="G99" s="651"/>
      <c r="H99" s="651">
        <f t="shared" si="11"/>
        <v>0</v>
      </c>
      <c r="I99" s="656"/>
      <c r="J99" s="653">
        <f t="shared" si="12"/>
        <v>0</v>
      </c>
    </row>
    <row r="100" spans="1:10" ht="16.5">
      <c r="A100" s="985"/>
      <c r="B100" s="657" t="s">
        <v>741</v>
      </c>
      <c r="C100" s="654">
        <v>2000000</v>
      </c>
      <c r="D100" s="655">
        <v>0</v>
      </c>
      <c r="E100" s="655"/>
      <c r="F100" s="651">
        <f t="shared" si="13"/>
        <v>0</v>
      </c>
      <c r="G100" s="651"/>
      <c r="H100" s="651">
        <f t="shared" si="11"/>
        <v>0</v>
      </c>
      <c r="I100" s="656"/>
      <c r="J100" s="653">
        <f t="shared" si="12"/>
        <v>0</v>
      </c>
    </row>
    <row r="101" spans="1:10" ht="16.5">
      <c r="A101" s="985"/>
      <c r="B101" s="657" t="s">
        <v>742</v>
      </c>
      <c r="C101" s="654">
        <v>1000000</v>
      </c>
      <c r="D101" s="655">
        <v>0</v>
      </c>
      <c r="E101" s="655"/>
      <c r="F101" s="651">
        <f t="shared" si="13"/>
        <v>0</v>
      </c>
      <c r="G101" s="651"/>
      <c r="H101" s="651">
        <f t="shared" si="11"/>
        <v>0</v>
      </c>
      <c r="I101" s="656"/>
      <c r="J101" s="653">
        <f t="shared" si="12"/>
        <v>0</v>
      </c>
    </row>
    <row r="102" spans="1:10" ht="33">
      <c r="A102" s="985"/>
      <c r="B102" s="657" t="s">
        <v>743</v>
      </c>
      <c r="C102" s="654">
        <v>1000000</v>
      </c>
      <c r="D102" s="655">
        <v>0</v>
      </c>
      <c r="E102" s="655"/>
      <c r="F102" s="651">
        <f t="shared" si="13"/>
        <v>0</v>
      </c>
      <c r="G102" s="651"/>
      <c r="H102" s="651">
        <f t="shared" si="11"/>
        <v>0</v>
      </c>
      <c r="I102" s="656"/>
      <c r="J102" s="653">
        <f t="shared" si="12"/>
        <v>0</v>
      </c>
    </row>
    <row r="103" spans="1:10" ht="16.5">
      <c r="A103" s="985"/>
      <c r="B103" s="657" t="s">
        <v>744</v>
      </c>
      <c r="C103" s="654">
        <v>3175000</v>
      </c>
      <c r="D103" s="655">
        <v>0</v>
      </c>
      <c r="E103" s="655"/>
      <c r="F103" s="651">
        <f t="shared" si="13"/>
        <v>0</v>
      </c>
      <c r="G103" s="651"/>
      <c r="H103" s="651">
        <f t="shared" si="11"/>
        <v>0</v>
      </c>
      <c r="I103" s="656"/>
      <c r="J103" s="653">
        <f t="shared" si="12"/>
        <v>0</v>
      </c>
    </row>
    <row r="104" spans="1:10" ht="16.5">
      <c r="A104" s="985"/>
      <c r="B104" s="657"/>
      <c r="C104" s="654"/>
      <c r="D104" s="655">
        <v>0</v>
      </c>
      <c r="E104" s="655"/>
      <c r="F104" s="651">
        <f t="shared" si="13"/>
        <v>0</v>
      </c>
      <c r="G104" s="651"/>
      <c r="H104" s="651">
        <f t="shared" si="11"/>
        <v>0</v>
      </c>
      <c r="I104" s="656"/>
      <c r="J104" s="653">
        <f t="shared" si="12"/>
        <v>0</v>
      </c>
    </row>
    <row r="105" spans="1:10" ht="16.5">
      <c r="A105" s="658" t="s">
        <v>676</v>
      </c>
      <c r="B105" s="686"/>
      <c r="C105" s="668">
        <f>SUM(C93:C104)</f>
        <v>72175000</v>
      </c>
      <c r="D105" s="668">
        <f aca="true" t="shared" si="18" ref="D105:J105">SUM(D93:D104)</f>
        <v>3894000</v>
      </c>
      <c r="E105" s="668">
        <f t="shared" si="18"/>
        <v>0</v>
      </c>
      <c r="F105" s="668">
        <f t="shared" si="18"/>
        <v>3894000</v>
      </c>
      <c r="G105" s="668">
        <f t="shared" si="18"/>
        <v>0</v>
      </c>
      <c r="H105" s="668">
        <f t="shared" si="18"/>
        <v>3894000</v>
      </c>
      <c r="I105" s="677">
        <f t="shared" si="18"/>
        <v>0</v>
      </c>
      <c r="J105" s="668">
        <f t="shared" si="18"/>
        <v>3894000</v>
      </c>
    </row>
  </sheetData>
  <sheetProtection/>
  <mergeCells count="17">
    <mergeCell ref="A7:A11"/>
    <mergeCell ref="A13:A15"/>
    <mergeCell ref="A17:A28"/>
    <mergeCell ref="A31:A51"/>
    <mergeCell ref="A55:A59"/>
    <mergeCell ref="A1:B1"/>
    <mergeCell ref="A2:B2"/>
    <mergeCell ref="A3:B3"/>
    <mergeCell ref="A4:B4"/>
    <mergeCell ref="A5:B5"/>
    <mergeCell ref="A6:B6"/>
    <mergeCell ref="A70:A75"/>
    <mergeCell ref="A78:A79"/>
    <mergeCell ref="A81:A82"/>
    <mergeCell ref="A84:A91"/>
    <mergeCell ref="A93:A104"/>
    <mergeCell ref="A61:A68"/>
  </mergeCells>
  <printOptions/>
  <pageMargins left="0.7086614173228347" right="0.7086614173228347" top="0.7480314960629921" bottom="0.7480314960629921" header="0.31496062992125984" footer="0.31496062992125984"/>
  <pageSetup cellComments="asDisplayed" fitToHeight="1" fitToWidth="1" horizontalDpi="600" verticalDpi="600" orientation="portrait" paperSize="8" scale="59" r:id="rId3"/>
  <headerFooter>
    <oddHeader>&amp;C&amp;"-,Félkövér"&amp;12Martonvásár Város Képviselőtestület  ..../2014 (........) önkormányzati rendelete Martonvásár Város 2014. évi költségvetésének módosításáról
Kormányzati támogatás &amp;R&amp;"-,Félkövér"&amp;12 13. melléklet</oddHeader>
  </headerFooter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G85"/>
  <sheetViews>
    <sheetView zoomScaleSheetLayoutView="70" zoomScalePageLayoutView="0" workbookViewId="0" topLeftCell="A67">
      <selection activeCell="A61" sqref="A61"/>
    </sheetView>
  </sheetViews>
  <sheetFormatPr defaultColWidth="9.140625" defaultRowHeight="15"/>
  <cols>
    <col min="1" max="1" width="5.7109375" style="688" customWidth="1"/>
    <col min="2" max="2" width="46.8515625" style="688" customWidth="1"/>
    <col min="3" max="3" width="10.7109375" style="688" customWidth="1"/>
    <col min="4" max="4" width="7.7109375" style="688" customWidth="1"/>
    <col min="5" max="5" width="7.57421875" style="688" customWidth="1"/>
    <col min="6" max="6" width="7.28125" style="688" customWidth="1"/>
    <col min="7" max="7" width="7.421875" style="688" customWidth="1"/>
    <col min="8" max="8" width="8.140625" style="688" customWidth="1"/>
    <col min="9" max="9" width="8.57421875" style="688" customWidth="1"/>
    <col min="10" max="10" width="7.28125" style="688" customWidth="1"/>
    <col min="11" max="11" width="7.421875" style="688" customWidth="1"/>
    <col min="12" max="12" width="8.28125" style="688" customWidth="1"/>
    <col min="13" max="13" width="8.140625" style="688" customWidth="1"/>
    <col min="14" max="14" width="7.7109375" style="688" customWidth="1"/>
    <col min="15" max="16" width="8.8515625" style="688" customWidth="1"/>
    <col min="17" max="17" width="10.140625" style="688" customWidth="1"/>
    <col min="18" max="18" width="9.140625" style="688" customWidth="1"/>
    <col min="19" max="19" width="9.00390625" style="688" customWidth="1"/>
    <col min="20" max="20" width="7.8515625" style="688" customWidth="1"/>
    <col min="21" max="21" width="10.57421875" style="688" customWidth="1"/>
    <col min="22" max="22" width="8.7109375" style="688" customWidth="1"/>
    <col min="23" max="23" width="9.140625" style="688" customWidth="1"/>
    <col min="24" max="24" width="8.00390625" style="688" customWidth="1"/>
    <col min="25" max="25" width="9.57421875" style="688" customWidth="1"/>
    <col min="26" max="26" width="9.28125" style="688" customWidth="1"/>
    <col min="27" max="27" width="9.00390625" style="688" customWidth="1"/>
    <col min="28" max="28" width="9.28125" style="688" customWidth="1"/>
    <col min="29" max="16384" width="9.140625" style="688" customWidth="1"/>
  </cols>
  <sheetData>
    <row r="3" spans="3:28" ht="15.75">
      <c r="C3" s="996" t="s">
        <v>745</v>
      </c>
      <c r="D3" s="996"/>
      <c r="E3" s="996"/>
      <c r="F3" s="996"/>
      <c r="G3" s="996"/>
      <c r="H3" s="996"/>
      <c r="I3" s="996"/>
      <c r="J3" s="996"/>
      <c r="K3" s="996"/>
      <c r="L3" s="996"/>
      <c r="M3" s="996"/>
      <c r="N3" s="996"/>
      <c r="O3" s="996"/>
      <c r="P3" s="996"/>
      <c r="Q3" s="996"/>
      <c r="R3" s="996"/>
      <c r="S3" s="996"/>
      <c r="T3" s="996"/>
      <c r="U3" s="996"/>
      <c r="V3" s="996"/>
      <c r="W3" s="996"/>
      <c r="X3" s="996"/>
      <c r="Y3" s="996"/>
      <c r="Z3" s="996"/>
      <c r="AA3" s="996"/>
      <c r="AB3" s="996"/>
    </row>
    <row r="4" ht="13.5" thickBot="1">
      <c r="AB4" s="689"/>
    </row>
    <row r="5" spans="1:33" ht="16.5" customHeight="1">
      <c r="A5" s="997" t="s">
        <v>422</v>
      </c>
      <c r="B5" s="999" t="s">
        <v>746</v>
      </c>
      <c r="C5" s="1001" t="s">
        <v>747</v>
      </c>
      <c r="D5" s="1004" t="s">
        <v>379</v>
      </c>
      <c r="E5" s="1005"/>
      <c r="F5" s="1005"/>
      <c r="G5" s="1005"/>
      <c r="H5" s="1005"/>
      <c r="I5" s="1005"/>
      <c r="J5" s="1005"/>
      <c r="K5" s="1005"/>
      <c r="L5" s="1005"/>
      <c r="M5" s="1005"/>
      <c r="N5" s="1005"/>
      <c r="O5" s="1005"/>
      <c r="P5" s="1005"/>
      <c r="Q5" s="1005"/>
      <c r="R5" s="1005"/>
      <c r="S5" s="1006" t="s">
        <v>355</v>
      </c>
      <c r="T5" s="1004" t="s">
        <v>370</v>
      </c>
      <c r="U5" s="1005"/>
      <c r="V5" s="1005"/>
      <c r="W5" s="1005"/>
      <c r="X5" s="1005"/>
      <c r="Y5" s="1005"/>
      <c r="Z5" s="1005"/>
      <c r="AA5" s="690"/>
      <c r="AB5" s="1009" t="s">
        <v>748</v>
      </c>
      <c r="AG5" s="691"/>
    </row>
    <row r="6" spans="1:28" ht="25.5" customHeight="1">
      <c r="A6" s="998"/>
      <c r="B6" s="1000"/>
      <c r="C6" s="1002"/>
      <c r="D6" s="993" t="s">
        <v>749</v>
      </c>
      <c r="E6" s="993" t="s">
        <v>750</v>
      </c>
      <c r="F6" s="993" t="s">
        <v>156</v>
      </c>
      <c r="G6" s="993" t="s">
        <v>751</v>
      </c>
      <c r="H6" s="1000" t="s">
        <v>168</v>
      </c>
      <c r="I6" s="1012"/>
      <c r="J6" s="993" t="s">
        <v>752</v>
      </c>
      <c r="K6" s="1013" t="s">
        <v>753</v>
      </c>
      <c r="L6" s="993" t="s">
        <v>754</v>
      </c>
      <c r="M6" s="993" t="s">
        <v>755</v>
      </c>
      <c r="N6" s="993" t="s">
        <v>756</v>
      </c>
      <c r="O6" s="993" t="s">
        <v>757</v>
      </c>
      <c r="P6" s="993" t="s">
        <v>758</v>
      </c>
      <c r="Q6" s="993" t="s">
        <v>759</v>
      </c>
      <c r="R6" s="993" t="s">
        <v>760</v>
      </c>
      <c r="S6" s="1007"/>
      <c r="T6" s="993" t="s">
        <v>761</v>
      </c>
      <c r="U6" s="993" t="s">
        <v>762</v>
      </c>
      <c r="V6" s="993" t="s">
        <v>763</v>
      </c>
      <c r="W6" s="993" t="s">
        <v>764</v>
      </c>
      <c r="X6" s="993" t="s">
        <v>765</v>
      </c>
      <c r="Y6" s="993" t="s">
        <v>766</v>
      </c>
      <c r="Z6" s="993" t="s">
        <v>767</v>
      </c>
      <c r="AA6" s="993" t="s">
        <v>768</v>
      </c>
      <c r="AB6" s="1010"/>
    </row>
    <row r="7" spans="1:28" ht="35.25" customHeight="1">
      <c r="A7" s="998"/>
      <c r="B7" s="1000"/>
      <c r="C7" s="1003"/>
      <c r="D7" s="994"/>
      <c r="E7" s="994"/>
      <c r="F7" s="994"/>
      <c r="G7" s="994"/>
      <c r="H7" s="692" t="s">
        <v>769</v>
      </c>
      <c r="I7" s="692" t="s">
        <v>770</v>
      </c>
      <c r="J7" s="994"/>
      <c r="K7" s="1014"/>
      <c r="L7" s="994"/>
      <c r="M7" s="994"/>
      <c r="N7" s="994"/>
      <c r="O7" s="994"/>
      <c r="P7" s="995"/>
      <c r="Q7" s="994"/>
      <c r="R7" s="994"/>
      <c r="S7" s="1008"/>
      <c r="T7" s="994"/>
      <c r="U7" s="995"/>
      <c r="V7" s="995"/>
      <c r="W7" s="994"/>
      <c r="X7" s="995"/>
      <c r="Y7" s="995"/>
      <c r="Z7" s="994"/>
      <c r="AA7" s="994"/>
      <c r="AB7" s="1011"/>
    </row>
    <row r="8" spans="1:28" ht="18" customHeight="1">
      <c r="A8" s="998"/>
      <c r="B8" s="693" t="s">
        <v>373</v>
      </c>
      <c r="C8" s="693" t="s">
        <v>381</v>
      </c>
      <c r="D8" s="693" t="s">
        <v>374</v>
      </c>
      <c r="E8" s="693" t="s">
        <v>375</v>
      </c>
      <c r="F8" s="693" t="s">
        <v>376</v>
      </c>
      <c r="G8" s="693" t="s">
        <v>377</v>
      </c>
      <c r="H8" s="693" t="s">
        <v>426</v>
      </c>
      <c r="I8" s="693" t="s">
        <v>771</v>
      </c>
      <c r="J8" s="693" t="s">
        <v>772</v>
      </c>
      <c r="K8" s="693" t="s">
        <v>771</v>
      </c>
      <c r="L8" s="693" t="s">
        <v>773</v>
      </c>
      <c r="M8" s="693" t="s">
        <v>774</v>
      </c>
      <c r="N8" s="693" t="s">
        <v>775</v>
      </c>
      <c r="O8" s="693" t="s">
        <v>776</v>
      </c>
      <c r="P8" s="693" t="s">
        <v>777</v>
      </c>
      <c r="Q8" s="693" t="s">
        <v>778</v>
      </c>
      <c r="R8" s="693" t="s">
        <v>779</v>
      </c>
      <c r="S8" s="694" t="s">
        <v>780</v>
      </c>
      <c r="T8" s="693" t="s">
        <v>781</v>
      </c>
      <c r="U8" s="693" t="s">
        <v>782</v>
      </c>
      <c r="V8" s="693" t="s">
        <v>783</v>
      </c>
      <c r="W8" s="693" t="s">
        <v>784</v>
      </c>
      <c r="X8" s="693" t="s">
        <v>785</v>
      </c>
      <c r="Y8" s="693" t="s">
        <v>786</v>
      </c>
      <c r="Z8" s="693" t="s">
        <v>787</v>
      </c>
      <c r="AA8" s="693" t="s">
        <v>788</v>
      </c>
      <c r="AB8" s="695" t="s">
        <v>789</v>
      </c>
    </row>
    <row r="9" spans="1:28" ht="12.75" customHeight="1">
      <c r="A9" s="696">
        <v>1</v>
      </c>
      <c r="B9" s="697" t="s">
        <v>790</v>
      </c>
      <c r="C9" s="698" t="s">
        <v>791</v>
      </c>
      <c r="D9" s="699"/>
      <c r="E9" s="699"/>
      <c r="F9" s="693"/>
      <c r="G9" s="693"/>
      <c r="H9" s="693"/>
      <c r="I9" s="693"/>
      <c r="J9" s="693"/>
      <c r="K9" s="693"/>
      <c r="L9" s="693"/>
      <c r="M9" s="693"/>
      <c r="N9" s="693"/>
      <c r="O9" s="693"/>
      <c r="P9" s="693"/>
      <c r="Q9" s="693"/>
      <c r="R9" s="693"/>
      <c r="S9" s="700">
        <f aca="true" t="shared" si="0" ref="S9:S84">SUM(D9:R9)</f>
        <v>0</v>
      </c>
      <c r="T9" s="701"/>
      <c r="U9" s="701"/>
      <c r="V9" s="701"/>
      <c r="W9" s="701"/>
      <c r="X9" s="701"/>
      <c r="Y9" s="701"/>
      <c r="Z9" s="701"/>
      <c r="AA9" s="702">
        <v>311649</v>
      </c>
      <c r="AB9" s="703">
        <f aca="true" t="shared" si="1" ref="AB9:AB85">SUM(T9:AA9)</f>
        <v>311649</v>
      </c>
    </row>
    <row r="10" spans="1:28" ht="12.75" customHeight="1">
      <c r="A10" s="696">
        <v>2</v>
      </c>
      <c r="B10" s="704" t="s">
        <v>792</v>
      </c>
      <c r="C10" s="697"/>
      <c r="D10" s="699"/>
      <c r="E10" s="699"/>
      <c r="F10" s="705"/>
      <c r="G10" s="705"/>
      <c r="H10" s="705"/>
      <c r="I10" s="705"/>
      <c r="J10" s="705"/>
      <c r="K10" s="706"/>
      <c r="L10" s="706"/>
      <c r="M10" s="699"/>
      <c r="N10" s="706"/>
      <c r="O10" s="699"/>
      <c r="P10" s="699"/>
      <c r="Q10" s="706"/>
      <c r="R10" s="706"/>
      <c r="S10" s="700">
        <f t="shared" si="0"/>
        <v>0</v>
      </c>
      <c r="T10" s="701"/>
      <c r="U10" s="701"/>
      <c r="V10" s="701"/>
      <c r="W10" s="701"/>
      <c r="X10" s="701"/>
      <c r="Y10" s="701"/>
      <c r="Z10" s="701"/>
      <c r="AA10" s="701"/>
      <c r="AB10" s="703">
        <f t="shared" si="1"/>
        <v>0</v>
      </c>
    </row>
    <row r="11" spans="1:28" ht="12.75" customHeight="1">
      <c r="A11" s="696">
        <v>3</v>
      </c>
      <c r="B11" s="707" t="s">
        <v>793</v>
      </c>
      <c r="C11" s="708" t="s">
        <v>794</v>
      </c>
      <c r="D11" s="699"/>
      <c r="E11" s="702"/>
      <c r="F11" s="702"/>
      <c r="G11" s="709"/>
      <c r="H11" s="709">
        <v>12452</v>
      </c>
      <c r="I11" s="709"/>
      <c r="J11" s="709"/>
      <c r="K11" s="701"/>
      <c r="L11" s="701"/>
      <c r="M11" s="702"/>
      <c r="N11" s="701"/>
      <c r="O11" s="702"/>
      <c r="P11" s="702"/>
      <c r="Q11" s="701"/>
      <c r="R11" s="701"/>
      <c r="S11" s="700">
        <f t="shared" si="0"/>
        <v>12452</v>
      </c>
      <c r="T11" s="701"/>
      <c r="U11" s="701"/>
      <c r="V11" s="701"/>
      <c r="W11" s="701"/>
      <c r="X11" s="701"/>
      <c r="Y11" s="701"/>
      <c r="Z11" s="701"/>
      <c r="AA11" s="701"/>
      <c r="AB11" s="703">
        <f t="shared" si="1"/>
        <v>0</v>
      </c>
    </row>
    <row r="12" spans="1:28" s="717" customFormat="1" ht="12.75" customHeight="1">
      <c r="A12" s="696">
        <v>4</v>
      </c>
      <c r="B12" s="710" t="s">
        <v>795</v>
      </c>
      <c r="C12" s="711" t="s">
        <v>796</v>
      </c>
      <c r="D12" s="712"/>
      <c r="E12" s="713"/>
      <c r="F12" s="713">
        <v>2500</v>
      </c>
      <c r="G12" s="714"/>
      <c r="H12" s="714"/>
      <c r="I12" s="713"/>
      <c r="J12" s="714"/>
      <c r="K12" s="715"/>
      <c r="L12" s="715"/>
      <c r="M12" s="713"/>
      <c r="N12" s="715"/>
      <c r="O12" s="713"/>
      <c r="P12" s="713"/>
      <c r="Q12" s="715"/>
      <c r="R12" s="715"/>
      <c r="S12" s="700">
        <f t="shared" si="0"/>
        <v>2500</v>
      </c>
      <c r="T12" s="715"/>
      <c r="U12" s="715"/>
      <c r="V12" s="715"/>
      <c r="W12" s="715"/>
      <c r="X12" s="715"/>
      <c r="Y12" s="715"/>
      <c r="Z12" s="715"/>
      <c r="AA12" s="715"/>
      <c r="AB12" s="716"/>
    </row>
    <row r="13" spans="1:28" s="717" customFormat="1" ht="12.75" customHeight="1">
      <c r="A13" s="696">
        <v>5</v>
      </c>
      <c r="B13" s="710" t="s">
        <v>797</v>
      </c>
      <c r="C13" s="698" t="s">
        <v>791</v>
      </c>
      <c r="D13" s="710"/>
      <c r="E13" s="714"/>
      <c r="F13" s="713"/>
      <c r="G13" s="714"/>
      <c r="H13" s="714"/>
      <c r="I13" s="714"/>
      <c r="J13" s="714"/>
      <c r="K13" s="713"/>
      <c r="L13" s="715"/>
      <c r="M13" s="715"/>
      <c r="N13" s="715"/>
      <c r="O13" s="713">
        <v>273019</v>
      </c>
      <c r="P13" s="713"/>
      <c r="Q13" s="715"/>
      <c r="R13" s="715"/>
      <c r="S13" s="718">
        <f t="shared" si="0"/>
        <v>273019</v>
      </c>
      <c r="T13" s="719"/>
      <c r="U13" s="719"/>
      <c r="V13" s="719"/>
      <c r="W13" s="719"/>
      <c r="X13" s="719"/>
      <c r="Y13" s="719"/>
      <c r="Z13" s="720"/>
      <c r="AA13" s="719"/>
      <c r="AB13" s="716">
        <f t="shared" si="1"/>
        <v>0</v>
      </c>
    </row>
    <row r="14" spans="1:28" s="717" customFormat="1" ht="12.75" customHeight="1">
      <c r="A14" s="696">
        <v>6</v>
      </c>
      <c r="B14" s="710" t="s">
        <v>798</v>
      </c>
      <c r="C14" s="698" t="s">
        <v>791</v>
      </c>
      <c r="D14" s="710"/>
      <c r="E14" s="714"/>
      <c r="F14" s="713"/>
      <c r="G14" s="714"/>
      <c r="H14" s="714"/>
      <c r="I14" s="714"/>
      <c r="J14" s="714"/>
      <c r="K14" s="713"/>
      <c r="L14" s="715"/>
      <c r="M14" s="715"/>
      <c r="N14" s="715"/>
      <c r="O14" s="713"/>
      <c r="P14" s="713"/>
      <c r="Q14" s="713">
        <v>206</v>
      </c>
      <c r="R14" s="715"/>
      <c r="S14" s="718">
        <f t="shared" si="0"/>
        <v>206</v>
      </c>
      <c r="T14" s="719"/>
      <c r="U14" s="719"/>
      <c r="V14" s="719"/>
      <c r="W14" s="719"/>
      <c r="X14" s="719"/>
      <c r="Y14" s="719"/>
      <c r="Z14" s="720"/>
      <c r="AA14" s="719"/>
      <c r="AB14" s="716"/>
    </row>
    <row r="15" spans="1:28" s="717" customFormat="1" ht="12.75" customHeight="1">
      <c r="A15" s="696">
        <v>7</v>
      </c>
      <c r="B15" s="710" t="s">
        <v>799</v>
      </c>
      <c r="C15" s="698" t="s">
        <v>791</v>
      </c>
      <c r="D15" s="710"/>
      <c r="E15" s="714"/>
      <c r="F15" s="713"/>
      <c r="G15" s="713"/>
      <c r="H15" s="714"/>
      <c r="I15" s="714"/>
      <c r="J15" s="714"/>
      <c r="K15" s="721"/>
      <c r="L15" s="715"/>
      <c r="M15" s="715"/>
      <c r="N15" s="715"/>
      <c r="O15" s="713"/>
      <c r="P15" s="713"/>
      <c r="Q15" s="713">
        <v>12727</v>
      </c>
      <c r="R15" s="715"/>
      <c r="S15" s="718">
        <f t="shared" si="0"/>
        <v>12727</v>
      </c>
      <c r="T15" s="719"/>
      <c r="U15" s="719"/>
      <c r="V15" s="719"/>
      <c r="W15" s="719"/>
      <c r="X15" s="719"/>
      <c r="Y15" s="719"/>
      <c r="Z15" s="719"/>
      <c r="AA15" s="719"/>
      <c r="AB15" s="716">
        <f t="shared" si="1"/>
        <v>0</v>
      </c>
    </row>
    <row r="16" spans="1:28" s="717" customFormat="1" ht="12.75" customHeight="1">
      <c r="A16" s="696">
        <v>8</v>
      </c>
      <c r="B16" s="710" t="s">
        <v>800</v>
      </c>
      <c r="C16" s="698" t="s">
        <v>791</v>
      </c>
      <c r="D16" s="710"/>
      <c r="E16" s="714"/>
      <c r="F16" s="714"/>
      <c r="G16" s="713"/>
      <c r="H16" s="714"/>
      <c r="I16" s="714"/>
      <c r="J16" s="714"/>
      <c r="K16" s="721"/>
      <c r="L16" s="715"/>
      <c r="M16" s="715"/>
      <c r="N16" s="715"/>
      <c r="O16" s="713"/>
      <c r="P16" s="713"/>
      <c r="Q16" s="713">
        <v>10205</v>
      </c>
      <c r="R16" s="713"/>
      <c r="S16" s="718">
        <f t="shared" si="0"/>
        <v>10205</v>
      </c>
      <c r="T16" s="719"/>
      <c r="U16" s="719"/>
      <c r="V16" s="719"/>
      <c r="W16" s="719"/>
      <c r="X16" s="719"/>
      <c r="Y16" s="719"/>
      <c r="Z16" s="719"/>
      <c r="AA16" s="719"/>
      <c r="AB16" s="716">
        <f t="shared" si="1"/>
        <v>0</v>
      </c>
    </row>
    <row r="17" spans="1:28" ht="12.75" customHeight="1">
      <c r="A17" s="696">
        <v>9</v>
      </c>
      <c r="B17" s="705" t="s">
        <v>801</v>
      </c>
      <c r="C17" s="698" t="s">
        <v>791</v>
      </c>
      <c r="D17" s="705"/>
      <c r="E17" s="709"/>
      <c r="F17" s="709"/>
      <c r="G17" s="702"/>
      <c r="H17" s="709"/>
      <c r="I17" s="709"/>
      <c r="J17" s="709"/>
      <c r="K17" s="702"/>
      <c r="L17" s="701"/>
      <c r="M17" s="701"/>
      <c r="N17" s="701"/>
      <c r="O17" s="702"/>
      <c r="P17" s="702"/>
      <c r="Q17" s="702">
        <v>529</v>
      </c>
      <c r="R17" s="702"/>
      <c r="S17" s="700">
        <f t="shared" si="0"/>
        <v>529</v>
      </c>
      <c r="T17" s="722"/>
      <c r="U17" s="722"/>
      <c r="V17" s="722"/>
      <c r="W17" s="722"/>
      <c r="X17" s="722"/>
      <c r="Y17" s="722"/>
      <c r="Z17" s="722"/>
      <c r="AA17" s="722"/>
      <c r="AB17" s="703">
        <f t="shared" si="1"/>
        <v>0</v>
      </c>
    </row>
    <row r="18" spans="1:28" ht="12.75" customHeight="1">
      <c r="A18" s="696">
        <v>10</v>
      </c>
      <c r="B18" s="705" t="s">
        <v>802</v>
      </c>
      <c r="C18" s="698" t="s">
        <v>791</v>
      </c>
      <c r="D18" s="705"/>
      <c r="E18" s="709"/>
      <c r="F18" s="709"/>
      <c r="G18" s="702"/>
      <c r="H18" s="709"/>
      <c r="I18" s="709"/>
      <c r="J18" s="709"/>
      <c r="K18" s="702"/>
      <c r="L18" s="701"/>
      <c r="M18" s="701"/>
      <c r="N18" s="701"/>
      <c r="O18" s="702"/>
      <c r="P18" s="702"/>
      <c r="Q18" s="702">
        <v>11</v>
      </c>
      <c r="R18" s="702"/>
      <c r="S18" s="700">
        <f t="shared" si="0"/>
        <v>11</v>
      </c>
      <c r="T18" s="722"/>
      <c r="U18" s="722"/>
      <c r="V18" s="722"/>
      <c r="W18" s="722"/>
      <c r="X18" s="722"/>
      <c r="Y18" s="722"/>
      <c r="Z18" s="722"/>
      <c r="AA18" s="722"/>
      <c r="AB18" s="703"/>
    </row>
    <row r="19" spans="1:28" ht="12.75" customHeight="1">
      <c r="A19" s="696">
        <v>11</v>
      </c>
      <c r="B19" s="723" t="s">
        <v>803</v>
      </c>
      <c r="C19" s="699"/>
      <c r="D19" s="699">
        <f aca="true" t="shared" si="2" ref="D19:O19">SUM(D11:D17)</f>
        <v>0</v>
      </c>
      <c r="E19" s="702">
        <f t="shared" si="2"/>
        <v>0</v>
      </c>
      <c r="F19" s="702">
        <f t="shared" si="2"/>
        <v>2500</v>
      </c>
      <c r="G19" s="702">
        <f t="shared" si="2"/>
        <v>0</v>
      </c>
      <c r="H19" s="702">
        <f t="shared" si="2"/>
        <v>12452</v>
      </c>
      <c r="I19" s="702">
        <f t="shared" si="2"/>
        <v>0</v>
      </c>
      <c r="J19" s="702">
        <f t="shared" si="2"/>
        <v>0</v>
      </c>
      <c r="K19" s="702">
        <f t="shared" si="2"/>
        <v>0</v>
      </c>
      <c r="L19" s="702">
        <f t="shared" si="2"/>
        <v>0</v>
      </c>
      <c r="M19" s="702">
        <f t="shared" si="2"/>
        <v>0</v>
      </c>
      <c r="N19" s="702">
        <f t="shared" si="2"/>
        <v>0</v>
      </c>
      <c r="O19" s="702">
        <f t="shared" si="2"/>
        <v>273019</v>
      </c>
      <c r="P19" s="702">
        <f>SUM(P11:P17)</f>
        <v>0</v>
      </c>
      <c r="Q19" s="702">
        <f>SUM(Q11:Q18)</f>
        <v>23678</v>
      </c>
      <c r="R19" s="702">
        <f>SUM(R11:R17)</f>
        <v>0</v>
      </c>
      <c r="S19" s="700">
        <f t="shared" si="0"/>
        <v>311649</v>
      </c>
      <c r="T19" s="702"/>
      <c r="U19" s="702"/>
      <c r="V19" s="702"/>
      <c r="W19" s="702"/>
      <c r="X19" s="702"/>
      <c r="Y19" s="702"/>
      <c r="Z19" s="702"/>
      <c r="AA19" s="722"/>
      <c r="AB19" s="703">
        <f t="shared" si="1"/>
        <v>0</v>
      </c>
    </row>
    <row r="20" spans="1:28" ht="26.25" customHeight="1">
      <c r="A20" s="696">
        <v>12</v>
      </c>
      <c r="B20" s="710" t="s">
        <v>804</v>
      </c>
      <c r="C20" s="711" t="s">
        <v>805</v>
      </c>
      <c r="D20" s="699"/>
      <c r="E20" s="702"/>
      <c r="F20" s="702"/>
      <c r="G20" s="702"/>
      <c r="H20" s="702"/>
      <c r="I20" s="702"/>
      <c r="J20" s="702"/>
      <c r="K20" s="702"/>
      <c r="L20" s="702"/>
      <c r="M20" s="702"/>
      <c r="N20" s="702"/>
      <c r="O20" s="702"/>
      <c r="P20" s="702"/>
      <c r="Q20" s="702"/>
      <c r="R20" s="702"/>
      <c r="S20" s="700">
        <f t="shared" si="0"/>
        <v>0</v>
      </c>
      <c r="T20" s="702"/>
      <c r="U20" s="702"/>
      <c r="V20" s="702">
        <v>7873</v>
      </c>
      <c r="W20" s="702"/>
      <c r="X20" s="702"/>
      <c r="Y20" s="702"/>
      <c r="Z20" s="702"/>
      <c r="AA20" s="722"/>
      <c r="AB20" s="703">
        <f t="shared" si="1"/>
        <v>7873</v>
      </c>
    </row>
    <row r="21" spans="1:28" ht="12.75" customHeight="1">
      <c r="A21" s="696">
        <v>13</v>
      </c>
      <c r="B21" s="710" t="s">
        <v>797</v>
      </c>
      <c r="C21" s="698" t="s">
        <v>791</v>
      </c>
      <c r="D21" s="699"/>
      <c r="E21" s="702"/>
      <c r="F21" s="702"/>
      <c r="G21" s="702"/>
      <c r="H21" s="702"/>
      <c r="I21" s="702"/>
      <c r="J21" s="702"/>
      <c r="K21" s="702"/>
      <c r="L21" s="702"/>
      <c r="M21" s="702"/>
      <c r="N21" s="702"/>
      <c r="O21" s="702">
        <v>7873</v>
      </c>
      <c r="P21" s="702"/>
      <c r="Q21" s="702"/>
      <c r="R21" s="702"/>
      <c r="S21" s="700">
        <f t="shared" si="0"/>
        <v>7873</v>
      </c>
      <c r="T21" s="702"/>
      <c r="U21" s="702"/>
      <c r="V21" s="702"/>
      <c r="W21" s="702"/>
      <c r="X21" s="702"/>
      <c r="Y21" s="702"/>
      <c r="Z21" s="702"/>
      <c r="AA21" s="722"/>
      <c r="AB21" s="703">
        <f t="shared" si="1"/>
        <v>0</v>
      </c>
    </row>
    <row r="22" spans="1:28" s="726" customFormat="1" ht="12.75" customHeight="1">
      <c r="A22" s="696">
        <v>14</v>
      </c>
      <c r="B22" s="710" t="s">
        <v>806</v>
      </c>
      <c r="C22" s="724" t="s">
        <v>794</v>
      </c>
      <c r="D22" s="699"/>
      <c r="E22" s="702"/>
      <c r="F22" s="702"/>
      <c r="G22" s="702"/>
      <c r="H22" s="702"/>
      <c r="I22" s="702"/>
      <c r="J22" s="702"/>
      <c r="K22" s="702"/>
      <c r="L22" s="702"/>
      <c r="M22" s="702"/>
      <c r="N22" s="702"/>
      <c r="O22" s="702"/>
      <c r="P22" s="702"/>
      <c r="Q22" s="702"/>
      <c r="R22" s="702"/>
      <c r="S22" s="700">
        <f t="shared" si="0"/>
        <v>0</v>
      </c>
      <c r="T22" s="702"/>
      <c r="U22" s="702">
        <v>-3</v>
      </c>
      <c r="V22" s="702"/>
      <c r="W22" s="702"/>
      <c r="X22" s="702"/>
      <c r="Y22" s="702"/>
      <c r="Z22" s="702"/>
      <c r="AA22" s="725"/>
      <c r="AB22" s="703">
        <f t="shared" si="1"/>
        <v>-3</v>
      </c>
    </row>
    <row r="23" spans="1:28" s="726" customFormat="1" ht="12.75" customHeight="1">
      <c r="A23" s="696">
        <v>15</v>
      </c>
      <c r="B23" s="710" t="s">
        <v>807</v>
      </c>
      <c r="C23" s="698" t="s">
        <v>791</v>
      </c>
      <c r="D23" s="699"/>
      <c r="E23" s="702"/>
      <c r="F23" s="702"/>
      <c r="G23" s="702"/>
      <c r="H23" s="702"/>
      <c r="I23" s="702"/>
      <c r="J23" s="702"/>
      <c r="K23" s="702"/>
      <c r="L23" s="702"/>
      <c r="M23" s="702"/>
      <c r="N23" s="702"/>
      <c r="O23" s="702">
        <v>-3</v>
      </c>
      <c r="P23" s="702"/>
      <c r="Q23" s="702"/>
      <c r="R23" s="702"/>
      <c r="S23" s="700">
        <f t="shared" si="0"/>
        <v>-3</v>
      </c>
      <c r="T23" s="702"/>
      <c r="U23" s="702"/>
      <c r="V23" s="702"/>
      <c r="W23" s="702"/>
      <c r="X23" s="702"/>
      <c r="Y23" s="702"/>
      <c r="Z23" s="702"/>
      <c r="AA23" s="725"/>
      <c r="AB23" s="703">
        <f t="shared" si="1"/>
        <v>0</v>
      </c>
    </row>
    <row r="24" spans="1:28" ht="12.75" customHeight="1">
      <c r="A24" s="696">
        <v>16</v>
      </c>
      <c r="B24" s="705" t="s">
        <v>808</v>
      </c>
      <c r="C24" s="724" t="s">
        <v>794</v>
      </c>
      <c r="D24" s="705"/>
      <c r="E24" s="709"/>
      <c r="F24" s="702"/>
      <c r="G24" s="709"/>
      <c r="H24" s="709"/>
      <c r="I24" s="709"/>
      <c r="J24" s="709"/>
      <c r="K24" s="702"/>
      <c r="L24" s="702"/>
      <c r="M24" s="702"/>
      <c r="N24" s="701"/>
      <c r="O24" s="702"/>
      <c r="P24" s="702"/>
      <c r="Q24" s="701"/>
      <c r="R24" s="702"/>
      <c r="S24" s="700">
        <f t="shared" si="0"/>
        <v>0</v>
      </c>
      <c r="T24" s="702"/>
      <c r="U24" s="702">
        <v>2801</v>
      </c>
      <c r="V24" s="702">
        <v>-2801</v>
      </c>
      <c r="W24" s="702"/>
      <c r="X24" s="702"/>
      <c r="Y24" s="702"/>
      <c r="Z24" s="702"/>
      <c r="AA24" s="722"/>
      <c r="AB24" s="703">
        <f t="shared" si="1"/>
        <v>0</v>
      </c>
    </row>
    <row r="25" spans="1:28" ht="12.75" customHeight="1">
      <c r="A25" s="696">
        <v>17</v>
      </c>
      <c r="B25" s="705" t="s">
        <v>809</v>
      </c>
      <c r="C25" s="724" t="s">
        <v>794</v>
      </c>
      <c r="D25" s="705"/>
      <c r="E25" s="709"/>
      <c r="F25" s="709"/>
      <c r="G25" s="709"/>
      <c r="H25" s="709"/>
      <c r="I25" s="709"/>
      <c r="J25" s="709"/>
      <c r="K25" s="702"/>
      <c r="L25" s="701"/>
      <c r="M25" s="701"/>
      <c r="N25" s="701"/>
      <c r="O25" s="702"/>
      <c r="P25" s="702"/>
      <c r="Q25" s="702"/>
      <c r="R25" s="702"/>
      <c r="S25" s="700">
        <f t="shared" si="0"/>
        <v>0</v>
      </c>
      <c r="T25" s="702"/>
      <c r="U25" s="702">
        <v>1753</v>
      </c>
      <c r="V25" s="702"/>
      <c r="W25" s="702"/>
      <c r="X25" s="702"/>
      <c r="Y25" s="702"/>
      <c r="Z25" s="702"/>
      <c r="AA25" s="722"/>
      <c r="AB25" s="703">
        <f t="shared" si="1"/>
        <v>1753</v>
      </c>
    </row>
    <row r="26" spans="1:28" ht="12.75">
      <c r="A26" s="696">
        <v>18</v>
      </c>
      <c r="B26" s="697" t="s">
        <v>810</v>
      </c>
      <c r="C26" s="708" t="s">
        <v>805</v>
      </c>
      <c r="D26" s="727"/>
      <c r="E26" s="727"/>
      <c r="F26" s="727"/>
      <c r="G26" s="727"/>
      <c r="H26" s="727">
        <v>1753</v>
      </c>
      <c r="I26" s="727"/>
      <c r="J26" s="727"/>
      <c r="K26" s="727"/>
      <c r="L26" s="727"/>
      <c r="M26" s="727"/>
      <c r="N26" s="727"/>
      <c r="O26" s="727"/>
      <c r="P26" s="727"/>
      <c r="Q26" s="727"/>
      <c r="R26" s="727"/>
      <c r="S26" s="700">
        <f t="shared" si="0"/>
        <v>1753</v>
      </c>
      <c r="T26" s="728"/>
      <c r="U26" s="728"/>
      <c r="V26" s="728"/>
      <c r="W26" s="728"/>
      <c r="X26" s="728"/>
      <c r="Y26" s="728"/>
      <c r="Z26" s="728"/>
      <c r="AA26" s="727"/>
      <c r="AB26" s="703">
        <f t="shared" si="1"/>
        <v>0</v>
      </c>
    </row>
    <row r="27" spans="1:28" ht="12.75">
      <c r="A27" s="696">
        <v>19</v>
      </c>
      <c r="B27" s="697" t="s">
        <v>811</v>
      </c>
      <c r="C27" s="724" t="s">
        <v>794</v>
      </c>
      <c r="D27" s="727"/>
      <c r="E27" s="727"/>
      <c r="F27" s="727"/>
      <c r="G27" s="727"/>
      <c r="H27" s="727"/>
      <c r="I27" s="727"/>
      <c r="J27" s="727"/>
      <c r="K27" s="727"/>
      <c r="L27" s="727"/>
      <c r="M27" s="727"/>
      <c r="N27" s="727"/>
      <c r="O27" s="727"/>
      <c r="P27" s="727"/>
      <c r="Q27" s="727"/>
      <c r="R27" s="727"/>
      <c r="S27" s="700">
        <f t="shared" si="0"/>
        <v>0</v>
      </c>
      <c r="T27" s="728"/>
      <c r="U27" s="728">
        <v>508</v>
      </c>
      <c r="V27" s="728"/>
      <c r="W27" s="728"/>
      <c r="X27" s="728"/>
      <c r="Y27" s="728"/>
      <c r="Z27" s="728"/>
      <c r="AA27" s="727"/>
      <c r="AB27" s="703">
        <f t="shared" si="1"/>
        <v>508</v>
      </c>
    </row>
    <row r="28" spans="1:28" ht="12.75">
      <c r="A28" s="696">
        <v>20</v>
      </c>
      <c r="B28" s="697" t="s">
        <v>810</v>
      </c>
      <c r="C28" s="708" t="s">
        <v>805</v>
      </c>
      <c r="D28" s="727"/>
      <c r="E28" s="727"/>
      <c r="F28" s="727"/>
      <c r="G28" s="727"/>
      <c r="H28" s="727">
        <v>508</v>
      </c>
      <c r="I28" s="727"/>
      <c r="J28" s="727"/>
      <c r="K28" s="727"/>
      <c r="L28" s="727"/>
      <c r="M28" s="727"/>
      <c r="N28" s="727"/>
      <c r="O28" s="727"/>
      <c r="P28" s="727"/>
      <c r="Q28" s="727"/>
      <c r="R28" s="727"/>
      <c r="S28" s="700">
        <f t="shared" si="0"/>
        <v>508</v>
      </c>
      <c r="T28" s="728"/>
      <c r="U28" s="728"/>
      <c r="V28" s="728"/>
      <c r="W28" s="728"/>
      <c r="X28" s="728"/>
      <c r="Y28" s="728"/>
      <c r="Z28" s="728"/>
      <c r="AA28" s="727"/>
      <c r="AB28" s="703">
        <f t="shared" si="1"/>
        <v>0</v>
      </c>
    </row>
    <row r="29" spans="1:28" ht="12.75">
      <c r="A29" s="696">
        <v>21</v>
      </c>
      <c r="B29" s="697" t="s">
        <v>812</v>
      </c>
      <c r="C29" s="724" t="s">
        <v>794</v>
      </c>
      <c r="D29" s="727"/>
      <c r="E29" s="727"/>
      <c r="F29" s="727"/>
      <c r="G29" s="727"/>
      <c r="H29" s="727"/>
      <c r="I29" s="727"/>
      <c r="J29" s="727"/>
      <c r="K29" s="727"/>
      <c r="L29" s="727"/>
      <c r="M29" s="727"/>
      <c r="N29" s="727"/>
      <c r="O29" s="727"/>
      <c r="P29" s="727"/>
      <c r="Q29" s="727"/>
      <c r="R29" s="727"/>
      <c r="S29" s="700">
        <f t="shared" si="0"/>
        <v>0</v>
      </c>
      <c r="T29" s="728"/>
      <c r="U29" s="728">
        <v>69</v>
      </c>
      <c r="V29" s="728"/>
      <c r="W29" s="728"/>
      <c r="X29" s="728"/>
      <c r="Y29" s="728"/>
      <c r="Z29" s="728"/>
      <c r="AA29" s="727"/>
      <c r="AB29" s="703">
        <f t="shared" si="1"/>
        <v>69</v>
      </c>
    </row>
    <row r="30" spans="1:28" ht="12.75">
      <c r="A30" s="696">
        <v>22</v>
      </c>
      <c r="B30" s="697" t="s">
        <v>797</v>
      </c>
      <c r="C30" s="698" t="s">
        <v>791</v>
      </c>
      <c r="D30" s="727"/>
      <c r="E30" s="727"/>
      <c r="F30" s="727"/>
      <c r="G30" s="727"/>
      <c r="H30" s="727"/>
      <c r="I30" s="727"/>
      <c r="J30" s="727"/>
      <c r="K30" s="727"/>
      <c r="L30" s="727"/>
      <c r="M30" s="727"/>
      <c r="N30" s="727"/>
      <c r="O30" s="727">
        <v>69</v>
      </c>
      <c r="P30" s="727"/>
      <c r="Q30" s="727"/>
      <c r="R30" s="727"/>
      <c r="S30" s="700">
        <f t="shared" si="0"/>
        <v>69</v>
      </c>
      <c r="T30" s="728"/>
      <c r="U30" s="728"/>
      <c r="V30" s="728"/>
      <c r="W30" s="728"/>
      <c r="X30" s="728"/>
      <c r="Y30" s="728"/>
      <c r="Z30" s="728"/>
      <c r="AA30" s="727"/>
      <c r="AB30" s="703">
        <f t="shared" si="1"/>
        <v>0</v>
      </c>
    </row>
    <row r="31" spans="1:28" ht="12.75">
      <c r="A31" s="696">
        <v>23</v>
      </c>
      <c r="B31" s="697" t="s">
        <v>813</v>
      </c>
      <c r="C31" s="724" t="s">
        <v>794</v>
      </c>
      <c r="D31" s="727"/>
      <c r="E31" s="727"/>
      <c r="F31" s="727"/>
      <c r="G31" s="727"/>
      <c r="H31" s="727"/>
      <c r="I31" s="727"/>
      <c r="J31" s="727"/>
      <c r="K31" s="727"/>
      <c r="L31" s="727"/>
      <c r="M31" s="727"/>
      <c r="N31" s="727"/>
      <c r="O31" s="727"/>
      <c r="P31" s="727"/>
      <c r="Q31" s="727"/>
      <c r="R31" s="727"/>
      <c r="S31" s="700">
        <f t="shared" si="0"/>
        <v>0</v>
      </c>
      <c r="T31" s="728"/>
      <c r="U31" s="728">
        <v>238</v>
      </c>
      <c r="V31" s="728"/>
      <c r="W31" s="728"/>
      <c r="X31" s="728"/>
      <c r="Y31" s="728"/>
      <c r="Z31" s="728"/>
      <c r="AA31" s="727"/>
      <c r="AB31" s="703">
        <f t="shared" si="1"/>
        <v>238</v>
      </c>
    </row>
    <row r="32" spans="1:28" ht="12.75">
      <c r="A32" s="696">
        <v>24</v>
      </c>
      <c r="B32" s="697" t="s">
        <v>797</v>
      </c>
      <c r="C32" s="698" t="s">
        <v>791</v>
      </c>
      <c r="D32" s="727"/>
      <c r="E32" s="727"/>
      <c r="F32" s="727"/>
      <c r="G32" s="727"/>
      <c r="H32" s="727"/>
      <c r="I32" s="727"/>
      <c r="J32" s="727"/>
      <c r="K32" s="727"/>
      <c r="L32" s="727"/>
      <c r="M32" s="727"/>
      <c r="N32" s="727"/>
      <c r="O32" s="727">
        <v>238</v>
      </c>
      <c r="P32" s="727"/>
      <c r="Q32" s="727"/>
      <c r="R32" s="727"/>
      <c r="S32" s="700">
        <f t="shared" si="0"/>
        <v>238</v>
      </c>
      <c r="T32" s="728"/>
      <c r="U32" s="728"/>
      <c r="V32" s="728"/>
      <c r="W32" s="728"/>
      <c r="X32" s="728"/>
      <c r="Y32" s="728"/>
      <c r="Z32" s="728"/>
      <c r="AA32" s="727"/>
      <c r="AB32" s="703">
        <f t="shared" si="1"/>
        <v>0</v>
      </c>
    </row>
    <row r="33" spans="1:28" ht="12.75">
      <c r="A33" s="696">
        <v>25</v>
      </c>
      <c r="B33" s="697" t="s">
        <v>814</v>
      </c>
      <c r="C33" s="724" t="s">
        <v>794</v>
      </c>
      <c r="D33" s="727"/>
      <c r="E33" s="727"/>
      <c r="F33" s="727"/>
      <c r="G33" s="727"/>
      <c r="H33" s="727"/>
      <c r="I33" s="727"/>
      <c r="J33" s="727"/>
      <c r="K33" s="727"/>
      <c r="L33" s="727"/>
      <c r="M33" s="727"/>
      <c r="N33" s="727"/>
      <c r="O33" s="727"/>
      <c r="P33" s="727"/>
      <c r="Q33" s="727"/>
      <c r="R33" s="727"/>
      <c r="S33" s="700">
        <f t="shared" si="0"/>
        <v>0</v>
      </c>
      <c r="T33" s="728"/>
      <c r="U33" s="728">
        <v>627</v>
      </c>
      <c r="V33" s="728"/>
      <c r="W33" s="728"/>
      <c r="X33" s="728"/>
      <c r="Y33" s="728"/>
      <c r="Z33" s="728"/>
      <c r="AA33" s="727"/>
      <c r="AB33" s="703">
        <f t="shared" si="1"/>
        <v>627</v>
      </c>
    </row>
    <row r="34" spans="1:28" ht="12.75">
      <c r="A34" s="696">
        <v>26</v>
      </c>
      <c r="B34" s="697" t="s">
        <v>815</v>
      </c>
      <c r="C34" s="724" t="s">
        <v>794</v>
      </c>
      <c r="D34" s="727"/>
      <c r="E34" s="727"/>
      <c r="F34" s="727"/>
      <c r="G34" s="727"/>
      <c r="H34" s="727"/>
      <c r="I34" s="727"/>
      <c r="J34" s="727"/>
      <c r="K34" s="727"/>
      <c r="L34" s="727"/>
      <c r="M34" s="727"/>
      <c r="N34" s="727"/>
      <c r="O34" s="727"/>
      <c r="P34" s="727"/>
      <c r="Q34" s="727"/>
      <c r="R34" s="727"/>
      <c r="S34" s="700">
        <f t="shared" si="0"/>
        <v>0</v>
      </c>
      <c r="T34" s="728"/>
      <c r="U34" s="728">
        <v>2244</v>
      </c>
      <c r="V34" s="728"/>
      <c r="W34" s="728"/>
      <c r="X34" s="728"/>
      <c r="Y34" s="728"/>
      <c r="Z34" s="728"/>
      <c r="AA34" s="727"/>
      <c r="AB34" s="703">
        <f t="shared" si="1"/>
        <v>2244</v>
      </c>
    </row>
    <row r="35" spans="1:28" ht="12.75">
      <c r="A35" s="696">
        <v>27</v>
      </c>
      <c r="B35" s="697" t="s">
        <v>810</v>
      </c>
      <c r="C35" s="708" t="s">
        <v>805</v>
      </c>
      <c r="D35" s="727"/>
      <c r="E35" s="727"/>
      <c r="F35" s="727"/>
      <c r="G35" s="727"/>
      <c r="H35" s="727">
        <v>1834</v>
      </c>
      <c r="I35" s="727"/>
      <c r="J35" s="727"/>
      <c r="K35" s="727"/>
      <c r="L35" s="727"/>
      <c r="M35" s="727"/>
      <c r="N35" s="727"/>
      <c r="O35" s="727"/>
      <c r="P35" s="727"/>
      <c r="Q35" s="727"/>
      <c r="R35" s="727"/>
      <c r="S35" s="700">
        <f t="shared" si="0"/>
        <v>1834</v>
      </c>
      <c r="T35" s="728"/>
      <c r="U35" s="728"/>
      <c r="V35" s="728"/>
      <c r="W35" s="728"/>
      <c r="X35" s="728"/>
      <c r="Y35" s="728"/>
      <c r="Z35" s="728"/>
      <c r="AA35" s="727"/>
      <c r="AB35" s="703">
        <f t="shared" si="1"/>
        <v>0</v>
      </c>
    </row>
    <row r="36" spans="1:28" ht="12.75">
      <c r="A36" s="696">
        <v>28</v>
      </c>
      <c r="B36" s="697" t="s">
        <v>816</v>
      </c>
      <c r="C36" s="708" t="s">
        <v>817</v>
      </c>
      <c r="D36" s="727"/>
      <c r="E36" s="727"/>
      <c r="F36" s="727"/>
      <c r="G36" s="727"/>
      <c r="H36" s="727"/>
      <c r="I36" s="727"/>
      <c r="J36" s="727"/>
      <c r="K36" s="727"/>
      <c r="L36" s="727"/>
      <c r="M36" s="727">
        <v>481</v>
      </c>
      <c r="N36" s="727"/>
      <c r="O36" s="727"/>
      <c r="P36" s="727"/>
      <c r="Q36" s="727"/>
      <c r="R36" s="727"/>
      <c r="S36" s="700">
        <f t="shared" si="0"/>
        <v>481</v>
      </c>
      <c r="T36" s="728"/>
      <c r="U36" s="728"/>
      <c r="V36" s="728"/>
      <c r="W36" s="728"/>
      <c r="X36" s="728"/>
      <c r="Y36" s="728"/>
      <c r="Z36" s="728"/>
      <c r="AA36" s="727"/>
      <c r="AB36" s="703">
        <f t="shared" si="1"/>
        <v>0</v>
      </c>
    </row>
    <row r="37" spans="1:28" ht="12.75">
      <c r="A37" s="696">
        <v>29</v>
      </c>
      <c r="B37" s="697" t="s">
        <v>818</v>
      </c>
      <c r="C37" s="708" t="s">
        <v>817</v>
      </c>
      <c r="D37" s="727"/>
      <c r="E37" s="727"/>
      <c r="F37" s="727"/>
      <c r="G37" s="727"/>
      <c r="H37" s="727"/>
      <c r="I37" s="727"/>
      <c r="J37" s="727"/>
      <c r="K37" s="727"/>
      <c r="L37" s="727"/>
      <c r="M37" s="727">
        <v>276</v>
      </c>
      <c r="N37" s="727"/>
      <c r="O37" s="727"/>
      <c r="P37" s="727"/>
      <c r="Q37" s="727"/>
      <c r="R37" s="727"/>
      <c r="S37" s="700">
        <f t="shared" si="0"/>
        <v>276</v>
      </c>
      <c r="T37" s="728"/>
      <c r="U37" s="728"/>
      <c r="V37" s="728"/>
      <c r="W37" s="728"/>
      <c r="X37" s="728"/>
      <c r="Y37" s="728"/>
      <c r="Z37" s="728"/>
      <c r="AA37" s="727"/>
      <c r="AB37" s="703">
        <f t="shared" si="1"/>
        <v>0</v>
      </c>
    </row>
    <row r="38" spans="1:28" ht="12.75">
      <c r="A38" s="696">
        <v>30</v>
      </c>
      <c r="B38" s="697" t="s">
        <v>819</v>
      </c>
      <c r="C38" s="708" t="s">
        <v>817</v>
      </c>
      <c r="D38" s="727"/>
      <c r="E38" s="727"/>
      <c r="F38" s="727"/>
      <c r="G38" s="727"/>
      <c r="H38" s="727"/>
      <c r="I38" s="727"/>
      <c r="J38" s="727"/>
      <c r="K38" s="727"/>
      <c r="L38" s="727"/>
      <c r="M38" s="727">
        <v>239</v>
      </c>
      <c r="N38" s="727"/>
      <c r="O38" s="727"/>
      <c r="P38" s="727"/>
      <c r="Q38" s="727"/>
      <c r="R38" s="727"/>
      <c r="S38" s="700">
        <f t="shared" si="0"/>
        <v>239</v>
      </c>
      <c r="T38" s="728"/>
      <c r="U38" s="728"/>
      <c r="V38" s="728"/>
      <c r="W38" s="728"/>
      <c r="X38" s="728"/>
      <c r="Y38" s="728"/>
      <c r="Z38" s="728"/>
      <c r="AA38" s="727"/>
      <c r="AB38" s="703">
        <f t="shared" si="1"/>
        <v>0</v>
      </c>
    </row>
    <row r="39" spans="1:28" ht="12.75">
      <c r="A39" s="696">
        <v>31</v>
      </c>
      <c r="B39" s="705" t="s">
        <v>820</v>
      </c>
      <c r="C39" s="724" t="s">
        <v>821</v>
      </c>
      <c r="D39" s="727">
        <v>32</v>
      </c>
      <c r="E39" s="727">
        <v>9</v>
      </c>
      <c r="F39" s="727"/>
      <c r="G39" s="727"/>
      <c r="H39" s="727"/>
      <c r="I39" s="727"/>
      <c r="J39" s="727"/>
      <c r="K39" s="727"/>
      <c r="L39" s="727"/>
      <c r="M39" s="727"/>
      <c r="N39" s="727"/>
      <c r="O39" s="727"/>
      <c r="P39" s="727"/>
      <c r="Q39" s="727"/>
      <c r="R39" s="727"/>
      <c r="S39" s="700">
        <f t="shared" si="0"/>
        <v>41</v>
      </c>
      <c r="T39" s="728"/>
      <c r="U39" s="728"/>
      <c r="V39" s="728"/>
      <c r="W39" s="728"/>
      <c r="X39" s="728"/>
      <c r="Y39" s="728"/>
      <c r="Z39" s="728"/>
      <c r="AA39" s="727"/>
      <c r="AB39" s="703">
        <f t="shared" si="1"/>
        <v>0</v>
      </c>
    </row>
    <row r="40" spans="1:28" ht="12.75">
      <c r="A40" s="696">
        <v>32</v>
      </c>
      <c r="B40" s="705" t="s">
        <v>822</v>
      </c>
      <c r="C40" s="724" t="s">
        <v>794</v>
      </c>
      <c r="D40" s="727"/>
      <c r="E40" s="727"/>
      <c r="F40" s="727"/>
      <c r="G40" s="727"/>
      <c r="H40" s="727"/>
      <c r="I40" s="727"/>
      <c r="J40" s="727"/>
      <c r="K40" s="727"/>
      <c r="L40" s="727"/>
      <c r="M40" s="727"/>
      <c r="N40" s="727"/>
      <c r="O40" s="727"/>
      <c r="P40" s="727"/>
      <c r="Q40" s="727"/>
      <c r="R40" s="727"/>
      <c r="S40" s="700">
        <f t="shared" si="0"/>
        <v>0</v>
      </c>
      <c r="T40" s="728"/>
      <c r="U40" s="728"/>
      <c r="V40" s="728"/>
      <c r="W40" s="728"/>
      <c r="X40" s="728">
        <v>617</v>
      </c>
      <c r="Y40" s="728"/>
      <c r="Z40" s="728"/>
      <c r="AA40" s="727"/>
      <c r="AB40" s="703">
        <f t="shared" si="1"/>
        <v>617</v>
      </c>
    </row>
    <row r="41" spans="1:28" ht="12.75">
      <c r="A41" s="696">
        <v>33</v>
      </c>
      <c r="B41" s="705" t="s">
        <v>823</v>
      </c>
      <c r="C41" s="724" t="s">
        <v>794</v>
      </c>
      <c r="D41" s="727"/>
      <c r="E41" s="727"/>
      <c r="F41" s="727"/>
      <c r="G41" s="727"/>
      <c r="H41" s="727"/>
      <c r="I41" s="727"/>
      <c r="J41" s="727"/>
      <c r="K41" s="727"/>
      <c r="L41" s="727"/>
      <c r="M41" s="727"/>
      <c r="N41" s="727"/>
      <c r="O41" s="727"/>
      <c r="P41" s="727"/>
      <c r="Q41" s="727"/>
      <c r="R41" s="727"/>
      <c r="S41" s="700">
        <f t="shared" si="0"/>
        <v>0</v>
      </c>
      <c r="T41" s="728"/>
      <c r="U41" s="728"/>
      <c r="V41" s="728"/>
      <c r="W41" s="728"/>
      <c r="X41" s="728">
        <v>938</v>
      </c>
      <c r="Y41" s="728"/>
      <c r="Z41" s="728"/>
      <c r="AA41" s="727"/>
      <c r="AB41" s="703">
        <f t="shared" si="1"/>
        <v>938</v>
      </c>
    </row>
    <row r="42" spans="1:28" ht="12.75">
      <c r="A42" s="696">
        <v>34</v>
      </c>
      <c r="B42" s="705" t="s">
        <v>819</v>
      </c>
      <c r="C42" s="724" t="s">
        <v>817</v>
      </c>
      <c r="D42" s="727"/>
      <c r="E42" s="727"/>
      <c r="F42" s="727"/>
      <c r="G42" s="727"/>
      <c r="H42" s="727"/>
      <c r="I42" s="727"/>
      <c r="J42" s="727"/>
      <c r="K42" s="727"/>
      <c r="L42" s="727"/>
      <c r="M42" s="727">
        <v>1555</v>
      </c>
      <c r="N42" s="727"/>
      <c r="O42" s="727"/>
      <c r="P42" s="727"/>
      <c r="Q42" s="727"/>
      <c r="R42" s="727"/>
      <c r="S42" s="700">
        <f t="shared" si="0"/>
        <v>1555</v>
      </c>
      <c r="T42" s="728"/>
      <c r="U42" s="728"/>
      <c r="V42" s="728"/>
      <c r="W42" s="728"/>
      <c r="X42" s="728"/>
      <c r="Y42" s="728"/>
      <c r="Z42" s="728"/>
      <c r="AA42" s="727"/>
      <c r="AB42" s="703">
        <f t="shared" si="1"/>
        <v>0</v>
      </c>
    </row>
    <row r="43" spans="1:28" ht="25.5">
      <c r="A43" s="696">
        <v>35</v>
      </c>
      <c r="B43" s="705" t="s">
        <v>824</v>
      </c>
      <c r="C43" s="724" t="s">
        <v>825</v>
      </c>
      <c r="D43" s="727"/>
      <c r="E43" s="727"/>
      <c r="F43" s="727"/>
      <c r="G43" s="727"/>
      <c r="H43" s="727"/>
      <c r="I43" s="729">
        <v>300</v>
      </c>
      <c r="J43" s="727"/>
      <c r="K43" s="727"/>
      <c r="L43" s="727"/>
      <c r="M43" s="727"/>
      <c r="N43" s="727"/>
      <c r="O43" s="727"/>
      <c r="P43" s="727"/>
      <c r="Q43" s="727"/>
      <c r="R43" s="727"/>
      <c r="S43" s="700">
        <f t="shared" si="0"/>
        <v>300</v>
      </c>
      <c r="T43" s="728"/>
      <c r="U43" s="728"/>
      <c r="V43" s="728"/>
      <c r="W43" s="728"/>
      <c r="X43" s="728"/>
      <c r="Y43" s="728"/>
      <c r="Z43" s="728"/>
      <c r="AA43" s="727"/>
      <c r="AB43" s="703">
        <f t="shared" si="1"/>
        <v>0</v>
      </c>
    </row>
    <row r="44" spans="1:28" ht="12.75">
      <c r="A44" s="696">
        <v>36</v>
      </c>
      <c r="B44" s="705" t="s">
        <v>807</v>
      </c>
      <c r="C44" s="698" t="s">
        <v>791</v>
      </c>
      <c r="D44" s="727"/>
      <c r="E44" s="727"/>
      <c r="F44" s="727"/>
      <c r="G44" s="727"/>
      <c r="H44" s="727"/>
      <c r="I44" s="727"/>
      <c r="J44" s="727"/>
      <c r="K44" s="727"/>
      <c r="L44" s="727"/>
      <c r="M44" s="727"/>
      <c r="N44" s="727"/>
      <c r="O44" s="727">
        <v>-300</v>
      </c>
      <c r="P44" s="727"/>
      <c r="Q44" s="727"/>
      <c r="R44" s="727"/>
      <c r="S44" s="700">
        <f t="shared" si="0"/>
        <v>-300</v>
      </c>
      <c r="T44" s="728"/>
      <c r="U44" s="728"/>
      <c r="V44" s="728"/>
      <c r="W44" s="728"/>
      <c r="X44" s="728"/>
      <c r="Y44" s="728"/>
      <c r="Z44" s="728"/>
      <c r="AA44" s="727"/>
      <c r="AB44" s="703">
        <f t="shared" si="1"/>
        <v>0</v>
      </c>
    </row>
    <row r="45" spans="1:28" ht="25.5">
      <c r="A45" s="696">
        <v>37</v>
      </c>
      <c r="B45" s="705" t="s">
        <v>826</v>
      </c>
      <c r="C45" s="724" t="s">
        <v>805</v>
      </c>
      <c r="D45" s="727"/>
      <c r="E45" s="727"/>
      <c r="F45" s="727"/>
      <c r="G45" s="727"/>
      <c r="H45" s="727"/>
      <c r="I45" s="727"/>
      <c r="J45" s="727"/>
      <c r="K45" s="727"/>
      <c r="L45" s="727"/>
      <c r="M45" s="727"/>
      <c r="N45" s="727"/>
      <c r="O45" s="727"/>
      <c r="P45" s="727"/>
      <c r="Q45" s="727"/>
      <c r="R45" s="727"/>
      <c r="S45" s="700">
        <f t="shared" si="0"/>
        <v>0</v>
      </c>
      <c r="T45" s="728"/>
      <c r="U45" s="728"/>
      <c r="V45" s="728">
        <v>847</v>
      </c>
      <c r="W45" s="728"/>
      <c r="X45" s="728"/>
      <c r="Y45" s="728"/>
      <c r="Z45" s="728"/>
      <c r="AA45" s="727"/>
      <c r="AB45" s="703">
        <f t="shared" si="1"/>
        <v>847</v>
      </c>
    </row>
    <row r="46" spans="1:28" ht="12.75">
      <c r="A46" s="696">
        <v>38</v>
      </c>
      <c r="B46" s="705" t="s">
        <v>797</v>
      </c>
      <c r="C46" s="698" t="s">
        <v>791</v>
      </c>
      <c r="D46" s="727"/>
      <c r="E46" s="727"/>
      <c r="F46" s="727"/>
      <c r="G46" s="727"/>
      <c r="H46" s="727"/>
      <c r="I46" s="727"/>
      <c r="J46" s="727"/>
      <c r="K46" s="727"/>
      <c r="L46" s="727"/>
      <c r="M46" s="727"/>
      <c r="N46" s="727"/>
      <c r="O46" s="727">
        <v>847</v>
      </c>
      <c r="P46" s="727"/>
      <c r="Q46" s="727"/>
      <c r="R46" s="727"/>
      <c r="S46" s="700">
        <f t="shared" si="0"/>
        <v>847</v>
      </c>
      <c r="T46" s="728"/>
      <c r="U46" s="728"/>
      <c r="V46" s="728"/>
      <c r="W46" s="728"/>
      <c r="X46" s="728"/>
      <c r="Y46" s="728"/>
      <c r="Z46" s="728"/>
      <c r="AA46" s="727"/>
      <c r="AB46" s="703">
        <f t="shared" si="1"/>
        <v>0</v>
      </c>
    </row>
    <row r="47" spans="1:28" ht="25.5">
      <c r="A47" s="696">
        <v>39</v>
      </c>
      <c r="B47" s="705" t="s">
        <v>827</v>
      </c>
      <c r="C47" s="724" t="s">
        <v>805</v>
      </c>
      <c r="D47" s="727"/>
      <c r="E47" s="727"/>
      <c r="F47" s="727"/>
      <c r="G47" s="727"/>
      <c r="H47" s="727">
        <v>847</v>
      </c>
      <c r="I47" s="727"/>
      <c r="J47" s="727"/>
      <c r="K47" s="727"/>
      <c r="L47" s="727"/>
      <c r="M47" s="727"/>
      <c r="N47" s="727"/>
      <c r="O47" s="727"/>
      <c r="P47" s="727"/>
      <c r="Q47" s="727"/>
      <c r="R47" s="727"/>
      <c r="S47" s="700">
        <f t="shared" si="0"/>
        <v>847</v>
      </c>
      <c r="T47" s="728"/>
      <c r="U47" s="728"/>
      <c r="V47" s="728"/>
      <c r="W47" s="728"/>
      <c r="X47" s="728"/>
      <c r="Y47" s="728"/>
      <c r="Z47" s="728"/>
      <c r="AA47" s="727"/>
      <c r="AB47" s="703">
        <f t="shared" si="1"/>
        <v>0</v>
      </c>
    </row>
    <row r="48" spans="1:28" ht="12.75">
      <c r="A48" s="696">
        <v>40</v>
      </c>
      <c r="B48" s="705" t="s">
        <v>807</v>
      </c>
      <c r="C48" s="698" t="s">
        <v>791</v>
      </c>
      <c r="D48" s="727"/>
      <c r="E48" s="727"/>
      <c r="F48" s="727"/>
      <c r="G48" s="727"/>
      <c r="H48" s="727"/>
      <c r="I48" s="727"/>
      <c r="J48" s="727"/>
      <c r="K48" s="727"/>
      <c r="L48" s="727"/>
      <c r="M48" s="727"/>
      <c r="N48" s="727"/>
      <c r="O48" s="727">
        <v>-847</v>
      </c>
      <c r="P48" s="727"/>
      <c r="Q48" s="727"/>
      <c r="R48" s="727"/>
      <c r="S48" s="700">
        <f t="shared" si="0"/>
        <v>-847</v>
      </c>
      <c r="T48" s="728"/>
      <c r="U48" s="728"/>
      <c r="V48" s="728"/>
      <c r="W48" s="728"/>
      <c r="X48" s="728"/>
      <c r="Y48" s="728"/>
      <c r="Z48" s="728"/>
      <c r="AA48" s="727"/>
      <c r="AB48" s="703">
        <f t="shared" si="1"/>
        <v>0</v>
      </c>
    </row>
    <row r="49" spans="1:28" ht="25.5">
      <c r="A49" s="696">
        <v>41</v>
      </c>
      <c r="B49" s="705" t="s">
        <v>828</v>
      </c>
      <c r="C49" s="698" t="s">
        <v>791</v>
      </c>
      <c r="D49" s="727"/>
      <c r="E49" s="727"/>
      <c r="F49" s="727"/>
      <c r="G49" s="727"/>
      <c r="H49" s="727"/>
      <c r="I49" s="727"/>
      <c r="J49" s="727"/>
      <c r="K49" s="727"/>
      <c r="L49" s="727"/>
      <c r="M49" s="727"/>
      <c r="N49" s="727"/>
      <c r="O49" s="727">
        <v>-3000</v>
      </c>
      <c r="P49" s="727"/>
      <c r="Q49" s="727"/>
      <c r="R49" s="727"/>
      <c r="S49" s="700">
        <f t="shared" si="0"/>
        <v>-3000</v>
      </c>
      <c r="T49" s="728"/>
      <c r="U49" s="728"/>
      <c r="V49" s="728"/>
      <c r="W49" s="728"/>
      <c r="X49" s="728"/>
      <c r="Y49" s="728"/>
      <c r="Z49" s="728"/>
      <c r="AA49" s="727"/>
      <c r="AB49" s="703">
        <f t="shared" si="1"/>
        <v>0</v>
      </c>
    </row>
    <row r="50" spans="1:28" ht="12.75">
      <c r="A50" s="696">
        <v>42</v>
      </c>
      <c r="B50" s="705" t="s">
        <v>819</v>
      </c>
      <c r="C50" s="724" t="s">
        <v>817</v>
      </c>
      <c r="D50" s="727"/>
      <c r="E50" s="727"/>
      <c r="F50" s="727"/>
      <c r="G50" s="727"/>
      <c r="H50" s="727"/>
      <c r="I50" s="727"/>
      <c r="J50" s="727"/>
      <c r="K50" s="727"/>
      <c r="L50" s="727"/>
      <c r="M50" s="727">
        <v>3000</v>
      </c>
      <c r="N50" s="727"/>
      <c r="O50" s="727"/>
      <c r="P50" s="727"/>
      <c r="Q50" s="727"/>
      <c r="R50" s="727"/>
      <c r="S50" s="700">
        <f t="shared" si="0"/>
        <v>3000</v>
      </c>
      <c r="T50" s="728"/>
      <c r="U50" s="728"/>
      <c r="V50" s="728"/>
      <c r="W50" s="728"/>
      <c r="X50" s="728"/>
      <c r="Y50" s="728"/>
      <c r="Z50" s="728"/>
      <c r="AA50" s="727"/>
      <c r="AB50" s="703">
        <f t="shared" si="1"/>
        <v>0</v>
      </c>
    </row>
    <row r="51" spans="1:28" ht="13.5" customHeight="1">
      <c r="A51" s="696">
        <v>43</v>
      </c>
      <c r="B51" s="705" t="s">
        <v>829</v>
      </c>
      <c r="C51" s="724" t="s">
        <v>830</v>
      </c>
      <c r="D51" s="727"/>
      <c r="E51" s="727"/>
      <c r="F51" s="727"/>
      <c r="G51" s="727"/>
      <c r="H51" s="727"/>
      <c r="I51" s="727"/>
      <c r="J51" s="727">
        <v>20300</v>
      </c>
      <c r="K51" s="727"/>
      <c r="L51" s="727"/>
      <c r="M51" s="727"/>
      <c r="N51" s="727"/>
      <c r="O51" s="727"/>
      <c r="P51" s="727"/>
      <c r="Q51" s="727"/>
      <c r="R51" s="727"/>
      <c r="S51" s="700">
        <f t="shared" si="0"/>
        <v>20300</v>
      </c>
      <c r="T51" s="728"/>
      <c r="U51" s="728"/>
      <c r="V51" s="728"/>
      <c r="W51" s="728"/>
      <c r="X51" s="728"/>
      <c r="Y51" s="728"/>
      <c r="Z51" s="728"/>
      <c r="AA51" s="727"/>
      <c r="AB51" s="703">
        <f t="shared" si="1"/>
        <v>0</v>
      </c>
    </row>
    <row r="52" spans="1:28" ht="12.75">
      <c r="A52" s="696">
        <v>44</v>
      </c>
      <c r="B52" s="705" t="s">
        <v>807</v>
      </c>
      <c r="C52" s="698" t="s">
        <v>791</v>
      </c>
      <c r="D52" s="727"/>
      <c r="E52" s="727"/>
      <c r="F52" s="727"/>
      <c r="G52" s="727"/>
      <c r="H52" s="727"/>
      <c r="I52" s="727"/>
      <c r="J52" s="727"/>
      <c r="K52" s="727"/>
      <c r="L52" s="727"/>
      <c r="M52" s="727"/>
      <c r="N52" s="727"/>
      <c r="O52" s="727">
        <v>-20300</v>
      </c>
      <c r="P52" s="727"/>
      <c r="Q52" s="727"/>
      <c r="R52" s="727"/>
      <c r="S52" s="700">
        <f t="shared" si="0"/>
        <v>-20300</v>
      </c>
      <c r="T52" s="728"/>
      <c r="U52" s="728"/>
      <c r="V52" s="728"/>
      <c r="W52" s="728"/>
      <c r="X52" s="728"/>
      <c r="Y52" s="728"/>
      <c r="Z52" s="728"/>
      <c r="AA52" s="727"/>
      <c r="AB52" s="703">
        <f t="shared" si="1"/>
        <v>0</v>
      </c>
    </row>
    <row r="53" spans="1:28" ht="12.75">
      <c r="A53" s="696">
        <v>45</v>
      </c>
      <c r="B53" s="705" t="s">
        <v>831</v>
      </c>
      <c r="C53" s="724" t="s">
        <v>830</v>
      </c>
      <c r="D53" s="727"/>
      <c r="E53" s="727"/>
      <c r="F53" s="727"/>
      <c r="G53" s="727"/>
      <c r="H53" s="727"/>
      <c r="I53" s="727"/>
      <c r="J53" s="729">
        <v>11962</v>
      </c>
      <c r="K53" s="727"/>
      <c r="L53" s="727"/>
      <c r="M53" s="727"/>
      <c r="N53" s="727"/>
      <c r="O53" s="727"/>
      <c r="P53" s="727"/>
      <c r="Q53" s="727"/>
      <c r="R53" s="727"/>
      <c r="S53" s="700">
        <f t="shared" si="0"/>
        <v>11962</v>
      </c>
      <c r="T53" s="728"/>
      <c r="U53" s="728"/>
      <c r="V53" s="728"/>
      <c r="W53" s="728"/>
      <c r="X53" s="728"/>
      <c r="Y53" s="728"/>
      <c r="Z53" s="728"/>
      <c r="AA53" s="727"/>
      <c r="AB53" s="703">
        <f t="shared" si="1"/>
        <v>0</v>
      </c>
    </row>
    <row r="54" spans="1:28" ht="12.75">
      <c r="A54" s="696">
        <v>46</v>
      </c>
      <c r="B54" s="705" t="s">
        <v>807</v>
      </c>
      <c r="C54" s="698" t="s">
        <v>791</v>
      </c>
      <c r="D54" s="727"/>
      <c r="E54" s="727"/>
      <c r="F54" s="727"/>
      <c r="G54" s="727"/>
      <c r="H54" s="727"/>
      <c r="I54" s="727"/>
      <c r="J54" s="727"/>
      <c r="K54" s="727"/>
      <c r="L54" s="727"/>
      <c r="M54" s="727"/>
      <c r="N54" s="727"/>
      <c r="O54" s="729">
        <v>-11962</v>
      </c>
      <c r="P54" s="727"/>
      <c r="Q54" s="727"/>
      <c r="R54" s="727"/>
      <c r="S54" s="700">
        <f t="shared" si="0"/>
        <v>-11962</v>
      </c>
      <c r="T54" s="728"/>
      <c r="U54" s="728"/>
      <c r="V54" s="728"/>
      <c r="W54" s="728"/>
      <c r="X54" s="728"/>
      <c r="Y54" s="728"/>
      <c r="Z54" s="728"/>
      <c r="AA54" s="727"/>
      <c r="AB54" s="703">
        <f t="shared" si="1"/>
        <v>0</v>
      </c>
    </row>
    <row r="55" spans="1:28" ht="12.75">
      <c r="A55" s="696">
        <v>47</v>
      </c>
      <c r="B55" s="705" t="s">
        <v>832</v>
      </c>
      <c r="C55" s="724" t="s">
        <v>830</v>
      </c>
      <c r="D55" s="727"/>
      <c r="E55" s="727"/>
      <c r="F55" s="727"/>
      <c r="G55" s="727"/>
      <c r="H55" s="727"/>
      <c r="I55" s="727"/>
      <c r="J55" s="727">
        <v>4401</v>
      </c>
      <c r="K55" s="727"/>
      <c r="L55" s="727"/>
      <c r="M55" s="727"/>
      <c r="N55" s="727"/>
      <c r="O55" s="727"/>
      <c r="P55" s="727"/>
      <c r="Q55" s="727"/>
      <c r="R55" s="727"/>
      <c r="S55" s="700">
        <f t="shared" si="0"/>
        <v>4401</v>
      </c>
      <c r="T55" s="728"/>
      <c r="U55" s="728"/>
      <c r="V55" s="728"/>
      <c r="W55" s="728"/>
      <c r="X55" s="728"/>
      <c r="Y55" s="728"/>
      <c r="Z55" s="728"/>
      <c r="AA55" s="727"/>
      <c r="AB55" s="703">
        <f t="shared" si="1"/>
        <v>0</v>
      </c>
    </row>
    <row r="56" spans="1:28" ht="12.75">
      <c r="A56" s="696">
        <v>48</v>
      </c>
      <c r="B56" s="705" t="s">
        <v>807</v>
      </c>
      <c r="C56" s="698" t="s">
        <v>791</v>
      </c>
      <c r="D56" s="727"/>
      <c r="E56" s="727"/>
      <c r="F56" s="727"/>
      <c r="G56" s="727"/>
      <c r="H56" s="727"/>
      <c r="I56" s="727"/>
      <c r="J56" s="727"/>
      <c r="K56" s="727"/>
      <c r="L56" s="727"/>
      <c r="M56" s="727"/>
      <c r="N56" s="727"/>
      <c r="O56" s="727">
        <v>-4401</v>
      </c>
      <c r="P56" s="727"/>
      <c r="Q56" s="727"/>
      <c r="R56" s="727"/>
      <c r="S56" s="700">
        <f t="shared" si="0"/>
        <v>-4401</v>
      </c>
      <c r="T56" s="728"/>
      <c r="U56" s="728"/>
      <c r="V56" s="728"/>
      <c r="W56" s="728"/>
      <c r="X56" s="728"/>
      <c r="Y56" s="728"/>
      <c r="Z56" s="728"/>
      <c r="AA56" s="727"/>
      <c r="AB56" s="703">
        <f t="shared" si="1"/>
        <v>0</v>
      </c>
    </row>
    <row r="57" spans="1:28" ht="25.5">
      <c r="A57" s="696">
        <v>49</v>
      </c>
      <c r="B57" s="705" t="s">
        <v>833</v>
      </c>
      <c r="C57" s="708" t="s">
        <v>825</v>
      </c>
      <c r="D57" s="727"/>
      <c r="E57" s="727"/>
      <c r="F57" s="727"/>
      <c r="G57" s="727"/>
      <c r="H57" s="727">
        <v>300</v>
      </c>
      <c r="I57" s="727"/>
      <c r="J57" s="727"/>
      <c r="K57" s="727"/>
      <c r="L57" s="727"/>
      <c r="M57" s="727"/>
      <c r="N57" s="727"/>
      <c r="O57" s="727"/>
      <c r="P57" s="727"/>
      <c r="Q57" s="727"/>
      <c r="R57" s="727"/>
      <c r="S57" s="700">
        <f t="shared" si="0"/>
        <v>300</v>
      </c>
      <c r="T57" s="728"/>
      <c r="U57" s="728"/>
      <c r="V57" s="728"/>
      <c r="W57" s="728"/>
      <c r="X57" s="728"/>
      <c r="Y57" s="728"/>
      <c r="Z57" s="728"/>
      <c r="AA57" s="727"/>
      <c r="AB57" s="703">
        <f t="shared" si="1"/>
        <v>0</v>
      </c>
    </row>
    <row r="58" spans="1:28" ht="12.75">
      <c r="A58" s="696">
        <v>50</v>
      </c>
      <c r="B58" s="705" t="s">
        <v>807</v>
      </c>
      <c r="C58" s="698" t="s">
        <v>791</v>
      </c>
      <c r="D58" s="727"/>
      <c r="E58" s="727"/>
      <c r="F58" s="727"/>
      <c r="G58" s="727"/>
      <c r="H58" s="727"/>
      <c r="I58" s="727"/>
      <c r="J58" s="727"/>
      <c r="K58" s="727"/>
      <c r="L58" s="727"/>
      <c r="M58" s="727"/>
      <c r="N58" s="727"/>
      <c r="O58" s="727">
        <v>-300</v>
      </c>
      <c r="P58" s="727"/>
      <c r="Q58" s="727"/>
      <c r="R58" s="727"/>
      <c r="S58" s="700">
        <f t="shared" si="0"/>
        <v>-300</v>
      </c>
      <c r="T58" s="728"/>
      <c r="U58" s="728"/>
      <c r="V58" s="728"/>
      <c r="W58" s="728"/>
      <c r="X58" s="728"/>
      <c r="Y58" s="728"/>
      <c r="Z58" s="728"/>
      <c r="AA58" s="727"/>
      <c r="AB58" s="703">
        <f t="shared" si="1"/>
        <v>0</v>
      </c>
    </row>
    <row r="59" spans="1:28" ht="25.5">
      <c r="A59" s="696">
        <v>51</v>
      </c>
      <c r="B59" s="705" t="s">
        <v>834</v>
      </c>
      <c r="C59" s="724" t="s">
        <v>830</v>
      </c>
      <c r="D59" s="727"/>
      <c r="E59" s="727"/>
      <c r="F59" s="727"/>
      <c r="G59" s="727"/>
      <c r="H59" s="727"/>
      <c r="I59" s="727"/>
      <c r="J59" s="727">
        <v>5000</v>
      </c>
      <c r="K59" s="727"/>
      <c r="L59" s="727"/>
      <c r="M59" s="727"/>
      <c r="N59" s="727"/>
      <c r="O59" s="727"/>
      <c r="P59" s="727"/>
      <c r="Q59" s="727"/>
      <c r="R59" s="727"/>
      <c r="S59" s="700">
        <f t="shared" si="0"/>
        <v>5000</v>
      </c>
      <c r="T59" s="728"/>
      <c r="U59" s="728"/>
      <c r="V59" s="728"/>
      <c r="W59" s="728"/>
      <c r="X59" s="728"/>
      <c r="Y59" s="728"/>
      <c r="Z59" s="728"/>
      <c r="AA59" s="727"/>
      <c r="AB59" s="703">
        <f t="shared" si="1"/>
        <v>0</v>
      </c>
    </row>
    <row r="60" spans="1:28" ht="12.75">
      <c r="A60" s="696">
        <v>52</v>
      </c>
      <c r="B60" s="705" t="s">
        <v>807</v>
      </c>
      <c r="C60" s="698" t="s">
        <v>791</v>
      </c>
      <c r="D60" s="727"/>
      <c r="E60" s="727"/>
      <c r="F60" s="727"/>
      <c r="G60" s="727"/>
      <c r="H60" s="727"/>
      <c r="I60" s="727"/>
      <c r="J60" s="727"/>
      <c r="K60" s="727"/>
      <c r="L60" s="727"/>
      <c r="M60" s="727"/>
      <c r="N60" s="727"/>
      <c r="O60" s="727">
        <v>-5000</v>
      </c>
      <c r="P60" s="727"/>
      <c r="Q60" s="727"/>
      <c r="R60" s="727"/>
      <c r="S60" s="700">
        <f t="shared" si="0"/>
        <v>-5000</v>
      </c>
      <c r="T60" s="728"/>
      <c r="U60" s="728"/>
      <c r="V60" s="728"/>
      <c r="W60" s="728"/>
      <c r="X60" s="728"/>
      <c r="Y60" s="728"/>
      <c r="Z60" s="728"/>
      <c r="AA60" s="727"/>
      <c r="AB60" s="703">
        <f t="shared" si="1"/>
        <v>0</v>
      </c>
    </row>
    <row r="61" spans="1:28" ht="12.75">
      <c r="A61" s="696">
        <v>53</v>
      </c>
      <c r="B61" s="705" t="s">
        <v>835</v>
      </c>
      <c r="C61" s="708" t="s">
        <v>836</v>
      </c>
      <c r="D61" s="727"/>
      <c r="E61" s="727"/>
      <c r="F61" s="727"/>
      <c r="G61" s="727"/>
      <c r="H61" s="727"/>
      <c r="I61" s="727"/>
      <c r="J61" s="727">
        <v>12700</v>
      </c>
      <c r="K61" s="727"/>
      <c r="L61" s="727"/>
      <c r="M61" s="727"/>
      <c r="N61" s="727"/>
      <c r="O61" s="727"/>
      <c r="P61" s="727"/>
      <c r="Q61" s="727"/>
      <c r="R61" s="727"/>
      <c r="S61" s="700">
        <f t="shared" si="0"/>
        <v>12700</v>
      </c>
      <c r="T61" s="728"/>
      <c r="U61" s="728"/>
      <c r="V61" s="728"/>
      <c r="W61" s="728"/>
      <c r="X61" s="728"/>
      <c r="Y61" s="728"/>
      <c r="Z61" s="728"/>
      <c r="AA61" s="727"/>
      <c r="AB61" s="703">
        <f t="shared" si="1"/>
        <v>0</v>
      </c>
    </row>
    <row r="62" spans="1:28" ht="12.75">
      <c r="A62" s="696">
        <v>54</v>
      </c>
      <c r="B62" s="705" t="s">
        <v>807</v>
      </c>
      <c r="C62" s="698" t="s">
        <v>791</v>
      </c>
      <c r="D62" s="727"/>
      <c r="E62" s="727"/>
      <c r="F62" s="727"/>
      <c r="G62" s="727"/>
      <c r="H62" s="727"/>
      <c r="I62" s="727"/>
      <c r="J62" s="727"/>
      <c r="K62" s="727"/>
      <c r="L62" s="727"/>
      <c r="M62" s="727"/>
      <c r="N62" s="727"/>
      <c r="O62" s="727">
        <v>-12700</v>
      </c>
      <c r="P62" s="727"/>
      <c r="Q62" s="727"/>
      <c r="R62" s="727"/>
      <c r="S62" s="700">
        <f t="shared" si="0"/>
        <v>-12700</v>
      </c>
      <c r="T62" s="728"/>
      <c r="U62" s="728"/>
      <c r="V62" s="728"/>
      <c r="W62" s="728"/>
      <c r="X62" s="728"/>
      <c r="Y62" s="728"/>
      <c r="Z62" s="728"/>
      <c r="AA62" s="727"/>
      <c r="AB62" s="703">
        <f t="shared" si="1"/>
        <v>0</v>
      </c>
    </row>
    <row r="63" spans="1:28" ht="27" customHeight="1">
      <c r="A63" s="696">
        <v>55</v>
      </c>
      <c r="B63" s="705" t="s">
        <v>837</v>
      </c>
      <c r="C63" s="708" t="s">
        <v>825</v>
      </c>
      <c r="D63" s="727"/>
      <c r="E63" s="727"/>
      <c r="F63" s="727"/>
      <c r="G63" s="727"/>
      <c r="H63" s="727"/>
      <c r="I63" s="727">
        <v>22000</v>
      </c>
      <c r="J63" s="727"/>
      <c r="K63" s="727"/>
      <c r="L63" s="727"/>
      <c r="M63" s="727"/>
      <c r="N63" s="727"/>
      <c r="O63" s="727"/>
      <c r="P63" s="727"/>
      <c r="Q63" s="727"/>
      <c r="R63" s="727"/>
      <c r="S63" s="700">
        <f t="shared" si="0"/>
        <v>22000</v>
      </c>
      <c r="T63" s="728"/>
      <c r="U63" s="728"/>
      <c r="V63" s="728"/>
      <c r="W63" s="728"/>
      <c r="X63" s="728"/>
      <c r="Y63" s="728"/>
      <c r="Z63" s="728"/>
      <c r="AA63" s="727"/>
      <c r="AB63" s="703">
        <f t="shared" si="1"/>
        <v>0</v>
      </c>
    </row>
    <row r="64" spans="1:28" ht="12.75">
      <c r="A64" s="696">
        <v>56</v>
      </c>
      <c r="B64" s="705" t="s">
        <v>807</v>
      </c>
      <c r="C64" s="698" t="s">
        <v>791</v>
      </c>
      <c r="D64" s="727"/>
      <c r="E64" s="727"/>
      <c r="F64" s="727"/>
      <c r="G64" s="727"/>
      <c r="H64" s="727"/>
      <c r="I64" s="727"/>
      <c r="J64" s="727"/>
      <c r="K64" s="727"/>
      <c r="L64" s="727"/>
      <c r="M64" s="727"/>
      <c r="N64" s="727"/>
      <c r="O64" s="727">
        <v>-22000</v>
      </c>
      <c r="P64" s="727"/>
      <c r="Q64" s="727"/>
      <c r="R64" s="727"/>
      <c r="S64" s="700">
        <f t="shared" si="0"/>
        <v>-22000</v>
      </c>
      <c r="T64" s="728"/>
      <c r="U64" s="728"/>
      <c r="V64" s="728"/>
      <c r="W64" s="728"/>
      <c r="X64" s="728"/>
      <c r="Y64" s="728"/>
      <c r="Z64" s="728"/>
      <c r="AA64" s="727"/>
      <c r="AB64" s="703">
        <f t="shared" si="1"/>
        <v>0</v>
      </c>
    </row>
    <row r="65" spans="1:28" ht="15" customHeight="1">
      <c r="A65" s="696">
        <v>57</v>
      </c>
      <c r="B65" s="705" t="s">
        <v>838</v>
      </c>
      <c r="C65" s="708" t="s">
        <v>825</v>
      </c>
      <c r="D65" s="727"/>
      <c r="E65" s="727"/>
      <c r="F65" s="727"/>
      <c r="G65" s="727"/>
      <c r="H65" s="727"/>
      <c r="I65" s="727">
        <v>3000</v>
      </c>
      <c r="J65" s="727"/>
      <c r="K65" s="727"/>
      <c r="L65" s="727"/>
      <c r="M65" s="727"/>
      <c r="N65" s="727"/>
      <c r="O65" s="727"/>
      <c r="P65" s="727"/>
      <c r="Q65" s="727"/>
      <c r="R65" s="727"/>
      <c r="S65" s="700">
        <f t="shared" si="0"/>
        <v>3000</v>
      </c>
      <c r="T65" s="728"/>
      <c r="U65" s="728"/>
      <c r="V65" s="728"/>
      <c r="W65" s="728"/>
      <c r="X65" s="728"/>
      <c r="Y65" s="728"/>
      <c r="Z65" s="728"/>
      <c r="AA65" s="727"/>
      <c r="AB65" s="703">
        <f t="shared" si="1"/>
        <v>0</v>
      </c>
    </row>
    <row r="66" spans="1:28" ht="12.75">
      <c r="A66" s="696">
        <v>58</v>
      </c>
      <c r="B66" s="705" t="s">
        <v>807</v>
      </c>
      <c r="C66" s="698" t="s">
        <v>791</v>
      </c>
      <c r="D66" s="727"/>
      <c r="E66" s="727"/>
      <c r="F66" s="727"/>
      <c r="G66" s="727"/>
      <c r="H66" s="727"/>
      <c r="I66" s="727"/>
      <c r="J66" s="727"/>
      <c r="K66" s="727"/>
      <c r="L66" s="727"/>
      <c r="M66" s="727"/>
      <c r="N66" s="727"/>
      <c r="O66" s="727">
        <v>-3000</v>
      </c>
      <c r="P66" s="727"/>
      <c r="Q66" s="727"/>
      <c r="R66" s="727"/>
      <c r="S66" s="700">
        <f t="shared" si="0"/>
        <v>-3000</v>
      </c>
      <c r="T66" s="728"/>
      <c r="U66" s="728"/>
      <c r="V66" s="728"/>
      <c r="W66" s="728"/>
      <c r="X66" s="728"/>
      <c r="Y66" s="728"/>
      <c r="Z66" s="728"/>
      <c r="AA66" s="727"/>
      <c r="AB66" s="703">
        <f t="shared" si="1"/>
        <v>0</v>
      </c>
    </row>
    <row r="67" spans="1:28" ht="12.75">
      <c r="A67" s="696">
        <v>59</v>
      </c>
      <c r="B67" s="705" t="s">
        <v>839</v>
      </c>
      <c r="C67" s="708" t="s">
        <v>830</v>
      </c>
      <c r="D67" s="727"/>
      <c r="E67" s="727"/>
      <c r="F67" s="727"/>
      <c r="G67" s="727"/>
      <c r="H67" s="727"/>
      <c r="I67" s="727"/>
      <c r="J67" s="727">
        <v>13000</v>
      </c>
      <c r="K67" s="727"/>
      <c r="L67" s="727"/>
      <c r="M67" s="727"/>
      <c r="N67" s="727"/>
      <c r="O67" s="727"/>
      <c r="P67" s="727"/>
      <c r="Q67" s="727"/>
      <c r="R67" s="727"/>
      <c r="S67" s="700">
        <f t="shared" si="0"/>
        <v>13000</v>
      </c>
      <c r="T67" s="728"/>
      <c r="U67" s="728"/>
      <c r="V67" s="728"/>
      <c r="W67" s="728"/>
      <c r="X67" s="728"/>
      <c r="Y67" s="728"/>
      <c r="Z67" s="728"/>
      <c r="AA67" s="727"/>
      <c r="AB67" s="703">
        <f t="shared" si="1"/>
        <v>0</v>
      </c>
    </row>
    <row r="68" spans="1:28" ht="12.75">
      <c r="A68" s="696">
        <v>60</v>
      </c>
      <c r="B68" s="705" t="s">
        <v>807</v>
      </c>
      <c r="C68" s="698" t="s">
        <v>791</v>
      </c>
      <c r="D68" s="727"/>
      <c r="E68" s="727"/>
      <c r="F68" s="727"/>
      <c r="G68" s="727"/>
      <c r="H68" s="727"/>
      <c r="I68" s="727"/>
      <c r="J68" s="727"/>
      <c r="K68" s="727"/>
      <c r="L68" s="727"/>
      <c r="M68" s="727"/>
      <c r="N68" s="727"/>
      <c r="O68" s="727">
        <v>-13000</v>
      </c>
      <c r="P68" s="727"/>
      <c r="Q68" s="727"/>
      <c r="R68" s="727"/>
      <c r="S68" s="700">
        <f t="shared" si="0"/>
        <v>-13000</v>
      </c>
      <c r="T68" s="728"/>
      <c r="U68" s="728"/>
      <c r="V68" s="728"/>
      <c r="W68" s="728"/>
      <c r="X68" s="728"/>
      <c r="Y68" s="728"/>
      <c r="Z68" s="728"/>
      <c r="AA68" s="727"/>
      <c r="AB68" s="703">
        <f t="shared" si="1"/>
        <v>0</v>
      </c>
    </row>
    <row r="69" spans="1:28" ht="12.75">
      <c r="A69" s="696">
        <v>61</v>
      </c>
      <c r="B69" s="705" t="s">
        <v>840</v>
      </c>
      <c r="C69" s="708" t="s">
        <v>825</v>
      </c>
      <c r="D69" s="727"/>
      <c r="E69" s="727"/>
      <c r="F69" s="727"/>
      <c r="G69" s="727"/>
      <c r="H69" s="727"/>
      <c r="I69" s="727">
        <v>2003</v>
      </c>
      <c r="J69" s="727"/>
      <c r="K69" s="727"/>
      <c r="L69" s="727"/>
      <c r="M69" s="727"/>
      <c r="N69" s="727"/>
      <c r="O69" s="727"/>
      <c r="P69" s="727"/>
      <c r="Q69" s="727"/>
      <c r="R69" s="727"/>
      <c r="S69" s="700">
        <f t="shared" si="0"/>
        <v>2003</v>
      </c>
      <c r="T69" s="728"/>
      <c r="U69" s="728"/>
      <c r="V69" s="728"/>
      <c r="W69" s="728"/>
      <c r="X69" s="728"/>
      <c r="Y69" s="728"/>
      <c r="Z69" s="728"/>
      <c r="AA69" s="727"/>
      <c r="AB69" s="703">
        <f t="shared" si="1"/>
        <v>0</v>
      </c>
    </row>
    <row r="70" spans="1:28" ht="12.75">
      <c r="A70" s="696">
        <v>62</v>
      </c>
      <c r="B70" s="705" t="s">
        <v>807</v>
      </c>
      <c r="C70" s="698" t="s">
        <v>791</v>
      </c>
      <c r="D70" s="727"/>
      <c r="E70" s="727"/>
      <c r="F70" s="727"/>
      <c r="G70" s="727"/>
      <c r="H70" s="727"/>
      <c r="I70" s="727"/>
      <c r="J70" s="727"/>
      <c r="K70" s="727"/>
      <c r="L70" s="727"/>
      <c r="M70" s="727"/>
      <c r="N70" s="727"/>
      <c r="O70" s="727">
        <v>-2003</v>
      </c>
      <c r="P70" s="727"/>
      <c r="Q70" s="727"/>
      <c r="R70" s="727"/>
      <c r="S70" s="700">
        <f t="shared" si="0"/>
        <v>-2003</v>
      </c>
      <c r="T70" s="728"/>
      <c r="U70" s="728"/>
      <c r="V70" s="728"/>
      <c r="W70" s="728"/>
      <c r="X70" s="728"/>
      <c r="Y70" s="728"/>
      <c r="Z70" s="728"/>
      <c r="AA70" s="727"/>
      <c r="AB70" s="703">
        <f t="shared" si="1"/>
        <v>0</v>
      </c>
    </row>
    <row r="71" spans="1:28" ht="12.75">
      <c r="A71" s="696">
        <v>63</v>
      </c>
      <c r="B71" s="705" t="s">
        <v>841</v>
      </c>
      <c r="C71" s="708" t="s">
        <v>805</v>
      </c>
      <c r="D71" s="727"/>
      <c r="E71" s="727"/>
      <c r="F71" s="727"/>
      <c r="G71" s="727"/>
      <c r="H71" s="727"/>
      <c r="I71" s="727"/>
      <c r="J71" s="727">
        <v>700</v>
      </c>
      <c r="K71" s="727"/>
      <c r="L71" s="727"/>
      <c r="M71" s="727"/>
      <c r="N71" s="727"/>
      <c r="O71" s="727"/>
      <c r="P71" s="727"/>
      <c r="Q71" s="727"/>
      <c r="R71" s="727"/>
      <c r="S71" s="700">
        <f t="shared" si="0"/>
        <v>700</v>
      </c>
      <c r="T71" s="728"/>
      <c r="U71" s="728"/>
      <c r="V71" s="728"/>
      <c r="W71" s="728"/>
      <c r="X71" s="728"/>
      <c r="Y71" s="728"/>
      <c r="Z71" s="728"/>
      <c r="AA71" s="727"/>
      <c r="AB71" s="703">
        <f t="shared" si="1"/>
        <v>0</v>
      </c>
    </row>
    <row r="72" spans="1:28" ht="12.75">
      <c r="A72" s="696">
        <v>64</v>
      </c>
      <c r="B72" s="705" t="s">
        <v>807</v>
      </c>
      <c r="C72" s="698" t="s">
        <v>791</v>
      </c>
      <c r="D72" s="727"/>
      <c r="E72" s="727"/>
      <c r="F72" s="727"/>
      <c r="G72" s="727"/>
      <c r="H72" s="727"/>
      <c r="I72" s="727"/>
      <c r="J72" s="727"/>
      <c r="K72" s="727"/>
      <c r="L72" s="727"/>
      <c r="M72" s="727"/>
      <c r="N72" s="727"/>
      <c r="O72" s="727">
        <v>-700</v>
      </c>
      <c r="P72" s="727"/>
      <c r="Q72" s="727"/>
      <c r="R72" s="727"/>
      <c r="S72" s="700">
        <f t="shared" si="0"/>
        <v>-700</v>
      </c>
      <c r="T72" s="728"/>
      <c r="U72" s="728"/>
      <c r="V72" s="728"/>
      <c r="W72" s="728"/>
      <c r="X72" s="728"/>
      <c r="Y72" s="728"/>
      <c r="Z72" s="728"/>
      <c r="AA72" s="727"/>
      <c r="AB72" s="703">
        <f t="shared" si="1"/>
        <v>0</v>
      </c>
    </row>
    <row r="73" spans="1:28" ht="15" customHeight="1">
      <c r="A73" s="696">
        <v>65</v>
      </c>
      <c r="B73" s="705" t="s">
        <v>842</v>
      </c>
      <c r="C73" s="708" t="s">
        <v>830</v>
      </c>
      <c r="D73" s="727"/>
      <c r="E73" s="727"/>
      <c r="F73" s="727"/>
      <c r="G73" s="727"/>
      <c r="H73" s="727"/>
      <c r="I73" s="727"/>
      <c r="J73" s="727"/>
      <c r="K73" s="727">
        <v>21212</v>
      </c>
      <c r="L73" s="727"/>
      <c r="M73" s="727"/>
      <c r="N73" s="727"/>
      <c r="O73" s="727"/>
      <c r="P73" s="727"/>
      <c r="Q73" s="727"/>
      <c r="R73" s="727"/>
      <c r="S73" s="700">
        <f t="shared" si="0"/>
        <v>21212</v>
      </c>
      <c r="T73" s="728"/>
      <c r="U73" s="728"/>
      <c r="V73" s="728"/>
      <c r="W73" s="728"/>
      <c r="X73" s="728"/>
      <c r="Y73" s="728"/>
      <c r="Z73" s="728"/>
      <c r="AA73" s="727"/>
      <c r="AB73" s="703">
        <f t="shared" si="1"/>
        <v>0</v>
      </c>
    </row>
    <row r="74" spans="1:28" ht="12.75">
      <c r="A74" s="696">
        <v>66</v>
      </c>
      <c r="B74" s="705" t="s">
        <v>807</v>
      </c>
      <c r="C74" s="698" t="s">
        <v>791</v>
      </c>
      <c r="D74" s="727"/>
      <c r="E74" s="727"/>
      <c r="F74" s="727"/>
      <c r="G74" s="727"/>
      <c r="H74" s="727"/>
      <c r="I74" s="727"/>
      <c r="J74" s="727"/>
      <c r="K74" s="727"/>
      <c r="L74" s="727"/>
      <c r="M74" s="727"/>
      <c r="N74" s="727"/>
      <c r="O74" s="727">
        <v>-21212</v>
      </c>
      <c r="P74" s="727"/>
      <c r="Q74" s="727"/>
      <c r="R74" s="727"/>
      <c r="S74" s="700">
        <f t="shared" si="0"/>
        <v>-21212</v>
      </c>
      <c r="T74" s="728"/>
      <c r="U74" s="728"/>
      <c r="V74" s="728"/>
      <c r="W74" s="728"/>
      <c r="X74" s="728"/>
      <c r="Y74" s="728"/>
      <c r="Z74" s="728"/>
      <c r="AA74" s="727"/>
      <c r="AB74" s="703">
        <f t="shared" si="1"/>
        <v>0</v>
      </c>
    </row>
    <row r="75" spans="1:28" ht="15" customHeight="1">
      <c r="A75" s="696">
        <v>67</v>
      </c>
      <c r="B75" s="705" t="s">
        <v>843</v>
      </c>
      <c r="C75" s="708" t="s">
        <v>830</v>
      </c>
      <c r="D75" s="727"/>
      <c r="E75" s="727"/>
      <c r="F75" s="727"/>
      <c r="G75" s="727"/>
      <c r="H75" s="727"/>
      <c r="I75" s="727"/>
      <c r="J75" s="727">
        <v>7017</v>
      </c>
      <c r="K75" s="727"/>
      <c r="L75" s="727"/>
      <c r="M75" s="727"/>
      <c r="N75" s="727"/>
      <c r="O75" s="727"/>
      <c r="P75" s="727"/>
      <c r="Q75" s="727"/>
      <c r="R75" s="727"/>
      <c r="S75" s="700">
        <f t="shared" si="0"/>
        <v>7017</v>
      </c>
      <c r="T75" s="728"/>
      <c r="U75" s="728"/>
      <c r="V75" s="728"/>
      <c r="W75" s="728"/>
      <c r="X75" s="728"/>
      <c r="Y75" s="728"/>
      <c r="Z75" s="728"/>
      <c r="AA75" s="727"/>
      <c r="AB75" s="703">
        <f t="shared" si="1"/>
        <v>0</v>
      </c>
    </row>
    <row r="76" spans="1:28" ht="12.75">
      <c r="A76" s="696">
        <v>68</v>
      </c>
      <c r="B76" s="705" t="s">
        <v>807</v>
      </c>
      <c r="C76" s="698" t="s">
        <v>791</v>
      </c>
      <c r="D76" s="727"/>
      <c r="E76" s="727"/>
      <c r="F76" s="727"/>
      <c r="G76" s="727"/>
      <c r="H76" s="727"/>
      <c r="I76" s="727"/>
      <c r="J76" s="727"/>
      <c r="K76" s="727"/>
      <c r="L76" s="727"/>
      <c r="M76" s="727"/>
      <c r="N76" s="727"/>
      <c r="O76" s="727">
        <v>-7017</v>
      </c>
      <c r="P76" s="727"/>
      <c r="Q76" s="727"/>
      <c r="R76" s="727"/>
      <c r="S76" s="700">
        <f t="shared" si="0"/>
        <v>-7017</v>
      </c>
      <c r="T76" s="728"/>
      <c r="U76" s="728"/>
      <c r="V76" s="728"/>
      <c r="W76" s="728"/>
      <c r="X76" s="728"/>
      <c r="Y76" s="728"/>
      <c r="Z76" s="728"/>
      <c r="AA76" s="727"/>
      <c r="AB76" s="703">
        <f t="shared" si="1"/>
        <v>0</v>
      </c>
    </row>
    <row r="77" spans="1:28" ht="12.75">
      <c r="A77" s="696">
        <v>69</v>
      </c>
      <c r="B77" s="705" t="s">
        <v>844</v>
      </c>
      <c r="C77" s="698" t="s">
        <v>845</v>
      </c>
      <c r="D77" s="727"/>
      <c r="E77" s="727"/>
      <c r="F77" s="727">
        <v>3500</v>
      </c>
      <c r="G77" s="727"/>
      <c r="H77" s="727"/>
      <c r="I77" s="727">
        <v>-1500</v>
      </c>
      <c r="J77" s="727"/>
      <c r="K77" s="727"/>
      <c r="L77" s="727"/>
      <c r="M77" s="727"/>
      <c r="N77" s="727"/>
      <c r="O77" s="727"/>
      <c r="P77" s="727"/>
      <c r="Q77" s="727"/>
      <c r="R77" s="727"/>
      <c r="S77" s="700">
        <f t="shared" si="0"/>
        <v>2000</v>
      </c>
      <c r="T77" s="728"/>
      <c r="U77" s="728"/>
      <c r="V77" s="728"/>
      <c r="W77" s="728"/>
      <c r="X77" s="728"/>
      <c r="Y77" s="728"/>
      <c r="Z77" s="728"/>
      <c r="AA77" s="727"/>
      <c r="AB77" s="703"/>
    </row>
    <row r="78" spans="1:28" ht="12.75">
      <c r="A78" s="696">
        <v>70</v>
      </c>
      <c r="B78" s="705" t="s">
        <v>807</v>
      </c>
      <c r="C78" s="698" t="s">
        <v>791</v>
      </c>
      <c r="D78" s="727"/>
      <c r="E78" s="727"/>
      <c r="F78" s="727"/>
      <c r="G78" s="727"/>
      <c r="H78" s="727"/>
      <c r="I78" s="727"/>
      <c r="J78" s="727"/>
      <c r="K78" s="727"/>
      <c r="L78" s="727"/>
      <c r="M78" s="727"/>
      <c r="N78" s="727"/>
      <c r="O78" s="727">
        <v>-2000</v>
      </c>
      <c r="P78" s="727"/>
      <c r="Q78" s="727"/>
      <c r="R78" s="727"/>
      <c r="S78" s="700">
        <f t="shared" si="0"/>
        <v>-2000</v>
      </c>
      <c r="T78" s="728"/>
      <c r="U78" s="728"/>
      <c r="V78" s="728"/>
      <c r="W78" s="728"/>
      <c r="X78" s="728"/>
      <c r="Y78" s="728"/>
      <c r="Z78" s="728"/>
      <c r="AA78" s="727"/>
      <c r="AB78" s="703"/>
    </row>
    <row r="79" spans="1:28" ht="12.75">
      <c r="A79" s="696">
        <v>71</v>
      </c>
      <c r="B79" s="705" t="s">
        <v>846</v>
      </c>
      <c r="C79" s="708" t="s">
        <v>847</v>
      </c>
      <c r="D79" s="727"/>
      <c r="E79" s="727"/>
      <c r="F79" s="727"/>
      <c r="G79" s="727"/>
      <c r="H79" s="727"/>
      <c r="I79" s="727"/>
      <c r="J79" s="727"/>
      <c r="K79" s="727">
        <v>17562</v>
      </c>
      <c r="L79" s="727"/>
      <c r="M79" s="727"/>
      <c r="N79" s="727"/>
      <c r="O79" s="727"/>
      <c r="P79" s="727"/>
      <c r="Q79" s="727"/>
      <c r="R79" s="727"/>
      <c r="S79" s="700">
        <f t="shared" si="0"/>
        <v>17562</v>
      </c>
      <c r="T79" s="728"/>
      <c r="U79" s="728"/>
      <c r="V79" s="728"/>
      <c r="W79" s="728"/>
      <c r="X79" s="728"/>
      <c r="Y79" s="728"/>
      <c r="Z79" s="728"/>
      <c r="AA79" s="727"/>
      <c r="AB79" s="703"/>
    </row>
    <row r="80" spans="1:28" ht="12.75" customHeight="1">
      <c r="A80" s="696">
        <v>72</v>
      </c>
      <c r="B80" s="705" t="s">
        <v>846</v>
      </c>
      <c r="C80" s="708" t="s">
        <v>830</v>
      </c>
      <c r="D80" s="705"/>
      <c r="E80" s="709"/>
      <c r="F80" s="709">
        <v>191</v>
      </c>
      <c r="G80" s="709"/>
      <c r="H80" s="709"/>
      <c r="I80" s="709"/>
      <c r="J80" s="709">
        <v>-3047</v>
      </c>
      <c r="K80" s="702">
        <v>-12392</v>
      </c>
      <c r="L80" s="701"/>
      <c r="M80" s="701"/>
      <c r="N80" s="701"/>
      <c r="O80" s="702"/>
      <c r="P80" s="702"/>
      <c r="Q80" s="701"/>
      <c r="R80" s="702"/>
      <c r="S80" s="700">
        <f t="shared" si="0"/>
        <v>-15248</v>
      </c>
      <c r="T80" s="702"/>
      <c r="U80" s="702"/>
      <c r="V80" s="702"/>
      <c r="W80" s="702"/>
      <c r="X80" s="702"/>
      <c r="Y80" s="702"/>
      <c r="Z80" s="702"/>
      <c r="AA80" s="722"/>
      <c r="AB80" s="703">
        <f t="shared" si="1"/>
        <v>0</v>
      </c>
    </row>
    <row r="81" spans="1:28" ht="12.75" customHeight="1">
      <c r="A81" s="696">
        <v>73</v>
      </c>
      <c r="B81" s="705" t="s">
        <v>846</v>
      </c>
      <c r="C81" s="724" t="s">
        <v>845</v>
      </c>
      <c r="D81" s="705"/>
      <c r="E81" s="709"/>
      <c r="F81" s="702">
        <v>127</v>
      </c>
      <c r="G81" s="709"/>
      <c r="H81" s="709"/>
      <c r="I81" s="709"/>
      <c r="J81" s="709"/>
      <c r="K81" s="702"/>
      <c r="L81" s="701"/>
      <c r="M81" s="701"/>
      <c r="N81" s="701"/>
      <c r="O81" s="702"/>
      <c r="P81" s="702"/>
      <c r="Q81" s="701"/>
      <c r="R81" s="702"/>
      <c r="S81" s="700">
        <f t="shared" si="0"/>
        <v>127</v>
      </c>
      <c r="T81" s="702"/>
      <c r="U81" s="702"/>
      <c r="V81" s="702"/>
      <c r="W81" s="702"/>
      <c r="X81" s="702"/>
      <c r="Y81" s="702"/>
      <c r="Z81" s="702"/>
      <c r="AA81" s="722"/>
      <c r="AB81" s="703">
        <f t="shared" si="1"/>
        <v>0</v>
      </c>
    </row>
    <row r="82" spans="1:28" ht="12.75">
      <c r="A82" s="696">
        <v>74</v>
      </c>
      <c r="B82" s="705" t="s">
        <v>846</v>
      </c>
      <c r="C82" s="724" t="s">
        <v>848</v>
      </c>
      <c r="D82" s="727"/>
      <c r="E82" s="727"/>
      <c r="F82" s="727"/>
      <c r="G82" s="727"/>
      <c r="H82" s="727"/>
      <c r="I82" s="727"/>
      <c r="J82" s="727">
        <v>-704</v>
      </c>
      <c r="K82" s="727"/>
      <c r="L82" s="727"/>
      <c r="M82" s="727"/>
      <c r="N82" s="727"/>
      <c r="O82" s="728"/>
      <c r="P82" s="728"/>
      <c r="Q82" s="727"/>
      <c r="R82" s="727"/>
      <c r="S82" s="700">
        <f t="shared" si="0"/>
        <v>-704</v>
      </c>
      <c r="T82" s="728"/>
      <c r="U82" s="728"/>
      <c r="V82" s="728"/>
      <c r="W82" s="728"/>
      <c r="X82" s="728"/>
      <c r="Y82" s="728"/>
      <c r="Z82" s="728"/>
      <c r="AA82" s="727"/>
      <c r="AB82" s="703">
        <f t="shared" si="1"/>
        <v>0</v>
      </c>
    </row>
    <row r="83" spans="1:28" ht="12.75">
      <c r="A83" s="696">
        <v>75</v>
      </c>
      <c r="B83" s="705" t="s">
        <v>846</v>
      </c>
      <c r="C83" s="708" t="s">
        <v>849</v>
      </c>
      <c r="D83" s="727"/>
      <c r="E83" s="727"/>
      <c r="F83" s="727"/>
      <c r="G83" s="727"/>
      <c r="H83" s="727"/>
      <c r="I83" s="727"/>
      <c r="J83" s="727">
        <v>274</v>
      </c>
      <c r="K83" s="727"/>
      <c r="L83" s="727"/>
      <c r="M83" s="727"/>
      <c r="N83" s="727"/>
      <c r="O83" s="728"/>
      <c r="P83" s="728"/>
      <c r="Q83" s="727"/>
      <c r="R83" s="727"/>
      <c r="S83" s="700">
        <f t="shared" si="0"/>
        <v>274</v>
      </c>
      <c r="T83" s="728"/>
      <c r="U83" s="728"/>
      <c r="V83" s="728"/>
      <c r="W83" s="728"/>
      <c r="X83" s="728"/>
      <c r="Y83" s="728"/>
      <c r="Z83" s="728"/>
      <c r="AA83" s="727"/>
      <c r="AB83" s="703">
        <f t="shared" si="1"/>
        <v>0</v>
      </c>
    </row>
    <row r="84" spans="1:28" ht="12.75">
      <c r="A84" s="696">
        <v>76</v>
      </c>
      <c r="B84" s="705" t="s">
        <v>846</v>
      </c>
      <c r="C84" s="708" t="s">
        <v>791</v>
      </c>
      <c r="D84" s="727"/>
      <c r="E84" s="727"/>
      <c r="F84" s="727"/>
      <c r="G84" s="727"/>
      <c r="H84" s="727"/>
      <c r="I84" s="727"/>
      <c r="J84" s="727"/>
      <c r="K84" s="727"/>
      <c r="L84" s="727"/>
      <c r="M84" s="727"/>
      <c r="N84" s="727"/>
      <c r="O84" s="727"/>
      <c r="P84" s="727">
        <v>-2011</v>
      </c>
      <c r="Q84" s="727"/>
      <c r="R84" s="727"/>
      <c r="S84" s="700">
        <f t="shared" si="0"/>
        <v>-2011</v>
      </c>
      <c r="T84" s="728"/>
      <c r="U84" s="728"/>
      <c r="V84" s="728"/>
      <c r="W84" s="728"/>
      <c r="X84" s="728"/>
      <c r="Y84" s="728"/>
      <c r="Z84" s="728"/>
      <c r="AA84" s="727"/>
      <c r="AB84" s="703">
        <f t="shared" si="1"/>
        <v>0</v>
      </c>
    </row>
    <row r="85" spans="1:28" ht="13.5" thickBot="1">
      <c r="A85" s="730">
        <v>77</v>
      </c>
      <c r="B85" s="731" t="s">
        <v>191</v>
      </c>
      <c r="C85" s="732"/>
      <c r="D85" s="733">
        <f aca="true" t="shared" si="3" ref="D85:S85">SUM(D19:D84)</f>
        <v>32</v>
      </c>
      <c r="E85" s="733">
        <f t="shared" si="3"/>
        <v>9</v>
      </c>
      <c r="F85" s="733">
        <f>SUM(F19:F84)</f>
        <v>6318</v>
      </c>
      <c r="G85" s="733">
        <f t="shared" si="3"/>
        <v>0</v>
      </c>
      <c r="H85" s="733">
        <f>SUM(H19:H84)</f>
        <v>17694</v>
      </c>
      <c r="I85" s="733">
        <f>SUM(I19:I84)</f>
        <v>25803</v>
      </c>
      <c r="J85" s="733">
        <f t="shared" si="3"/>
        <v>71603</v>
      </c>
      <c r="K85" s="733">
        <f t="shared" si="3"/>
        <v>26382</v>
      </c>
      <c r="L85" s="733">
        <f t="shared" si="3"/>
        <v>0</v>
      </c>
      <c r="M85" s="733">
        <f t="shared" si="3"/>
        <v>5551</v>
      </c>
      <c r="N85" s="733">
        <f t="shared" si="3"/>
        <v>0</v>
      </c>
      <c r="O85" s="733">
        <f t="shared" si="3"/>
        <v>152301</v>
      </c>
      <c r="P85" s="733">
        <f t="shared" si="3"/>
        <v>-2011</v>
      </c>
      <c r="Q85" s="733">
        <f t="shared" si="3"/>
        <v>23678</v>
      </c>
      <c r="R85" s="733">
        <f t="shared" si="3"/>
        <v>0</v>
      </c>
      <c r="S85" s="734">
        <f t="shared" si="3"/>
        <v>327360</v>
      </c>
      <c r="T85" s="733">
        <f aca="true" t="shared" si="4" ref="T85:AA85">SUM(T9:T84)</f>
        <v>0</v>
      </c>
      <c r="U85" s="733">
        <f t="shared" si="4"/>
        <v>8237</v>
      </c>
      <c r="V85" s="733">
        <f t="shared" si="4"/>
        <v>5919</v>
      </c>
      <c r="W85" s="733">
        <f t="shared" si="4"/>
        <v>0</v>
      </c>
      <c r="X85" s="733">
        <f t="shared" si="4"/>
        <v>1555</v>
      </c>
      <c r="Y85" s="733">
        <f t="shared" si="4"/>
        <v>0</v>
      </c>
      <c r="Z85" s="733">
        <f t="shared" si="4"/>
        <v>0</v>
      </c>
      <c r="AA85" s="733">
        <f t="shared" si="4"/>
        <v>311649</v>
      </c>
      <c r="AB85" s="735">
        <f t="shared" si="1"/>
        <v>327360</v>
      </c>
    </row>
  </sheetData>
  <sheetProtection/>
  <autoFilter ref="B3:B85"/>
  <mergeCells count="30">
    <mergeCell ref="K6:K7"/>
    <mergeCell ref="A5:A8"/>
    <mergeCell ref="B5:B7"/>
    <mergeCell ref="C5:C7"/>
    <mergeCell ref="D5:R5"/>
    <mergeCell ref="S5:S7"/>
    <mergeCell ref="T5:Z5"/>
    <mergeCell ref="D6:D7"/>
    <mergeCell ref="E6:E7"/>
    <mergeCell ref="R6:R7"/>
    <mergeCell ref="F6:F7"/>
    <mergeCell ref="L6:L7"/>
    <mergeCell ref="M6:M7"/>
    <mergeCell ref="N6:N7"/>
    <mergeCell ref="O6:O7"/>
    <mergeCell ref="P6:P7"/>
    <mergeCell ref="C3:AB3"/>
    <mergeCell ref="AB5:AB7"/>
    <mergeCell ref="G6:G7"/>
    <mergeCell ref="H6:I6"/>
    <mergeCell ref="J6:J7"/>
    <mergeCell ref="Q6:Q7"/>
    <mergeCell ref="Z6:Z7"/>
    <mergeCell ref="AA6:AA7"/>
    <mergeCell ref="T6:T7"/>
    <mergeCell ref="U6:U7"/>
    <mergeCell ref="V6:V7"/>
    <mergeCell ref="W6:W7"/>
    <mergeCell ref="X6:X7"/>
    <mergeCell ref="Y6:Y7"/>
  </mergeCells>
  <printOptions horizontalCentered="1"/>
  <pageMargins left="0.2362204724409449" right="0.1968503937007874" top="0.984251968503937" bottom="0.7874015748031497" header="0.5118110236220472" footer="0.5118110236220472"/>
  <pageSetup fitToHeight="2" fitToWidth="1" horizontalDpi="600" verticalDpi="600" orientation="landscape" paperSize="8" scale="74" r:id="rId1"/>
  <headerFooter alignWithMargins="0">
    <oddHeader>&amp;L
&amp;C&amp;"Times New Roman CE,Félkövér"&amp;12Martonvásár Város Képviselőtestület  ..../2014 (......) önkormányzati rendelete Martonvásár Város Önkormányzata 2014. évi költségvetésének  módosításáról
&amp;R&amp;"Times New Roman CE,Félkövér"&amp;12 14.a. melléklet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I12"/>
  <sheetViews>
    <sheetView zoomScalePageLayoutView="0" workbookViewId="0" topLeftCell="A1">
      <selection activeCell="B5" sqref="B5:B7"/>
    </sheetView>
  </sheetViews>
  <sheetFormatPr defaultColWidth="9.140625" defaultRowHeight="15"/>
  <cols>
    <col min="1" max="1" width="5.7109375" style="688" customWidth="1"/>
    <col min="2" max="2" width="45.421875" style="688" customWidth="1"/>
    <col min="3" max="3" width="6.140625" style="688" hidden="1" customWidth="1"/>
    <col min="4" max="4" width="7.421875" style="688" customWidth="1"/>
    <col min="5" max="5" width="7.57421875" style="688" customWidth="1"/>
    <col min="6" max="7" width="5.57421875" style="688" hidden="1" customWidth="1"/>
    <col min="8" max="8" width="5.421875" style="688" hidden="1" customWidth="1"/>
    <col min="9" max="9" width="5.28125" style="688" hidden="1" customWidth="1"/>
    <col min="10" max="10" width="5.140625" style="688" hidden="1" customWidth="1"/>
    <col min="11" max="11" width="0.71875" style="688" hidden="1" customWidth="1"/>
    <col min="12" max="12" width="7.28125" style="688" customWidth="1"/>
    <col min="13" max="13" width="7.8515625" style="688" customWidth="1"/>
    <col min="14" max="14" width="8.57421875" style="688" customWidth="1"/>
    <col min="15" max="15" width="7.28125" style="688" customWidth="1"/>
    <col min="16" max="16" width="6.00390625" style="688" customWidth="1"/>
    <col min="17" max="17" width="6.7109375" style="688" customWidth="1"/>
    <col min="18" max="19" width="0" style="688" hidden="1" customWidth="1"/>
    <col min="20" max="20" width="8.7109375" style="688" hidden="1" customWidth="1"/>
    <col min="21" max="21" width="9.00390625" style="688" customWidth="1"/>
    <col min="22" max="23" width="8.28125" style="688" customWidth="1"/>
    <col min="24" max="25" width="9.140625" style="688" customWidth="1"/>
    <col min="26" max="26" width="9.00390625" style="688" customWidth="1"/>
    <col min="27" max="27" width="6.8515625" style="688" customWidth="1"/>
    <col min="28" max="28" width="7.8515625" style="688" customWidth="1"/>
    <col min="29" max="29" width="9.28125" style="688" customWidth="1"/>
    <col min="30" max="30" width="7.00390625" style="688" hidden="1" customWidth="1"/>
    <col min="31" max="16384" width="9.140625" style="688" customWidth="1"/>
  </cols>
  <sheetData>
    <row r="3" spans="3:29" ht="15.75">
      <c r="C3" s="996" t="s">
        <v>850</v>
      </c>
      <c r="D3" s="996"/>
      <c r="E3" s="996"/>
      <c r="F3" s="996"/>
      <c r="G3" s="996"/>
      <c r="H3" s="996"/>
      <c r="I3" s="996"/>
      <c r="J3" s="996"/>
      <c r="K3" s="996"/>
      <c r="L3" s="996"/>
      <c r="M3" s="996"/>
      <c r="N3" s="996"/>
      <c r="O3" s="996"/>
      <c r="P3" s="996"/>
      <c r="Q3" s="996"/>
      <c r="R3" s="996"/>
      <c r="S3" s="996"/>
      <c r="T3" s="996"/>
      <c r="U3" s="996"/>
      <c r="V3" s="996"/>
      <c r="W3" s="996"/>
      <c r="X3" s="996"/>
      <c r="Y3" s="996"/>
      <c r="Z3" s="996"/>
      <c r="AA3" s="996"/>
      <c r="AB3" s="996"/>
      <c r="AC3" s="996"/>
    </row>
    <row r="4" spans="29:30" ht="13.5" thickBot="1">
      <c r="AC4" s="689"/>
      <c r="AD4" s="689"/>
    </row>
    <row r="5" spans="1:35" ht="31.5" customHeight="1">
      <c r="A5" s="997" t="s">
        <v>422</v>
      </c>
      <c r="B5" s="999" t="s">
        <v>746</v>
      </c>
      <c r="C5" s="1001" t="s">
        <v>851</v>
      </c>
      <c r="D5" s="1004" t="s">
        <v>379</v>
      </c>
      <c r="E5" s="1005"/>
      <c r="F5" s="1005"/>
      <c r="G5" s="1005"/>
      <c r="H5" s="1005"/>
      <c r="I5" s="1005"/>
      <c r="J5" s="1005"/>
      <c r="K5" s="1005"/>
      <c r="L5" s="1005"/>
      <c r="M5" s="1005"/>
      <c r="N5" s="1005"/>
      <c r="O5" s="1005"/>
      <c r="P5" s="1005"/>
      <c r="Q5" s="1005"/>
      <c r="R5" s="1005"/>
      <c r="S5" s="1005"/>
      <c r="T5" s="1024"/>
      <c r="U5" s="1006" t="s">
        <v>355</v>
      </c>
      <c r="V5" s="1004" t="s">
        <v>370</v>
      </c>
      <c r="W5" s="1005"/>
      <c r="X5" s="1005"/>
      <c r="Y5" s="1005"/>
      <c r="Z5" s="1005"/>
      <c r="AA5" s="1005"/>
      <c r="AB5" s="1005"/>
      <c r="AC5" s="1009" t="s">
        <v>748</v>
      </c>
      <c r="AD5" s="1015" t="s">
        <v>852</v>
      </c>
      <c r="AI5" s="691"/>
    </row>
    <row r="6" spans="1:30" ht="25.5" customHeight="1">
      <c r="A6" s="998"/>
      <c r="B6" s="1000"/>
      <c r="C6" s="1002"/>
      <c r="D6" s="993" t="s">
        <v>853</v>
      </c>
      <c r="E6" s="993" t="s">
        <v>854</v>
      </c>
      <c r="F6" s="1018" t="s">
        <v>855</v>
      </c>
      <c r="G6" s="1019"/>
      <c r="H6" s="1019"/>
      <c r="I6" s="1019"/>
      <c r="J6" s="1019"/>
      <c r="K6" s="1020"/>
      <c r="L6" s="993" t="s">
        <v>156</v>
      </c>
      <c r="M6" s="1018" t="s">
        <v>168</v>
      </c>
      <c r="N6" s="1021"/>
      <c r="O6" s="993" t="s">
        <v>856</v>
      </c>
      <c r="P6" s="1022" t="s">
        <v>857</v>
      </c>
      <c r="Q6" s="993" t="s">
        <v>754</v>
      </c>
      <c r="R6" s="736"/>
      <c r="S6" s="736"/>
      <c r="T6" s="736"/>
      <c r="U6" s="1007"/>
      <c r="V6" s="993" t="s">
        <v>858</v>
      </c>
      <c r="W6" s="993" t="s">
        <v>761</v>
      </c>
      <c r="X6" s="993" t="s">
        <v>755</v>
      </c>
      <c r="Y6" s="1018" t="s">
        <v>859</v>
      </c>
      <c r="Z6" s="1021"/>
      <c r="AA6" s="1018" t="s">
        <v>860</v>
      </c>
      <c r="AB6" s="1021"/>
      <c r="AC6" s="1010"/>
      <c r="AD6" s="1016"/>
    </row>
    <row r="7" spans="1:30" ht="23.25" customHeight="1" thickBot="1">
      <c r="A7" s="998"/>
      <c r="B7" s="1000"/>
      <c r="C7" s="1003"/>
      <c r="D7" s="994"/>
      <c r="E7" s="994"/>
      <c r="F7" s="736" t="s">
        <v>861</v>
      </c>
      <c r="G7" s="736" t="s">
        <v>862</v>
      </c>
      <c r="H7" s="736" t="s">
        <v>863</v>
      </c>
      <c r="I7" s="736" t="s">
        <v>864</v>
      </c>
      <c r="J7" s="736" t="s">
        <v>865</v>
      </c>
      <c r="K7" s="736" t="s">
        <v>866</v>
      </c>
      <c r="L7" s="994"/>
      <c r="M7" s="737" t="s">
        <v>769</v>
      </c>
      <c r="N7" s="737" t="s">
        <v>770</v>
      </c>
      <c r="O7" s="994"/>
      <c r="P7" s="1023"/>
      <c r="Q7" s="994"/>
      <c r="R7" s="736"/>
      <c r="S7" s="736"/>
      <c r="T7" s="736"/>
      <c r="U7" s="1008"/>
      <c r="V7" s="994"/>
      <c r="W7" s="994"/>
      <c r="X7" s="994"/>
      <c r="Y7" s="737" t="s">
        <v>867</v>
      </c>
      <c r="Z7" s="737" t="s">
        <v>868</v>
      </c>
      <c r="AA7" s="737" t="s">
        <v>867</v>
      </c>
      <c r="AB7" s="737" t="s">
        <v>868</v>
      </c>
      <c r="AC7" s="1011"/>
      <c r="AD7" s="1017"/>
    </row>
    <row r="8" spans="1:30" ht="18" customHeight="1">
      <c r="A8" s="998"/>
      <c r="B8" s="693" t="s">
        <v>373</v>
      </c>
      <c r="C8" s="693"/>
      <c r="D8" s="693" t="s">
        <v>374</v>
      </c>
      <c r="E8" s="693" t="s">
        <v>375</v>
      </c>
      <c r="F8" s="738"/>
      <c r="G8" s="738"/>
      <c r="H8" s="738"/>
      <c r="I8" s="738"/>
      <c r="J8" s="738"/>
      <c r="K8" s="738"/>
      <c r="L8" s="693" t="s">
        <v>376</v>
      </c>
      <c r="M8" s="693" t="s">
        <v>771</v>
      </c>
      <c r="N8" s="693" t="s">
        <v>772</v>
      </c>
      <c r="O8" s="693" t="s">
        <v>869</v>
      </c>
      <c r="P8" s="693" t="s">
        <v>773</v>
      </c>
      <c r="Q8" s="693" t="s">
        <v>775</v>
      </c>
      <c r="R8" s="738"/>
      <c r="S8" s="738"/>
      <c r="T8" s="738"/>
      <c r="U8" s="694" t="s">
        <v>776</v>
      </c>
      <c r="V8" s="693" t="s">
        <v>777</v>
      </c>
      <c r="W8" s="693" t="s">
        <v>778</v>
      </c>
      <c r="X8" s="693" t="s">
        <v>781</v>
      </c>
      <c r="Y8" s="693" t="s">
        <v>870</v>
      </c>
      <c r="Z8" s="693" t="s">
        <v>871</v>
      </c>
      <c r="AA8" s="739" t="s">
        <v>782</v>
      </c>
      <c r="AB8" s="693" t="s">
        <v>783</v>
      </c>
      <c r="AC8" s="695" t="s">
        <v>784</v>
      </c>
      <c r="AD8" s="740"/>
    </row>
    <row r="9" spans="1:29" ht="12.75">
      <c r="A9" s="741">
        <v>1</v>
      </c>
      <c r="B9" s="742" t="s">
        <v>872</v>
      </c>
      <c r="C9" s="742"/>
      <c r="D9" s="743"/>
      <c r="E9" s="743"/>
      <c r="F9" s="743"/>
      <c r="G9" s="743"/>
      <c r="H9" s="743"/>
      <c r="I9" s="743"/>
      <c r="J9" s="743"/>
      <c r="K9" s="743"/>
      <c r="L9" s="743"/>
      <c r="M9" s="743"/>
      <c r="N9" s="743"/>
      <c r="O9" s="743"/>
      <c r="P9" s="743"/>
      <c r="Q9" s="743"/>
      <c r="R9" s="743"/>
      <c r="S9" s="743"/>
      <c r="T9" s="743"/>
      <c r="U9" s="700">
        <f>SUM(D9:T9)</f>
        <v>0</v>
      </c>
      <c r="V9" s="743"/>
      <c r="W9" s="743"/>
      <c r="X9" s="743">
        <v>481</v>
      </c>
      <c r="Y9" s="743"/>
      <c r="Z9" s="743"/>
      <c r="AA9" s="743"/>
      <c r="AB9" s="743"/>
      <c r="AC9" s="703">
        <f>SUM(V9:AB9)</f>
        <v>481</v>
      </c>
    </row>
    <row r="10" spans="1:29" ht="12.75">
      <c r="A10" s="741">
        <v>2</v>
      </c>
      <c r="B10" s="742" t="s">
        <v>873</v>
      </c>
      <c r="C10" s="742"/>
      <c r="D10" s="743">
        <v>379</v>
      </c>
      <c r="E10" s="743">
        <v>102</v>
      </c>
      <c r="F10" s="743"/>
      <c r="G10" s="743"/>
      <c r="H10" s="743"/>
      <c r="I10" s="743"/>
      <c r="J10" s="743"/>
      <c r="K10" s="743"/>
      <c r="L10" s="743"/>
      <c r="M10" s="743"/>
      <c r="N10" s="743"/>
      <c r="O10" s="743"/>
      <c r="P10" s="743"/>
      <c r="Q10" s="743"/>
      <c r="R10" s="743"/>
      <c r="S10" s="743"/>
      <c r="T10" s="743"/>
      <c r="U10" s="700">
        <f>SUM(D10:T10)</f>
        <v>481</v>
      </c>
      <c r="V10" s="743"/>
      <c r="W10" s="743"/>
      <c r="X10" s="743"/>
      <c r="Y10" s="743"/>
      <c r="Z10" s="743"/>
      <c r="AA10" s="743"/>
      <c r="AB10" s="743"/>
      <c r="AC10" s="703">
        <f>SUM(V10:AB10)</f>
        <v>0</v>
      </c>
    </row>
    <row r="11" spans="1:29" ht="12.75">
      <c r="A11" s="741">
        <v>3</v>
      </c>
      <c r="B11" s="742"/>
      <c r="C11" s="742"/>
      <c r="D11" s="743"/>
      <c r="E11" s="743"/>
      <c r="F11" s="743"/>
      <c r="G11" s="743"/>
      <c r="H11" s="743"/>
      <c r="I11" s="743"/>
      <c r="J11" s="743"/>
      <c r="K11" s="743"/>
      <c r="L11" s="743"/>
      <c r="M11" s="743"/>
      <c r="N11" s="743"/>
      <c r="O11" s="743"/>
      <c r="P11" s="743"/>
      <c r="Q11" s="743"/>
      <c r="R11" s="743"/>
      <c r="S11" s="743"/>
      <c r="T11" s="743"/>
      <c r="U11" s="700">
        <f>SUM(D11:T11)</f>
        <v>0</v>
      </c>
      <c r="V11" s="743"/>
      <c r="W11" s="743"/>
      <c r="X11" s="743"/>
      <c r="Y11" s="743"/>
      <c r="Z11" s="743"/>
      <c r="AA11" s="743"/>
      <c r="AB11" s="743"/>
      <c r="AC11" s="703">
        <f>SUM(V11:AB11)</f>
        <v>0</v>
      </c>
    </row>
    <row r="12" spans="1:30" ht="13.5" thickBot="1">
      <c r="A12" s="744">
        <v>4</v>
      </c>
      <c r="B12" s="731" t="s">
        <v>191</v>
      </c>
      <c r="C12" s="732"/>
      <c r="D12" s="733">
        <f aca="true" t="shared" si="0" ref="D12:AC12">SUM(D9:D11)</f>
        <v>379</v>
      </c>
      <c r="E12" s="733">
        <f t="shared" si="0"/>
        <v>102</v>
      </c>
      <c r="F12" s="733">
        <f t="shared" si="0"/>
        <v>0</v>
      </c>
      <c r="G12" s="733">
        <f t="shared" si="0"/>
        <v>0</v>
      </c>
      <c r="H12" s="733">
        <f t="shared" si="0"/>
        <v>0</v>
      </c>
      <c r="I12" s="733">
        <f t="shared" si="0"/>
        <v>0</v>
      </c>
      <c r="J12" s="733">
        <f t="shared" si="0"/>
        <v>0</v>
      </c>
      <c r="K12" s="733">
        <f t="shared" si="0"/>
        <v>0</v>
      </c>
      <c r="L12" s="733">
        <f t="shared" si="0"/>
        <v>0</v>
      </c>
      <c r="M12" s="733">
        <f t="shared" si="0"/>
        <v>0</v>
      </c>
      <c r="N12" s="733">
        <f t="shared" si="0"/>
        <v>0</v>
      </c>
      <c r="O12" s="733">
        <f t="shared" si="0"/>
        <v>0</v>
      </c>
      <c r="P12" s="733">
        <f t="shared" si="0"/>
        <v>0</v>
      </c>
      <c r="Q12" s="733">
        <f t="shared" si="0"/>
        <v>0</v>
      </c>
      <c r="R12" s="733">
        <f t="shared" si="0"/>
        <v>0</v>
      </c>
      <c r="S12" s="733">
        <f t="shared" si="0"/>
        <v>0</v>
      </c>
      <c r="T12" s="733">
        <f t="shared" si="0"/>
        <v>0</v>
      </c>
      <c r="U12" s="733">
        <f t="shared" si="0"/>
        <v>481</v>
      </c>
      <c r="V12" s="733">
        <f t="shared" si="0"/>
        <v>0</v>
      </c>
      <c r="W12" s="733">
        <f t="shared" si="0"/>
        <v>0</v>
      </c>
      <c r="X12" s="733">
        <f t="shared" si="0"/>
        <v>481</v>
      </c>
      <c r="Y12" s="733">
        <f t="shared" si="0"/>
        <v>0</v>
      </c>
      <c r="Z12" s="733">
        <f t="shared" si="0"/>
        <v>0</v>
      </c>
      <c r="AA12" s="733">
        <f t="shared" si="0"/>
        <v>0</v>
      </c>
      <c r="AB12" s="733">
        <f t="shared" si="0"/>
        <v>0</v>
      </c>
      <c r="AC12" s="733">
        <f t="shared" si="0"/>
        <v>481</v>
      </c>
      <c r="AD12" s="745">
        <f>SUM(AC12,U12)</f>
        <v>962</v>
      </c>
    </row>
  </sheetData>
  <sheetProtection/>
  <mergeCells count="22">
    <mergeCell ref="Y6:Z6"/>
    <mergeCell ref="AA6:AB6"/>
    <mergeCell ref="C3:AC3"/>
    <mergeCell ref="A5:A8"/>
    <mergeCell ref="B5:B7"/>
    <mergeCell ref="C5:C7"/>
    <mergeCell ref="D5:T5"/>
    <mergeCell ref="U5:U7"/>
    <mergeCell ref="V5:AB5"/>
    <mergeCell ref="AC5:AC7"/>
    <mergeCell ref="W6:W7"/>
    <mergeCell ref="X6:X7"/>
    <mergeCell ref="AD5:AD7"/>
    <mergeCell ref="D6:D7"/>
    <mergeCell ref="E6:E7"/>
    <mergeCell ref="F6:K6"/>
    <mergeCell ref="L6:L7"/>
    <mergeCell ref="M6:N6"/>
    <mergeCell ref="O6:O7"/>
    <mergeCell ref="P6:P7"/>
    <mergeCell ref="Q6:Q7"/>
    <mergeCell ref="V6:V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  <headerFooter>
    <oddHeader>&amp;C&amp;"Times New Roman CE,Félkövér"&amp;12Martonvásár Város Képviselőtestület  ..../2014 (......) önkormányzati rendelete Martonvásár Város Önkormányzata 2014. évi költségvetésének  módosításáról
&amp;R&amp;"Times New Roman CE,Félkövér"&amp;12 14.b. melléklet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I12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5.7109375" style="688" customWidth="1"/>
    <col min="2" max="2" width="45.421875" style="688" customWidth="1"/>
    <col min="3" max="3" width="6.140625" style="688" hidden="1" customWidth="1"/>
    <col min="4" max="4" width="7.421875" style="688" customWidth="1"/>
    <col min="5" max="5" width="7.57421875" style="688" customWidth="1"/>
    <col min="6" max="7" width="5.57421875" style="688" hidden="1" customWidth="1"/>
    <col min="8" max="8" width="5.421875" style="688" hidden="1" customWidth="1"/>
    <col min="9" max="9" width="5.28125" style="688" hidden="1" customWidth="1"/>
    <col min="10" max="10" width="5.140625" style="688" hidden="1" customWidth="1"/>
    <col min="11" max="11" width="0.71875" style="688" hidden="1" customWidth="1"/>
    <col min="12" max="12" width="7.28125" style="688" customWidth="1"/>
    <col min="13" max="13" width="7.8515625" style="688" customWidth="1"/>
    <col min="14" max="14" width="8.57421875" style="688" customWidth="1"/>
    <col min="15" max="15" width="7.28125" style="688" customWidth="1"/>
    <col min="16" max="16" width="6.00390625" style="688" customWidth="1"/>
    <col min="17" max="17" width="6.7109375" style="688" customWidth="1"/>
    <col min="18" max="19" width="0" style="688" hidden="1" customWidth="1"/>
    <col min="20" max="20" width="8.7109375" style="688" hidden="1" customWidth="1"/>
    <col min="21" max="21" width="9.00390625" style="688" customWidth="1"/>
    <col min="22" max="23" width="8.28125" style="688" customWidth="1"/>
    <col min="24" max="25" width="9.140625" style="688" customWidth="1"/>
    <col min="26" max="26" width="9.00390625" style="688" customWidth="1"/>
    <col min="27" max="27" width="6.8515625" style="688" customWidth="1"/>
    <col min="28" max="28" width="7.8515625" style="688" customWidth="1"/>
    <col min="29" max="29" width="9.28125" style="688" customWidth="1"/>
    <col min="30" max="30" width="7.00390625" style="688" hidden="1" customWidth="1"/>
    <col min="31" max="16384" width="9.140625" style="688" customWidth="1"/>
  </cols>
  <sheetData>
    <row r="3" spans="3:29" ht="15.75">
      <c r="C3" s="996" t="s">
        <v>874</v>
      </c>
      <c r="D3" s="996"/>
      <c r="E3" s="996"/>
      <c r="F3" s="996"/>
      <c r="G3" s="996"/>
      <c r="H3" s="996"/>
      <c r="I3" s="996"/>
      <c r="J3" s="996"/>
      <c r="K3" s="996"/>
      <c r="L3" s="996"/>
      <c r="M3" s="996"/>
      <c r="N3" s="996"/>
      <c r="O3" s="996"/>
      <c r="P3" s="996"/>
      <c r="Q3" s="996"/>
      <c r="R3" s="996"/>
      <c r="S3" s="996"/>
      <c r="T3" s="996"/>
      <c r="U3" s="996"/>
      <c r="V3" s="996"/>
      <c r="W3" s="996"/>
      <c r="X3" s="996"/>
      <c r="Y3" s="996"/>
      <c r="Z3" s="996"/>
      <c r="AA3" s="996"/>
      <c r="AB3" s="996"/>
      <c r="AC3" s="996"/>
    </row>
    <row r="4" spans="29:30" ht="13.5" thickBot="1">
      <c r="AC4" s="689"/>
      <c r="AD4" s="689"/>
    </row>
    <row r="5" spans="1:35" ht="31.5" customHeight="1">
      <c r="A5" s="997" t="s">
        <v>422</v>
      </c>
      <c r="B5" s="999" t="s">
        <v>746</v>
      </c>
      <c r="C5" s="1001" t="s">
        <v>851</v>
      </c>
      <c r="D5" s="1004" t="s">
        <v>379</v>
      </c>
      <c r="E5" s="1005"/>
      <c r="F5" s="1005"/>
      <c r="G5" s="1005"/>
      <c r="H5" s="1005"/>
      <c r="I5" s="1005"/>
      <c r="J5" s="1005"/>
      <c r="K5" s="1005"/>
      <c r="L5" s="1005"/>
      <c r="M5" s="1005"/>
      <c r="N5" s="1005"/>
      <c r="O5" s="1005"/>
      <c r="P5" s="1005"/>
      <c r="Q5" s="1005"/>
      <c r="R5" s="1005"/>
      <c r="S5" s="1005"/>
      <c r="T5" s="1024"/>
      <c r="U5" s="1006" t="s">
        <v>355</v>
      </c>
      <c r="V5" s="1004" t="s">
        <v>370</v>
      </c>
      <c r="W5" s="1005"/>
      <c r="X5" s="1005"/>
      <c r="Y5" s="1005"/>
      <c r="Z5" s="1005"/>
      <c r="AA5" s="1005"/>
      <c r="AB5" s="1005"/>
      <c r="AC5" s="1009" t="s">
        <v>748</v>
      </c>
      <c r="AD5" s="1015" t="s">
        <v>852</v>
      </c>
      <c r="AI5" s="691"/>
    </row>
    <row r="6" spans="1:30" ht="25.5" customHeight="1">
      <c r="A6" s="998"/>
      <c r="B6" s="1000"/>
      <c r="C6" s="1002"/>
      <c r="D6" s="993" t="s">
        <v>853</v>
      </c>
      <c r="E6" s="993" t="s">
        <v>854</v>
      </c>
      <c r="F6" s="1018" t="s">
        <v>855</v>
      </c>
      <c r="G6" s="1019"/>
      <c r="H6" s="1019"/>
      <c r="I6" s="1019"/>
      <c r="J6" s="1019"/>
      <c r="K6" s="1020"/>
      <c r="L6" s="993" t="s">
        <v>156</v>
      </c>
      <c r="M6" s="1018" t="s">
        <v>168</v>
      </c>
      <c r="N6" s="1021"/>
      <c r="O6" s="993" t="s">
        <v>856</v>
      </c>
      <c r="P6" s="1022" t="s">
        <v>857</v>
      </c>
      <c r="Q6" s="993" t="s">
        <v>754</v>
      </c>
      <c r="R6" s="736"/>
      <c r="S6" s="736"/>
      <c r="T6" s="736"/>
      <c r="U6" s="1007"/>
      <c r="V6" s="993" t="s">
        <v>858</v>
      </c>
      <c r="W6" s="993" t="s">
        <v>761</v>
      </c>
      <c r="X6" s="993" t="s">
        <v>755</v>
      </c>
      <c r="Y6" s="1018" t="s">
        <v>859</v>
      </c>
      <c r="Z6" s="1021"/>
      <c r="AA6" s="1018" t="s">
        <v>860</v>
      </c>
      <c r="AB6" s="1021"/>
      <c r="AC6" s="1010"/>
      <c r="AD6" s="1016"/>
    </row>
    <row r="7" spans="1:30" ht="23.25" customHeight="1" thickBot="1">
      <c r="A7" s="998"/>
      <c r="B7" s="1000"/>
      <c r="C7" s="1003"/>
      <c r="D7" s="994"/>
      <c r="E7" s="994"/>
      <c r="F7" s="736" t="s">
        <v>861</v>
      </c>
      <c r="G7" s="736" t="s">
        <v>862</v>
      </c>
      <c r="H7" s="736" t="s">
        <v>863</v>
      </c>
      <c r="I7" s="736" t="s">
        <v>864</v>
      </c>
      <c r="J7" s="736" t="s">
        <v>865</v>
      </c>
      <c r="K7" s="736" t="s">
        <v>866</v>
      </c>
      <c r="L7" s="994"/>
      <c r="M7" s="737" t="s">
        <v>769</v>
      </c>
      <c r="N7" s="737" t="s">
        <v>770</v>
      </c>
      <c r="O7" s="994"/>
      <c r="P7" s="1023"/>
      <c r="Q7" s="994"/>
      <c r="R7" s="736"/>
      <c r="S7" s="736"/>
      <c r="T7" s="736"/>
      <c r="U7" s="1008"/>
      <c r="V7" s="994"/>
      <c r="W7" s="994"/>
      <c r="X7" s="994"/>
      <c r="Y7" s="737" t="s">
        <v>867</v>
      </c>
      <c r="Z7" s="737" t="s">
        <v>868</v>
      </c>
      <c r="AA7" s="737" t="s">
        <v>867</v>
      </c>
      <c r="AB7" s="737" t="s">
        <v>868</v>
      </c>
      <c r="AC7" s="1011"/>
      <c r="AD7" s="1017"/>
    </row>
    <row r="8" spans="1:30" ht="18" customHeight="1">
      <c r="A8" s="998"/>
      <c r="B8" s="693" t="s">
        <v>373</v>
      </c>
      <c r="C8" s="693"/>
      <c r="D8" s="693" t="s">
        <v>374</v>
      </c>
      <c r="E8" s="693" t="s">
        <v>375</v>
      </c>
      <c r="F8" s="738"/>
      <c r="G8" s="738"/>
      <c r="H8" s="738"/>
      <c r="I8" s="738"/>
      <c r="J8" s="738"/>
      <c r="K8" s="738"/>
      <c r="L8" s="693" t="s">
        <v>376</v>
      </c>
      <c r="M8" s="693" t="s">
        <v>771</v>
      </c>
      <c r="N8" s="693" t="s">
        <v>772</v>
      </c>
      <c r="O8" s="693" t="s">
        <v>869</v>
      </c>
      <c r="P8" s="693" t="s">
        <v>773</v>
      </c>
      <c r="Q8" s="693" t="s">
        <v>775</v>
      </c>
      <c r="R8" s="738"/>
      <c r="S8" s="738"/>
      <c r="T8" s="738"/>
      <c r="U8" s="694" t="s">
        <v>776</v>
      </c>
      <c r="V8" s="693" t="s">
        <v>777</v>
      </c>
      <c r="W8" s="693" t="s">
        <v>778</v>
      </c>
      <c r="X8" s="693" t="s">
        <v>781</v>
      </c>
      <c r="Y8" s="693" t="s">
        <v>870</v>
      </c>
      <c r="Z8" s="693" t="s">
        <v>871</v>
      </c>
      <c r="AA8" s="739" t="s">
        <v>782</v>
      </c>
      <c r="AB8" s="693" t="s">
        <v>783</v>
      </c>
      <c r="AC8" s="695" t="s">
        <v>784</v>
      </c>
      <c r="AD8" s="740"/>
    </row>
    <row r="9" spans="1:29" ht="12.75">
      <c r="A9" s="741">
        <v>1</v>
      </c>
      <c r="B9" s="742" t="s">
        <v>872</v>
      </c>
      <c r="C9" s="742"/>
      <c r="D9" s="743"/>
      <c r="E9" s="743"/>
      <c r="F9" s="743"/>
      <c r="G9" s="743"/>
      <c r="H9" s="743"/>
      <c r="I9" s="743"/>
      <c r="J9" s="743"/>
      <c r="K9" s="743"/>
      <c r="L9" s="743"/>
      <c r="M9" s="743"/>
      <c r="N9" s="743"/>
      <c r="O9" s="743"/>
      <c r="P9" s="743"/>
      <c r="Q9" s="743"/>
      <c r="R9" s="743"/>
      <c r="S9" s="743"/>
      <c r="T9" s="743"/>
      <c r="U9" s="700">
        <f>SUM(D9:T9)</f>
        <v>0</v>
      </c>
      <c r="V9" s="743"/>
      <c r="W9" s="743"/>
      <c r="X9" s="743">
        <v>276</v>
      </c>
      <c r="Y9" s="743"/>
      <c r="Z9" s="743"/>
      <c r="AA9" s="743"/>
      <c r="AB9" s="743"/>
      <c r="AC9" s="703">
        <f>SUM(V9:AB9)</f>
        <v>276</v>
      </c>
    </row>
    <row r="10" spans="1:29" ht="12.75">
      <c r="A10" s="741">
        <v>2</v>
      </c>
      <c r="B10" s="742" t="s">
        <v>873</v>
      </c>
      <c r="C10" s="742"/>
      <c r="D10" s="743">
        <v>217</v>
      </c>
      <c r="E10" s="743">
        <v>59</v>
      </c>
      <c r="F10" s="743"/>
      <c r="G10" s="743"/>
      <c r="H10" s="743"/>
      <c r="I10" s="743"/>
      <c r="J10" s="743"/>
      <c r="K10" s="743"/>
      <c r="L10" s="743"/>
      <c r="M10" s="743"/>
      <c r="N10" s="743"/>
      <c r="O10" s="743"/>
      <c r="P10" s="743"/>
      <c r="Q10" s="743"/>
      <c r="R10" s="743"/>
      <c r="S10" s="743"/>
      <c r="T10" s="743"/>
      <c r="U10" s="700">
        <f>SUM(D10:T10)</f>
        <v>276</v>
      </c>
      <c r="V10" s="743"/>
      <c r="W10" s="743"/>
      <c r="X10" s="743"/>
      <c r="Y10" s="743"/>
      <c r="Z10" s="743"/>
      <c r="AA10" s="743"/>
      <c r="AB10" s="743"/>
      <c r="AC10" s="703">
        <f>SUM(V10:AB10)</f>
        <v>0</v>
      </c>
    </row>
    <row r="11" spans="1:29" ht="12.75">
      <c r="A11" s="741">
        <v>3</v>
      </c>
      <c r="B11" s="742"/>
      <c r="C11" s="742"/>
      <c r="D11" s="743"/>
      <c r="E11" s="743"/>
      <c r="F11" s="743"/>
      <c r="G11" s="743"/>
      <c r="H11" s="743"/>
      <c r="I11" s="743"/>
      <c r="J11" s="743"/>
      <c r="K11" s="743"/>
      <c r="L11" s="743"/>
      <c r="M11" s="743"/>
      <c r="N11" s="743"/>
      <c r="O11" s="743"/>
      <c r="P11" s="743"/>
      <c r="Q11" s="743"/>
      <c r="R11" s="743"/>
      <c r="S11" s="743"/>
      <c r="T11" s="743"/>
      <c r="U11" s="700">
        <f>SUM(D11:T11)</f>
        <v>0</v>
      </c>
      <c r="V11" s="743"/>
      <c r="W11" s="743"/>
      <c r="X11" s="743"/>
      <c r="Y11" s="743"/>
      <c r="Z11" s="743"/>
      <c r="AA11" s="743"/>
      <c r="AB11" s="743"/>
      <c r="AC11" s="703">
        <f>SUM(V11:AB11)</f>
        <v>0</v>
      </c>
    </row>
    <row r="12" spans="1:30" ht="13.5" thickBot="1">
      <c r="A12" s="744">
        <v>4</v>
      </c>
      <c r="B12" s="731" t="s">
        <v>191</v>
      </c>
      <c r="C12" s="732"/>
      <c r="D12" s="733">
        <f aca="true" t="shared" si="0" ref="D12:AC12">SUM(D9:D11)</f>
        <v>217</v>
      </c>
      <c r="E12" s="733">
        <f t="shared" si="0"/>
        <v>59</v>
      </c>
      <c r="F12" s="733">
        <f t="shared" si="0"/>
        <v>0</v>
      </c>
      <c r="G12" s="733">
        <f t="shared" si="0"/>
        <v>0</v>
      </c>
      <c r="H12" s="733">
        <f t="shared" si="0"/>
        <v>0</v>
      </c>
      <c r="I12" s="733">
        <f t="shared" si="0"/>
        <v>0</v>
      </c>
      <c r="J12" s="733">
        <f t="shared" si="0"/>
        <v>0</v>
      </c>
      <c r="K12" s="733">
        <f t="shared" si="0"/>
        <v>0</v>
      </c>
      <c r="L12" s="733">
        <f t="shared" si="0"/>
        <v>0</v>
      </c>
      <c r="M12" s="733">
        <f t="shared" si="0"/>
        <v>0</v>
      </c>
      <c r="N12" s="733">
        <f t="shared" si="0"/>
        <v>0</v>
      </c>
      <c r="O12" s="733">
        <f t="shared" si="0"/>
        <v>0</v>
      </c>
      <c r="P12" s="733">
        <f t="shared" si="0"/>
        <v>0</v>
      </c>
      <c r="Q12" s="733">
        <f t="shared" si="0"/>
        <v>0</v>
      </c>
      <c r="R12" s="733">
        <f t="shared" si="0"/>
        <v>0</v>
      </c>
      <c r="S12" s="733">
        <f t="shared" si="0"/>
        <v>0</v>
      </c>
      <c r="T12" s="733">
        <f t="shared" si="0"/>
        <v>0</v>
      </c>
      <c r="U12" s="733">
        <f t="shared" si="0"/>
        <v>276</v>
      </c>
      <c r="V12" s="733">
        <f t="shared" si="0"/>
        <v>0</v>
      </c>
      <c r="W12" s="733">
        <f t="shared" si="0"/>
        <v>0</v>
      </c>
      <c r="X12" s="733">
        <f t="shared" si="0"/>
        <v>276</v>
      </c>
      <c r="Y12" s="733">
        <f t="shared" si="0"/>
        <v>0</v>
      </c>
      <c r="Z12" s="733">
        <f t="shared" si="0"/>
        <v>0</v>
      </c>
      <c r="AA12" s="733">
        <f t="shared" si="0"/>
        <v>0</v>
      </c>
      <c r="AB12" s="733">
        <f t="shared" si="0"/>
        <v>0</v>
      </c>
      <c r="AC12" s="733">
        <f t="shared" si="0"/>
        <v>276</v>
      </c>
      <c r="AD12" s="745">
        <f>SUM(AC12,U12)</f>
        <v>552</v>
      </c>
    </row>
  </sheetData>
  <sheetProtection/>
  <mergeCells count="22">
    <mergeCell ref="Y6:Z6"/>
    <mergeCell ref="AA6:AB6"/>
    <mergeCell ref="C3:AC3"/>
    <mergeCell ref="A5:A8"/>
    <mergeCell ref="B5:B7"/>
    <mergeCell ref="C5:C7"/>
    <mergeCell ref="D5:T5"/>
    <mergeCell ref="U5:U7"/>
    <mergeCell ref="V5:AB5"/>
    <mergeCell ref="AC5:AC7"/>
    <mergeCell ref="W6:W7"/>
    <mergeCell ref="X6:X7"/>
    <mergeCell ref="AD5:AD7"/>
    <mergeCell ref="D6:D7"/>
    <mergeCell ref="E6:E7"/>
    <mergeCell ref="F6:K6"/>
    <mergeCell ref="L6:L7"/>
    <mergeCell ref="M6:N6"/>
    <mergeCell ref="O6:O7"/>
    <mergeCell ref="P6:P7"/>
    <mergeCell ref="Q6:Q7"/>
    <mergeCell ref="V6:V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  <headerFooter>
    <oddHeader>&amp;C&amp;"Times New Roman CE,Félkövér"&amp;12Martonvásár Város Képviselőtestület  ..../2014 (......) önkormányzati rendelete Martonvásár Város Önkormányzata 2014. évi költségvetésének  módosításáról
&amp;R&amp;"Times New Roman CE,Félkövér"&amp;12 14. c.  melléklet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I15"/>
  <sheetViews>
    <sheetView zoomScalePageLayoutView="0" workbookViewId="0" topLeftCell="A4">
      <selection activeCell="L23" sqref="L23"/>
    </sheetView>
  </sheetViews>
  <sheetFormatPr defaultColWidth="9.140625" defaultRowHeight="15"/>
  <cols>
    <col min="1" max="1" width="5.7109375" style="688" customWidth="1"/>
    <col min="2" max="2" width="45.421875" style="688" customWidth="1"/>
    <col min="3" max="3" width="6.140625" style="688" hidden="1" customWidth="1"/>
    <col min="4" max="4" width="7.421875" style="688" customWidth="1"/>
    <col min="5" max="5" width="7.57421875" style="688" customWidth="1"/>
    <col min="6" max="7" width="5.57421875" style="688" hidden="1" customWidth="1"/>
    <col min="8" max="8" width="5.421875" style="688" hidden="1" customWidth="1"/>
    <col min="9" max="9" width="5.28125" style="688" hidden="1" customWidth="1"/>
    <col min="10" max="10" width="5.140625" style="688" hidden="1" customWidth="1"/>
    <col min="11" max="11" width="0.71875" style="688" hidden="1" customWidth="1"/>
    <col min="12" max="12" width="7.28125" style="688" customWidth="1"/>
    <col min="13" max="13" width="7.8515625" style="688" customWidth="1"/>
    <col min="14" max="14" width="8.57421875" style="688" customWidth="1"/>
    <col min="15" max="15" width="7.28125" style="688" customWidth="1"/>
    <col min="16" max="16" width="6.00390625" style="688" customWidth="1"/>
    <col min="17" max="17" width="6.7109375" style="688" customWidth="1"/>
    <col min="18" max="19" width="0" style="688" hidden="1" customWidth="1"/>
    <col min="20" max="20" width="8.7109375" style="688" hidden="1" customWidth="1"/>
    <col min="21" max="21" width="9.00390625" style="688" customWidth="1"/>
    <col min="22" max="23" width="8.28125" style="688" customWidth="1"/>
    <col min="24" max="25" width="9.140625" style="688" customWidth="1"/>
    <col min="26" max="26" width="9.00390625" style="688" customWidth="1"/>
    <col min="27" max="27" width="6.8515625" style="688" customWidth="1"/>
    <col min="28" max="28" width="7.8515625" style="688" customWidth="1"/>
    <col min="29" max="29" width="9.28125" style="688" customWidth="1"/>
    <col min="30" max="30" width="7.00390625" style="688" hidden="1" customWidth="1"/>
    <col min="31" max="16384" width="9.140625" style="688" customWidth="1"/>
  </cols>
  <sheetData>
    <row r="3" spans="3:29" ht="15.75">
      <c r="C3" s="996" t="s">
        <v>875</v>
      </c>
      <c r="D3" s="996"/>
      <c r="E3" s="996"/>
      <c r="F3" s="996"/>
      <c r="G3" s="996"/>
      <c r="H3" s="996"/>
      <c r="I3" s="996"/>
      <c r="J3" s="996"/>
      <c r="K3" s="996"/>
      <c r="L3" s="996"/>
      <c r="M3" s="996"/>
      <c r="N3" s="996"/>
      <c r="O3" s="996"/>
      <c r="P3" s="996"/>
      <c r="Q3" s="996"/>
      <c r="R3" s="996"/>
      <c r="S3" s="996"/>
      <c r="T3" s="996"/>
      <c r="U3" s="996"/>
      <c r="V3" s="996"/>
      <c r="W3" s="996"/>
      <c r="X3" s="996"/>
      <c r="Y3" s="996"/>
      <c r="Z3" s="996"/>
      <c r="AA3" s="996"/>
      <c r="AB3" s="996"/>
      <c r="AC3" s="996"/>
    </row>
    <row r="4" spans="29:30" ht="13.5" thickBot="1">
      <c r="AC4" s="689"/>
      <c r="AD4" s="689"/>
    </row>
    <row r="5" spans="1:35" ht="31.5" customHeight="1">
      <c r="A5" s="997" t="s">
        <v>422</v>
      </c>
      <c r="B5" s="999" t="s">
        <v>746</v>
      </c>
      <c r="C5" s="1001" t="s">
        <v>851</v>
      </c>
      <c r="D5" s="1004" t="s">
        <v>379</v>
      </c>
      <c r="E5" s="1005"/>
      <c r="F5" s="1005"/>
      <c r="G5" s="1005"/>
      <c r="H5" s="1005"/>
      <c r="I5" s="1005"/>
      <c r="J5" s="1005"/>
      <c r="K5" s="1005"/>
      <c r="L5" s="1005"/>
      <c r="M5" s="1005"/>
      <c r="N5" s="1005"/>
      <c r="O5" s="1005"/>
      <c r="P5" s="1005"/>
      <c r="Q5" s="1005"/>
      <c r="R5" s="1005"/>
      <c r="S5" s="1005"/>
      <c r="T5" s="1024"/>
      <c r="U5" s="1006" t="s">
        <v>355</v>
      </c>
      <c r="V5" s="1004" t="s">
        <v>370</v>
      </c>
      <c r="W5" s="1005"/>
      <c r="X5" s="1005"/>
      <c r="Y5" s="1005"/>
      <c r="Z5" s="1005"/>
      <c r="AA5" s="1005"/>
      <c r="AB5" s="1005"/>
      <c r="AC5" s="1009" t="s">
        <v>748</v>
      </c>
      <c r="AD5" s="1015" t="s">
        <v>852</v>
      </c>
      <c r="AI5" s="691"/>
    </row>
    <row r="6" spans="1:30" ht="25.5" customHeight="1">
      <c r="A6" s="998"/>
      <c r="B6" s="1000"/>
      <c r="C6" s="1002"/>
      <c r="D6" s="993" t="s">
        <v>853</v>
      </c>
      <c r="E6" s="993" t="s">
        <v>854</v>
      </c>
      <c r="F6" s="1018" t="s">
        <v>855</v>
      </c>
      <c r="G6" s="1019"/>
      <c r="H6" s="1019"/>
      <c r="I6" s="1019"/>
      <c r="J6" s="1019"/>
      <c r="K6" s="1020"/>
      <c r="L6" s="993" t="s">
        <v>156</v>
      </c>
      <c r="M6" s="1018" t="s">
        <v>168</v>
      </c>
      <c r="N6" s="1021"/>
      <c r="O6" s="993" t="s">
        <v>856</v>
      </c>
      <c r="P6" s="1022" t="s">
        <v>857</v>
      </c>
      <c r="Q6" s="993" t="s">
        <v>754</v>
      </c>
      <c r="R6" s="736"/>
      <c r="S6" s="736"/>
      <c r="T6" s="736"/>
      <c r="U6" s="1007"/>
      <c r="V6" s="993" t="s">
        <v>858</v>
      </c>
      <c r="W6" s="993" t="s">
        <v>761</v>
      </c>
      <c r="X6" s="993" t="s">
        <v>755</v>
      </c>
      <c r="Y6" s="1018" t="s">
        <v>859</v>
      </c>
      <c r="Z6" s="1021"/>
      <c r="AA6" s="1018" t="s">
        <v>860</v>
      </c>
      <c r="AB6" s="1021"/>
      <c r="AC6" s="1010"/>
      <c r="AD6" s="1016"/>
    </row>
    <row r="7" spans="1:30" ht="23.25" customHeight="1" thickBot="1">
      <c r="A7" s="998"/>
      <c r="B7" s="1000"/>
      <c r="C7" s="1003"/>
      <c r="D7" s="994"/>
      <c r="E7" s="994"/>
      <c r="F7" s="736" t="s">
        <v>861</v>
      </c>
      <c r="G7" s="736" t="s">
        <v>862</v>
      </c>
      <c r="H7" s="736" t="s">
        <v>863</v>
      </c>
      <c r="I7" s="736" t="s">
        <v>864</v>
      </c>
      <c r="J7" s="736" t="s">
        <v>865</v>
      </c>
      <c r="K7" s="736" t="s">
        <v>866</v>
      </c>
      <c r="L7" s="994"/>
      <c r="M7" s="737" t="s">
        <v>769</v>
      </c>
      <c r="N7" s="737" t="s">
        <v>770</v>
      </c>
      <c r="O7" s="994"/>
      <c r="P7" s="1023"/>
      <c r="Q7" s="994"/>
      <c r="R7" s="736"/>
      <c r="S7" s="736"/>
      <c r="T7" s="736"/>
      <c r="U7" s="1008"/>
      <c r="V7" s="994"/>
      <c r="W7" s="994"/>
      <c r="X7" s="994"/>
      <c r="Y7" s="737" t="s">
        <v>867</v>
      </c>
      <c r="Z7" s="737" t="s">
        <v>868</v>
      </c>
      <c r="AA7" s="737" t="s">
        <v>867</v>
      </c>
      <c r="AB7" s="737" t="s">
        <v>868</v>
      </c>
      <c r="AC7" s="1011"/>
      <c r="AD7" s="1017"/>
    </row>
    <row r="8" spans="1:30" ht="18" customHeight="1">
      <c r="A8" s="998"/>
      <c r="B8" s="693" t="s">
        <v>373</v>
      </c>
      <c r="C8" s="693"/>
      <c r="D8" s="693" t="s">
        <v>374</v>
      </c>
      <c r="E8" s="693" t="s">
        <v>375</v>
      </c>
      <c r="F8" s="738"/>
      <c r="G8" s="738"/>
      <c r="H8" s="738"/>
      <c r="I8" s="738"/>
      <c r="J8" s="738"/>
      <c r="K8" s="738"/>
      <c r="L8" s="693" t="s">
        <v>376</v>
      </c>
      <c r="M8" s="693" t="s">
        <v>771</v>
      </c>
      <c r="N8" s="693" t="s">
        <v>772</v>
      </c>
      <c r="O8" s="693" t="s">
        <v>869</v>
      </c>
      <c r="P8" s="693" t="s">
        <v>773</v>
      </c>
      <c r="Q8" s="693" t="s">
        <v>775</v>
      </c>
      <c r="R8" s="738"/>
      <c r="S8" s="738"/>
      <c r="T8" s="738"/>
      <c r="U8" s="694" t="s">
        <v>776</v>
      </c>
      <c r="V8" s="693" t="s">
        <v>777</v>
      </c>
      <c r="W8" s="693" t="s">
        <v>778</v>
      </c>
      <c r="X8" s="693" t="s">
        <v>781</v>
      </c>
      <c r="Y8" s="693" t="s">
        <v>870</v>
      </c>
      <c r="Z8" s="693" t="s">
        <v>871</v>
      </c>
      <c r="AA8" s="739" t="s">
        <v>782</v>
      </c>
      <c r="AB8" s="693" t="s">
        <v>783</v>
      </c>
      <c r="AC8" s="695" t="s">
        <v>784</v>
      </c>
      <c r="AD8" s="740"/>
    </row>
    <row r="9" spans="1:29" ht="12.75">
      <c r="A9" s="741"/>
      <c r="B9" s="742" t="s">
        <v>872</v>
      </c>
      <c r="C9" s="742"/>
      <c r="D9" s="743"/>
      <c r="E9" s="743"/>
      <c r="F9" s="743"/>
      <c r="G9" s="743"/>
      <c r="H9" s="743"/>
      <c r="I9" s="743"/>
      <c r="J9" s="743"/>
      <c r="K9" s="743"/>
      <c r="L9" s="743"/>
      <c r="M9" s="743"/>
      <c r="N9" s="743"/>
      <c r="O9" s="743"/>
      <c r="P9" s="743"/>
      <c r="Q9" s="743"/>
      <c r="R9" s="743"/>
      <c r="S9" s="743"/>
      <c r="T9" s="743"/>
      <c r="U9" s="700">
        <f aca="true" t="shared" si="0" ref="U9:U14">SUM(D9:T9)</f>
        <v>0</v>
      </c>
      <c r="V9" s="743"/>
      <c r="W9" s="743"/>
      <c r="X9" s="743">
        <v>239</v>
      </c>
      <c r="Y9" s="743"/>
      <c r="Z9" s="743"/>
      <c r="AA9" s="743"/>
      <c r="AB9" s="743"/>
      <c r="AC9" s="703">
        <f aca="true" t="shared" si="1" ref="AC9:AC14">SUM(V9:AB9)</f>
        <v>239</v>
      </c>
    </row>
    <row r="10" spans="1:29" ht="12.75">
      <c r="A10" s="741"/>
      <c r="B10" s="742" t="s">
        <v>873</v>
      </c>
      <c r="C10" s="742"/>
      <c r="D10" s="743">
        <v>188</v>
      </c>
      <c r="E10" s="743">
        <v>51</v>
      </c>
      <c r="F10" s="743"/>
      <c r="G10" s="743"/>
      <c r="H10" s="743"/>
      <c r="I10" s="743"/>
      <c r="J10" s="743"/>
      <c r="K10" s="743"/>
      <c r="L10" s="743"/>
      <c r="M10" s="743"/>
      <c r="N10" s="743"/>
      <c r="O10" s="743"/>
      <c r="P10" s="743"/>
      <c r="Q10" s="743"/>
      <c r="R10" s="743"/>
      <c r="S10" s="743"/>
      <c r="T10" s="743"/>
      <c r="U10" s="700">
        <f t="shared" si="0"/>
        <v>239</v>
      </c>
      <c r="V10" s="743"/>
      <c r="W10" s="743"/>
      <c r="X10" s="743"/>
      <c r="Y10" s="743"/>
      <c r="Z10" s="743"/>
      <c r="AA10" s="743"/>
      <c r="AB10" s="743"/>
      <c r="AC10" s="703">
        <f t="shared" si="1"/>
        <v>0</v>
      </c>
    </row>
    <row r="11" spans="1:29" ht="12.75">
      <c r="A11" s="741"/>
      <c r="B11" s="742" t="s">
        <v>876</v>
      </c>
      <c r="C11" s="742"/>
      <c r="D11" s="743"/>
      <c r="E11" s="743"/>
      <c r="F11" s="743"/>
      <c r="G11" s="743"/>
      <c r="H11" s="743"/>
      <c r="I11" s="743"/>
      <c r="J11" s="743"/>
      <c r="K11" s="743"/>
      <c r="L11" s="743"/>
      <c r="M11" s="743"/>
      <c r="N11" s="743"/>
      <c r="O11" s="743"/>
      <c r="P11" s="743"/>
      <c r="Q11" s="743"/>
      <c r="R11" s="743"/>
      <c r="S11" s="743"/>
      <c r="T11" s="743"/>
      <c r="U11" s="700">
        <f t="shared" si="0"/>
        <v>0</v>
      </c>
      <c r="V11" s="743"/>
      <c r="W11" s="743"/>
      <c r="X11" s="743">
        <v>4555</v>
      </c>
      <c r="Y11" s="743"/>
      <c r="Z11" s="743"/>
      <c r="AA11" s="743"/>
      <c r="AB11" s="743"/>
      <c r="AC11" s="703">
        <f t="shared" si="1"/>
        <v>4555</v>
      </c>
    </row>
    <row r="12" spans="1:29" ht="12.75">
      <c r="A12" s="741"/>
      <c r="B12" s="742" t="s">
        <v>877</v>
      </c>
      <c r="C12" s="742"/>
      <c r="D12" s="743"/>
      <c r="E12" s="743"/>
      <c r="F12" s="743"/>
      <c r="G12" s="743"/>
      <c r="H12" s="743"/>
      <c r="I12" s="743"/>
      <c r="J12" s="743"/>
      <c r="K12" s="743"/>
      <c r="L12" s="743"/>
      <c r="M12" s="743"/>
      <c r="N12" s="743"/>
      <c r="O12" s="743">
        <v>3938</v>
      </c>
      <c r="P12" s="743"/>
      <c r="Q12" s="743"/>
      <c r="R12" s="743"/>
      <c r="S12" s="743"/>
      <c r="T12" s="743"/>
      <c r="U12" s="700">
        <f t="shared" si="0"/>
        <v>3938</v>
      </c>
      <c r="V12" s="743"/>
      <c r="W12" s="743"/>
      <c r="X12" s="743"/>
      <c r="Y12" s="743"/>
      <c r="Z12" s="743"/>
      <c r="AA12" s="743"/>
      <c r="AB12" s="743"/>
      <c r="AC12" s="703">
        <f t="shared" si="1"/>
        <v>0</v>
      </c>
    </row>
    <row r="13" spans="1:29" ht="12.75">
      <c r="A13" s="741"/>
      <c r="B13" s="742" t="s">
        <v>878</v>
      </c>
      <c r="C13" s="742"/>
      <c r="D13" s="743"/>
      <c r="E13" s="743"/>
      <c r="F13" s="743"/>
      <c r="G13" s="743"/>
      <c r="H13" s="743"/>
      <c r="I13" s="743"/>
      <c r="J13" s="743"/>
      <c r="K13" s="743"/>
      <c r="L13" s="743">
        <v>617</v>
      </c>
      <c r="M13" s="743"/>
      <c r="N13" s="743"/>
      <c r="O13" s="743"/>
      <c r="P13" s="743"/>
      <c r="Q13" s="743"/>
      <c r="R13" s="743"/>
      <c r="S13" s="743"/>
      <c r="T13" s="743"/>
      <c r="U13" s="700">
        <f t="shared" si="0"/>
        <v>617</v>
      </c>
      <c r="V13" s="743"/>
      <c r="W13" s="743"/>
      <c r="X13" s="743"/>
      <c r="Y13" s="743"/>
      <c r="Z13" s="743"/>
      <c r="AA13" s="743"/>
      <c r="AB13" s="743"/>
      <c r="AC13" s="703">
        <f t="shared" si="1"/>
        <v>0</v>
      </c>
    </row>
    <row r="14" spans="1:29" ht="12.75">
      <c r="A14" s="741"/>
      <c r="B14" s="742"/>
      <c r="C14" s="742"/>
      <c r="D14" s="743"/>
      <c r="E14" s="743"/>
      <c r="F14" s="743"/>
      <c r="G14" s="743"/>
      <c r="H14" s="743"/>
      <c r="I14" s="743"/>
      <c r="J14" s="743"/>
      <c r="K14" s="743"/>
      <c r="L14" s="743"/>
      <c r="M14" s="743"/>
      <c r="N14" s="743"/>
      <c r="O14" s="743"/>
      <c r="P14" s="743"/>
      <c r="Q14" s="743"/>
      <c r="R14" s="743"/>
      <c r="S14" s="743"/>
      <c r="T14" s="743"/>
      <c r="U14" s="700">
        <f t="shared" si="0"/>
        <v>0</v>
      </c>
      <c r="V14" s="743"/>
      <c r="W14" s="743"/>
      <c r="X14" s="743"/>
      <c r="Y14" s="743"/>
      <c r="Z14" s="743"/>
      <c r="AA14" s="743"/>
      <c r="AB14" s="743"/>
      <c r="AC14" s="703">
        <f t="shared" si="1"/>
        <v>0</v>
      </c>
    </row>
    <row r="15" spans="1:30" ht="13.5" thickBot="1">
      <c r="A15" s="744"/>
      <c r="B15" s="731" t="s">
        <v>191</v>
      </c>
      <c r="C15" s="732"/>
      <c r="D15" s="733">
        <f>SUM(D9:D14)</f>
        <v>188</v>
      </c>
      <c r="E15" s="733">
        <f aca="true" t="shared" si="2" ref="E15:U15">SUM(E9:E14)</f>
        <v>51</v>
      </c>
      <c r="F15" s="733">
        <f t="shared" si="2"/>
        <v>0</v>
      </c>
      <c r="G15" s="733">
        <f t="shared" si="2"/>
        <v>0</v>
      </c>
      <c r="H15" s="733">
        <f t="shared" si="2"/>
        <v>0</v>
      </c>
      <c r="I15" s="733">
        <f t="shared" si="2"/>
        <v>0</v>
      </c>
      <c r="J15" s="733">
        <f t="shared" si="2"/>
        <v>0</v>
      </c>
      <c r="K15" s="733">
        <f t="shared" si="2"/>
        <v>0</v>
      </c>
      <c r="L15" s="733">
        <f t="shared" si="2"/>
        <v>617</v>
      </c>
      <c r="M15" s="733">
        <f t="shared" si="2"/>
        <v>0</v>
      </c>
      <c r="N15" s="733">
        <f t="shared" si="2"/>
        <v>0</v>
      </c>
      <c r="O15" s="733">
        <f t="shared" si="2"/>
        <v>3938</v>
      </c>
      <c r="P15" s="733">
        <f t="shared" si="2"/>
        <v>0</v>
      </c>
      <c r="Q15" s="733">
        <f t="shared" si="2"/>
        <v>0</v>
      </c>
      <c r="R15" s="733">
        <f t="shared" si="2"/>
        <v>0</v>
      </c>
      <c r="S15" s="733">
        <f t="shared" si="2"/>
        <v>0</v>
      </c>
      <c r="T15" s="733">
        <f t="shared" si="2"/>
        <v>0</v>
      </c>
      <c r="U15" s="733">
        <f t="shared" si="2"/>
        <v>4794</v>
      </c>
      <c r="V15" s="733">
        <f aca="true" t="shared" si="3" ref="V15:AC15">SUM(V9:V11)</f>
        <v>0</v>
      </c>
      <c r="W15" s="733">
        <f t="shared" si="3"/>
        <v>0</v>
      </c>
      <c r="X15" s="733">
        <f t="shared" si="3"/>
        <v>4794</v>
      </c>
      <c r="Y15" s="733">
        <f t="shared" si="3"/>
        <v>0</v>
      </c>
      <c r="Z15" s="733">
        <f t="shared" si="3"/>
        <v>0</v>
      </c>
      <c r="AA15" s="733">
        <f t="shared" si="3"/>
        <v>0</v>
      </c>
      <c r="AB15" s="733">
        <f t="shared" si="3"/>
        <v>0</v>
      </c>
      <c r="AC15" s="733">
        <f t="shared" si="3"/>
        <v>4794</v>
      </c>
      <c r="AD15" s="745">
        <f>SUM(AC15,U15)</f>
        <v>9588</v>
      </c>
    </row>
  </sheetData>
  <sheetProtection/>
  <mergeCells count="22">
    <mergeCell ref="Y6:Z6"/>
    <mergeCell ref="AA6:AB6"/>
    <mergeCell ref="C3:AC3"/>
    <mergeCell ref="A5:A8"/>
    <mergeCell ref="B5:B7"/>
    <mergeCell ref="C5:C7"/>
    <mergeCell ref="D5:T5"/>
    <mergeCell ref="U5:U7"/>
    <mergeCell ref="V5:AB5"/>
    <mergeCell ref="AC5:AC7"/>
    <mergeCell ref="W6:W7"/>
    <mergeCell ref="X6:X7"/>
    <mergeCell ref="AD5:AD7"/>
    <mergeCell ref="D6:D7"/>
    <mergeCell ref="E6:E7"/>
    <mergeCell ref="F6:K6"/>
    <mergeCell ref="L6:L7"/>
    <mergeCell ref="M6:N6"/>
    <mergeCell ref="O6:O7"/>
    <mergeCell ref="P6:P7"/>
    <mergeCell ref="Q6:Q7"/>
    <mergeCell ref="V6:V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  <headerFooter>
    <oddHeader>&amp;C&amp;"Times New Roman CE,Félkövér"&amp;12Martonvásár Város Képviselőtestület  ..../2014 (......) önkormányzati rendelete Martonvásár Város Önkormányzata 2014. évi költségvetésének  módosításáról
&amp;R&amp;"Times New Roman CE,Félkövér"&amp;12 
14.d. melléklet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H16"/>
  <sheetViews>
    <sheetView zoomScalePageLayoutView="0" workbookViewId="0" topLeftCell="A1">
      <selection activeCell="AB10" sqref="AB10"/>
    </sheetView>
  </sheetViews>
  <sheetFormatPr defaultColWidth="9.140625" defaultRowHeight="15"/>
  <cols>
    <col min="1" max="1" width="5.7109375" style="688" customWidth="1"/>
    <col min="2" max="2" width="43.421875" style="688" customWidth="1"/>
    <col min="3" max="3" width="7.421875" style="688" customWidth="1"/>
    <col min="4" max="4" width="7.57421875" style="688" customWidth="1"/>
    <col min="5" max="5" width="7.28125" style="688" customWidth="1"/>
    <col min="6" max="6" width="7.421875" style="688" customWidth="1"/>
    <col min="7" max="7" width="6.421875" style="688" customWidth="1"/>
    <col min="8" max="8" width="8.57421875" style="688" customWidth="1"/>
    <col min="9" max="9" width="7.28125" style="688" customWidth="1"/>
    <col min="10" max="10" width="7.140625" style="688" customWidth="1"/>
    <col min="11" max="11" width="6.00390625" style="688" customWidth="1"/>
    <col min="12" max="12" width="8.140625" style="688" customWidth="1"/>
    <col min="13" max="13" width="7.7109375" style="688" customWidth="1"/>
    <col min="14" max="15" width="8.8515625" style="688" customWidth="1"/>
    <col min="16" max="16" width="8.140625" style="688" customWidth="1"/>
    <col min="17" max="17" width="9.140625" style="688" customWidth="1"/>
    <col min="18" max="18" width="9.00390625" style="688" customWidth="1"/>
    <col min="19" max="19" width="9.421875" style="688" customWidth="1"/>
    <col min="20" max="20" width="6.7109375" style="688" customWidth="1"/>
    <col min="21" max="22" width="8.140625" style="688" customWidth="1"/>
    <col min="23" max="23" width="7.28125" style="688" customWidth="1"/>
    <col min="24" max="24" width="7.8515625" style="688" customWidth="1"/>
    <col min="25" max="25" width="8.57421875" style="688" customWidth="1"/>
    <col min="26" max="26" width="7.7109375" style="688" customWidth="1"/>
    <col min="27" max="27" width="7.57421875" style="688" customWidth="1"/>
    <col min="28" max="28" width="8.7109375" style="688" customWidth="1"/>
    <col min="29" max="29" width="9.28125" style="688" customWidth="1"/>
    <col min="30" max="16384" width="9.140625" style="688" customWidth="1"/>
  </cols>
  <sheetData>
    <row r="3" spans="3:29" ht="15.75">
      <c r="C3" s="996" t="s">
        <v>879</v>
      </c>
      <c r="D3" s="996"/>
      <c r="E3" s="996"/>
      <c r="F3" s="996"/>
      <c r="G3" s="996"/>
      <c r="H3" s="996"/>
      <c r="I3" s="996"/>
      <c r="J3" s="996"/>
      <c r="K3" s="996"/>
      <c r="L3" s="996"/>
      <c r="M3" s="996"/>
      <c r="N3" s="996"/>
      <c r="O3" s="996"/>
      <c r="P3" s="996"/>
      <c r="Q3" s="996"/>
      <c r="R3" s="996"/>
      <c r="S3" s="996"/>
      <c r="T3" s="996"/>
      <c r="U3" s="996"/>
      <c r="V3" s="996"/>
      <c r="W3" s="996"/>
      <c r="X3" s="996"/>
      <c r="Y3" s="996"/>
      <c r="Z3" s="996"/>
      <c r="AA3" s="996"/>
      <c r="AB3" s="996"/>
      <c r="AC3" s="996"/>
    </row>
    <row r="4" ht="13.5" thickBot="1">
      <c r="AC4" s="689"/>
    </row>
    <row r="5" spans="1:34" ht="31.5" customHeight="1">
      <c r="A5" s="997" t="s">
        <v>422</v>
      </c>
      <c r="B5" s="999" t="s">
        <v>746</v>
      </c>
      <c r="C5" s="1027" t="s">
        <v>379</v>
      </c>
      <c r="D5" s="1027"/>
      <c r="E5" s="1027"/>
      <c r="F5" s="1027"/>
      <c r="G5" s="1027"/>
      <c r="H5" s="1027"/>
      <c r="I5" s="1027"/>
      <c r="J5" s="1027"/>
      <c r="K5" s="1027"/>
      <c r="L5" s="1027"/>
      <c r="M5" s="1027"/>
      <c r="N5" s="1027"/>
      <c r="O5" s="1027"/>
      <c r="P5" s="1027"/>
      <c r="Q5" s="1027"/>
      <c r="R5" s="1028" t="s">
        <v>355</v>
      </c>
      <c r="S5" s="1004" t="s">
        <v>370</v>
      </c>
      <c r="T5" s="1030"/>
      <c r="U5" s="1030"/>
      <c r="V5" s="1030"/>
      <c r="W5" s="1030"/>
      <c r="X5" s="1030"/>
      <c r="Y5" s="1030"/>
      <c r="Z5" s="1030"/>
      <c r="AA5" s="1030"/>
      <c r="AB5" s="1031"/>
      <c r="AC5" s="1032" t="s">
        <v>748</v>
      </c>
      <c r="AH5" s="691"/>
    </row>
    <row r="6" spans="1:29" ht="25.5" customHeight="1">
      <c r="A6" s="998"/>
      <c r="B6" s="1000"/>
      <c r="C6" s="1000" t="s">
        <v>853</v>
      </c>
      <c r="D6" s="1000" t="s">
        <v>854</v>
      </c>
      <c r="E6" s="1000" t="s">
        <v>156</v>
      </c>
      <c r="F6" s="1000" t="s">
        <v>880</v>
      </c>
      <c r="G6" s="1000" t="s">
        <v>881</v>
      </c>
      <c r="H6" s="1000" t="s">
        <v>882</v>
      </c>
      <c r="I6" s="1000" t="s">
        <v>856</v>
      </c>
      <c r="J6" s="1000" t="s">
        <v>857</v>
      </c>
      <c r="K6" s="1000" t="s">
        <v>754</v>
      </c>
      <c r="L6" s="1000" t="s">
        <v>755</v>
      </c>
      <c r="M6" s="1000" t="s">
        <v>756</v>
      </c>
      <c r="N6" s="1000" t="s">
        <v>757</v>
      </c>
      <c r="O6" s="993" t="s">
        <v>758</v>
      </c>
      <c r="P6" s="1000" t="s">
        <v>883</v>
      </c>
      <c r="Q6" s="1000" t="s">
        <v>760</v>
      </c>
      <c r="R6" s="1029"/>
      <c r="S6" s="1025" t="s">
        <v>858</v>
      </c>
      <c r="T6" s="1000" t="s">
        <v>761</v>
      </c>
      <c r="U6" s="1000" t="s">
        <v>755</v>
      </c>
      <c r="V6" s="993" t="s">
        <v>884</v>
      </c>
      <c r="W6" s="1018" t="s">
        <v>859</v>
      </c>
      <c r="X6" s="1021"/>
      <c r="Y6" s="993" t="s">
        <v>885</v>
      </c>
      <c r="Z6" s="1018" t="s">
        <v>886</v>
      </c>
      <c r="AA6" s="1021"/>
      <c r="AB6" s="1000" t="s">
        <v>768</v>
      </c>
      <c r="AC6" s="1033"/>
    </row>
    <row r="7" spans="1:29" ht="27" customHeight="1">
      <c r="A7" s="998"/>
      <c r="B7" s="1000"/>
      <c r="C7" s="1000"/>
      <c r="D7" s="1000"/>
      <c r="E7" s="1000"/>
      <c r="F7" s="1000"/>
      <c r="G7" s="1000"/>
      <c r="H7" s="1000"/>
      <c r="I7" s="1000"/>
      <c r="J7" s="1000"/>
      <c r="K7" s="1000"/>
      <c r="L7" s="1000"/>
      <c r="M7" s="1000"/>
      <c r="N7" s="1000"/>
      <c r="O7" s="994"/>
      <c r="P7" s="1000"/>
      <c r="Q7" s="1000"/>
      <c r="R7" s="1029"/>
      <c r="S7" s="1026"/>
      <c r="T7" s="1000"/>
      <c r="U7" s="1000"/>
      <c r="V7" s="995"/>
      <c r="W7" s="737" t="s">
        <v>867</v>
      </c>
      <c r="X7" s="737" t="s">
        <v>868</v>
      </c>
      <c r="Y7" s="995"/>
      <c r="Z7" s="737" t="s">
        <v>867</v>
      </c>
      <c r="AA7" s="737" t="s">
        <v>868</v>
      </c>
      <c r="AB7" s="1000"/>
      <c r="AC7" s="1033"/>
    </row>
    <row r="8" spans="1:29" ht="18" customHeight="1">
      <c r="A8" s="998"/>
      <c r="B8" s="693" t="s">
        <v>373</v>
      </c>
      <c r="C8" s="693" t="s">
        <v>381</v>
      </c>
      <c r="D8" s="693" t="s">
        <v>374</v>
      </c>
      <c r="E8" s="693" t="s">
        <v>375</v>
      </c>
      <c r="F8" s="693" t="s">
        <v>887</v>
      </c>
      <c r="G8" s="693" t="s">
        <v>377</v>
      </c>
      <c r="H8" s="693" t="s">
        <v>426</v>
      </c>
      <c r="I8" s="693" t="s">
        <v>771</v>
      </c>
      <c r="J8" s="693" t="s">
        <v>772</v>
      </c>
      <c r="K8" s="693" t="s">
        <v>773</v>
      </c>
      <c r="L8" s="693" t="s">
        <v>774</v>
      </c>
      <c r="M8" s="693" t="s">
        <v>775</v>
      </c>
      <c r="N8" s="693" t="s">
        <v>776</v>
      </c>
      <c r="O8" s="693" t="s">
        <v>777</v>
      </c>
      <c r="P8" s="693" t="s">
        <v>778</v>
      </c>
      <c r="Q8" s="693" t="s">
        <v>779</v>
      </c>
      <c r="R8" s="746" t="s">
        <v>780</v>
      </c>
      <c r="S8" s="746" t="s">
        <v>781</v>
      </c>
      <c r="T8" s="693" t="s">
        <v>870</v>
      </c>
      <c r="U8" s="693" t="s">
        <v>783</v>
      </c>
      <c r="V8" s="693" t="s">
        <v>784</v>
      </c>
      <c r="W8" s="693" t="s">
        <v>785</v>
      </c>
      <c r="X8" s="693" t="s">
        <v>786</v>
      </c>
      <c r="Y8" s="693" t="s">
        <v>787</v>
      </c>
      <c r="Z8" s="693" t="s">
        <v>788</v>
      </c>
      <c r="AA8" s="693" t="s">
        <v>788</v>
      </c>
      <c r="AB8" s="693" t="s">
        <v>789</v>
      </c>
      <c r="AC8" s="747" t="s">
        <v>888</v>
      </c>
    </row>
    <row r="9" spans="1:29" ht="12.75">
      <c r="A9" s="741">
        <v>1</v>
      </c>
      <c r="B9" s="748" t="s">
        <v>889</v>
      </c>
      <c r="C9" s="749">
        <f>'Tételes módosítás ÖNK'!D85</f>
        <v>32</v>
      </c>
      <c r="D9" s="749">
        <f>'Tételes módosítás ÖNK'!E85</f>
        <v>9</v>
      </c>
      <c r="E9" s="749">
        <f>'Tételes módosítás ÖNK'!F85</f>
        <v>6318</v>
      </c>
      <c r="F9" s="749">
        <f>'Tételes módosítás ÖNK'!G85</f>
        <v>0</v>
      </c>
      <c r="G9" s="749">
        <f>'Tételes módosítás ÖNK'!H85</f>
        <v>17694</v>
      </c>
      <c r="H9" s="749">
        <f>'Tételes módosítás ÖNK'!I85</f>
        <v>25803</v>
      </c>
      <c r="I9" s="749">
        <f>'Tételes módosítás ÖNK'!J85</f>
        <v>71603</v>
      </c>
      <c r="J9" s="749">
        <f>'Tételes módosítás ÖNK'!K85</f>
        <v>26382</v>
      </c>
      <c r="K9" s="749">
        <f>'[6]Tételes módosítás ÖNK'!L87</f>
        <v>0</v>
      </c>
      <c r="L9" s="749">
        <f>'Tételes módosítás ÖNK'!M85</f>
        <v>5551</v>
      </c>
      <c r="M9" s="749">
        <f>'[6]Tételes módosítás ÖNK'!N87</f>
        <v>0</v>
      </c>
      <c r="N9" s="749">
        <f>'Tételes módosítás ÖNK'!O85</f>
        <v>152301</v>
      </c>
      <c r="O9" s="749">
        <f>'Tételes módosítás ÖNK'!P85</f>
        <v>-2011</v>
      </c>
      <c r="P9" s="749">
        <f>'Tételes módosítás ÖNK'!Q85</f>
        <v>23678</v>
      </c>
      <c r="Q9" s="749">
        <f>'[6]Tételes módosítás ÖNK'!R87</f>
        <v>0</v>
      </c>
      <c r="R9" s="750">
        <f>SUM(C9:Q9)</f>
        <v>327360</v>
      </c>
      <c r="S9" s="750">
        <f>'[6]Tételes módosítás ÖNK'!T87</f>
        <v>0</v>
      </c>
      <c r="T9" s="750">
        <f>'[6]Tételes módosítás ÖNK'!T87</f>
        <v>0</v>
      </c>
      <c r="U9" s="749">
        <v>0</v>
      </c>
      <c r="V9" s="749">
        <f>'Tételes módosítás ÖNK'!U85</f>
        <v>8237</v>
      </c>
      <c r="W9" s="749">
        <f>'Tételes módosítás ÖNK'!V85</f>
        <v>5919</v>
      </c>
      <c r="X9" s="749">
        <f>'[6]Tételes módosítás ÖNK'!W87</f>
        <v>0</v>
      </c>
      <c r="Y9" s="749">
        <f>'Tételes módosítás ÖNK'!X85</f>
        <v>1555</v>
      </c>
      <c r="Z9" s="749">
        <f>'[6]Tételes módosítás ÖNK'!Y87</f>
        <v>0</v>
      </c>
      <c r="AA9" s="749">
        <f>'[6]Tételes módosítás ÖNK'!Z87</f>
        <v>0</v>
      </c>
      <c r="AB9" s="749">
        <f>'Tételes módosítás ÖNK'!AA85</f>
        <v>311649</v>
      </c>
      <c r="AC9" s="751">
        <f>SUM(S9:AB9)</f>
        <v>327360</v>
      </c>
    </row>
    <row r="10" spans="1:29" ht="12.75">
      <c r="A10" s="741">
        <v>2</v>
      </c>
      <c r="B10" s="697"/>
      <c r="C10" s="697"/>
      <c r="D10" s="697"/>
      <c r="E10" s="697"/>
      <c r="F10" s="697"/>
      <c r="G10" s="697"/>
      <c r="H10" s="697"/>
      <c r="I10" s="697"/>
      <c r="J10" s="697"/>
      <c r="K10" s="697"/>
      <c r="L10" s="697"/>
      <c r="M10" s="697"/>
      <c r="N10" s="697"/>
      <c r="O10" s="697"/>
      <c r="P10" s="697"/>
      <c r="Q10" s="697"/>
      <c r="R10" s="697"/>
      <c r="S10" s="697"/>
      <c r="T10" s="697"/>
      <c r="U10" s="697"/>
      <c r="V10" s="697"/>
      <c r="W10" s="697"/>
      <c r="X10" s="697"/>
      <c r="Y10" s="697"/>
      <c r="Z10" s="697"/>
      <c r="AA10" s="697"/>
      <c r="AB10" s="697"/>
      <c r="AC10" s="752"/>
    </row>
    <row r="11" spans="1:29" ht="12.75">
      <c r="A11" s="741">
        <v>3</v>
      </c>
      <c r="B11" s="697" t="s">
        <v>359</v>
      </c>
      <c r="C11" s="727">
        <f>'[6]Tételes módosítás PH'!D12</f>
        <v>379</v>
      </c>
      <c r="D11" s="727">
        <f>'[6]Tételes módosítás PH'!E12</f>
        <v>102</v>
      </c>
      <c r="E11" s="727">
        <f>'[6]Tételes módosítás PH'!L12</f>
        <v>0</v>
      </c>
      <c r="F11" s="697"/>
      <c r="G11" s="727">
        <f>'[6]Tételes módosítás PH'!M12</f>
        <v>0</v>
      </c>
      <c r="H11" s="727">
        <f>'[6]Tételes módosítás PH'!N12</f>
        <v>0</v>
      </c>
      <c r="I11" s="727">
        <f>'[6]Tételes módosítás PH'!O12</f>
        <v>0</v>
      </c>
      <c r="J11" s="727">
        <f>'[6]Tételes módosítás PH'!P12</f>
        <v>0</v>
      </c>
      <c r="K11" s="727">
        <f>'[6]Tételes módosítás PH'!Q12</f>
        <v>0</v>
      </c>
      <c r="L11" s="697"/>
      <c r="M11" s="697"/>
      <c r="N11" s="697"/>
      <c r="O11" s="697"/>
      <c r="P11" s="697"/>
      <c r="Q11" s="697"/>
      <c r="R11" s="749">
        <f>SUM(C11:Q11)</f>
        <v>481</v>
      </c>
      <c r="S11" s="727">
        <f>'[6]Tételes módosítás PH'!V12</f>
        <v>0</v>
      </c>
      <c r="T11" s="727">
        <f>'[6]Tételes módosítás PH'!W12</f>
        <v>0</v>
      </c>
      <c r="U11" s="727">
        <f>'[6]Tételes módosítás PH'!X12</f>
        <v>481</v>
      </c>
      <c r="V11" s="697"/>
      <c r="W11" s="697">
        <f>'[6]Tételes módosítás PH'!Y12</f>
        <v>0</v>
      </c>
      <c r="X11" s="697">
        <f>'[6]Tételes módosítás PH'!Z12</f>
        <v>0</v>
      </c>
      <c r="Y11" s="697">
        <f>'[6]Tételes módosítás PH'!AA12</f>
        <v>0</v>
      </c>
      <c r="Z11" s="697">
        <f>'[6]Tételes módosítás PH'!AB12</f>
        <v>0</v>
      </c>
      <c r="AA11" s="727">
        <f>'[6]Tételes módosítás PH'!AB12</f>
        <v>0</v>
      </c>
      <c r="AB11" s="697"/>
      <c r="AC11" s="752">
        <f>SUM(T11:AB11)</f>
        <v>481</v>
      </c>
    </row>
    <row r="12" spans="1:29" ht="12.75">
      <c r="A12" s="741">
        <v>4</v>
      </c>
      <c r="B12" s="697" t="s">
        <v>360</v>
      </c>
      <c r="C12" s="727">
        <f>'[6]Tételes módosítás Óvoda '!D12</f>
        <v>217</v>
      </c>
      <c r="D12" s="727">
        <f>'[6]Tételes módosítás Óvoda '!E12</f>
        <v>59</v>
      </c>
      <c r="E12" s="727">
        <f>'[6]Tételes módosítás Óvoda '!F12</f>
        <v>0</v>
      </c>
      <c r="F12" s="727">
        <f>'[6]Tételes módosítás Óvoda '!G12</f>
        <v>0</v>
      </c>
      <c r="G12" s="727">
        <f>'[6]Tételes módosítás Óvoda '!H12</f>
        <v>0</v>
      </c>
      <c r="H12" s="727">
        <f>'[6]Tételes módosítás Óvoda '!I12</f>
        <v>0</v>
      </c>
      <c r="I12" s="697"/>
      <c r="J12" s="697"/>
      <c r="K12" s="697"/>
      <c r="L12" s="697"/>
      <c r="M12" s="697"/>
      <c r="N12" s="697"/>
      <c r="O12" s="697"/>
      <c r="P12" s="697"/>
      <c r="Q12" s="697"/>
      <c r="R12" s="748">
        <f>SUM(C12:Q12)</f>
        <v>276</v>
      </c>
      <c r="S12" s="697"/>
      <c r="T12" s="697"/>
      <c r="U12" s="727">
        <f>'[6]Tételes módosítás Óvoda '!X12</f>
        <v>276</v>
      </c>
      <c r="V12" s="727"/>
      <c r="W12" s="727">
        <f>'[6]Tételes módosítás Óvoda '!AA15</f>
        <v>0</v>
      </c>
      <c r="X12" s="727">
        <f>'[7]10.d.Tételes módosítás Óvoda '!AE15</f>
        <v>0</v>
      </c>
      <c r="Y12" s="727"/>
      <c r="Z12" s="727">
        <f>'[6]Tételes módosítás Óvoda '!AC15</f>
        <v>0</v>
      </c>
      <c r="AA12" s="727">
        <f>'[7]10.d.Tételes módosítás Óvoda '!AG15</f>
        <v>0</v>
      </c>
      <c r="AB12" s="697"/>
      <c r="AC12" s="752">
        <f>SUM(T12:AB12)</f>
        <v>276</v>
      </c>
    </row>
    <row r="13" spans="1:29" ht="12.75">
      <c r="A13" s="741">
        <v>5</v>
      </c>
      <c r="B13" s="697" t="s">
        <v>455</v>
      </c>
      <c r="C13" s="727">
        <f>'[6]Tételes módosítás BBKP'!D15</f>
        <v>188</v>
      </c>
      <c r="D13" s="727">
        <f>'[6]Tételes módosítás BBKP'!E15</f>
        <v>51</v>
      </c>
      <c r="E13" s="727">
        <f>'[6]Tételes módosítás BBKP'!L15</f>
        <v>617</v>
      </c>
      <c r="F13" s="727">
        <f>'[6]Tételes módosítás BBKP'!M15</f>
        <v>0</v>
      </c>
      <c r="G13" s="727">
        <f>'[6]Tételes módosítás BBKP'!N15</f>
        <v>0</v>
      </c>
      <c r="H13" s="727"/>
      <c r="I13" s="727">
        <f>'[6]Tételes módosítás BBKP'!O15</f>
        <v>3938</v>
      </c>
      <c r="J13" s="727">
        <f>'[6]Tételes módosítás BBKP'!P15</f>
        <v>0</v>
      </c>
      <c r="K13" s="727">
        <f>'[6]Tételes módosítás BBKP'!Q15</f>
        <v>0</v>
      </c>
      <c r="L13" s="727">
        <f>'[6]Tételes módosítás BBKP'!M15</f>
        <v>0</v>
      </c>
      <c r="M13" s="727">
        <f>'[6]Tételes módosítás BBKP'!N15</f>
        <v>0</v>
      </c>
      <c r="N13" s="727"/>
      <c r="O13" s="727">
        <f>'[6]Tételes módosítás BBKP'!P15</f>
        <v>0</v>
      </c>
      <c r="P13" s="727">
        <f>'[6]Tételes módosítás BBKP'!Q15</f>
        <v>0</v>
      </c>
      <c r="Q13" s="697"/>
      <c r="R13" s="748">
        <f>SUM(C13:Q13)</f>
        <v>4794</v>
      </c>
      <c r="S13" s="697"/>
      <c r="T13" s="697"/>
      <c r="U13" s="727">
        <f>'[6]Tételes módosítás BBKP'!X15</f>
        <v>4794</v>
      </c>
      <c r="V13" s="727"/>
      <c r="W13" s="727">
        <f>'[6]Tételes módosítás BBKP'!AA17</f>
        <v>0</v>
      </c>
      <c r="X13" s="727">
        <f>'[6]Tételes módosítás BBKP'!AB17</f>
        <v>0</v>
      </c>
      <c r="Y13" s="727"/>
      <c r="Z13" s="727">
        <f>'[6]Tételes módosítás BBKP'!AC17</f>
        <v>0</v>
      </c>
      <c r="AA13" s="727">
        <f>'[7]10.f.Tételes módosítás BBKP'!AG14</f>
        <v>0</v>
      </c>
      <c r="AB13" s="697"/>
      <c r="AC13" s="752">
        <f>SUM(T13:AB13)</f>
        <v>4794</v>
      </c>
    </row>
    <row r="14" spans="1:29" ht="12.75">
      <c r="A14" s="741">
        <v>6</v>
      </c>
      <c r="B14" s="748" t="s">
        <v>368</v>
      </c>
      <c r="C14" s="748">
        <f>SUM(C11:C13)</f>
        <v>784</v>
      </c>
      <c r="D14" s="748">
        <f aca="true" t="shared" si="0" ref="D14:N14">SUM(D11:D13)</f>
        <v>212</v>
      </c>
      <c r="E14" s="748">
        <f t="shared" si="0"/>
        <v>617</v>
      </c>
      <c r="F14" s="748">
        <f t="shared" si="0"/>
        <v>0</v>
      </c>
      <c r="G14" s="748">
        <f t="shared" si="0"/>
        <v>0</v>
      </c>
      <c r="H14" s="748">
        <f t="shared" si="0"/>
        <v>0</v>
      </c>
      <c r="I14" s="748">
        <f t="shared" si="0"/>
        <v>3938</v>
      </c>
      <c r="J14" s="748">
        <f t="shared" si="0"/>
        <v>0</v>
      </c>
      <c r="K14" s="748">
        <f t="shared" si="0"/>
        <v>0</v>
      </c>
      <c r="L14" s="748">
        <f t="shared" si="0"/>
        <v>0</v>
      </c>
      <c r="M14" s="748">
        <f t="shared" si="0"/>
        <v>0</v>
      </c>
      <c r="N14" s="748">
        <f t="shared" si="0"/>
        <v>0</v>
      </c>
      <c r="O14" s="748"/>
      <c r="P14" s="748">
        <f aca="true" t="shared" si="1" ref="P14:X14">SUM(P11:P13)</f>
        <v>0</v>
      </c>
      <c r="Q14" s="748">
        <f t="shared" si="1"/>
        <v>0</v>
      </c>
      <c r="R14" s="748">
        <f t="shared" si="1"/>
        <v>5551</v>
      </c>
      <c r="S14" s="749">
        <f t="shared" si="1"/>
        <v>0</v>
      </c>
      <c r="T14" s="748">
        <f t="shared" si="1"/>
        <v>0</v>
      </c>
      <c r="U14" s="748">
        <f t="shared" si="1"/>
        <v>5551</v>
      </c>
      <c r="V14" s="748">
        <f t="shared" si="1"/>
        <v>0</v>
      </c>
      <c r="W14" s="748">
        <f t="shared" si="1"/>
        <v>0</v>
      </c>
      <c r="X14" s="748">
        <f t="shared" si="1"/>
        <v>0</v>
      </c>
      <c r="Y14" s="748"/>
      <c r="Z14" s="748">
        <f>SUM(Z11:Z13)</f>
        <v>0</v>
      </c>
      <c r="AA14" s="748">
        <f>SUM(AA11:AA13)</f>
        <v>0</v>
      </c>
      <c r="AB14" s="748">
        <f>SUM(AB11:AB13)</f>
        <v>0</v>
      </c>
      <c r="AC14" s="753">
        <f>SUM(AC11:AC13)</f>
        <v>5551</v>
      </c>
    </row>
    <row r="15" spans="1:29" ht="12.75">
      <c r="A15" s="741">
        <v>7</v>
      </c>
      <c r="B15" s="697"/>
      <c r="C15" s="697"/>
      <c r="D15" s="697"/>
      <c r="E15" s="697"/>
      <c r="F15" s="697"/>
      <c r="G15" s="697"/>
      <c r="H15" s="697"/>
      <c r="I15" s="697"/>
      <c r="J15" s="697"/>
      <c r="K15" s="697"/>
      <c r="L15" s="697"/>
      <c r="M15" s="697"/>
      <c r="N15" s="697"/>
      <c r="O15" s="697"/>
      <c r="P15" s="697"/>
      <c r="Q15" s="697"/>
      <c r="R15" s="697">
        <f>SUM(C15:Q15)</f>
        <v>0</v>
      </c>
      <c r="S15" s="697"/>
      <c r="T15" s="697"/>
      <c r="U15" s="697"/>
      <c r="V15" s="697"/>
      <c r="W15" s="697"/>
      <c r="X15" s="697"/>
      <c r="Y15" s="697"/>
      <c r="Z15" s="697"/>
      <c r="AA15" s="697"/>
      <c r="AB15" s="697"/>
      <c r="AC15" s="752">
        <f>SUM(T15:AB15)</f>
        <v>0</v>
      </c>
    </row>
    <row r="16" spans="1:29" ht="13.5" thickBot="1">
      <c r="A16" s="744">
        <v>8</v>
      </c>
      <c r="B16" s="754" t="s">
        <v>325</v>
      </c>
      <c r="C16" s="755">
        <f aca="true" t="shared" si="2" ref="C16:K16">C9+C14</f>
        <v>816</v>
      </c>
      <c r="D16" s="755">
        <f t="shared" si="2"/>
        <v>221</v>
      </c>
      <c r="E16" s="755">
        <f t="shared" si="2"/>
        <v>6935</v>
      </c>
      <c r="F16" s="755">
        <f t="shared" si="2"/>
        <v>0</v>
      </c>
      <c r="G16" s="755">
        <f t="shared" si="2"/>
        <v>17694</v>
      </c>
      <c r="H16" s="755">
        <f t="shared" si="2"/>
        <v>25803</v>
      </c>
      <c r="I16" s="755">
        <f t="shared" si="2"/>
        <v>75541</v>
      </c>
      <c r="J16" s="755">
        <f t="shared" si="2"/>
        <v>26382</v>
      </c>
      <c r="K16" s="755">
        <f t="shared" si="2"/>
        <v>0</v>
      </c>
      <c r="L16" s="755"/>
      <c r="M16" s="755">
        <f>M9+M14</f>
        <v>0</v>
      </c>
      <c r="N16" s="755">
        <f>N9+N14</f>
        <v>152301</v>
      </c>
      <c r="O16" s="755">
        <f>O9+O14</f>
        <v>-2011</v>
      </c>
      <c r="P16" s="755">
        <f>P9+P14</f>
        <v>23678</v>
      </c>
      <c r="Q16" s="755">
        <f>Q9+Q14</f>
        <v>0</v>
      </c>
      <c r="R16" s="755">
        <f>SUM(C16:Q16)</f>
        <v>327360</v>
      </c>
      <c r="S16" s="755">
        <f>S9+S14</f>
        <v>0</v>
      </c>
      <c r="T16" s="755">
        <f>T9+T14</f>
        <v>0</v>
      </c>
      <c r="U16" s="755"/>
      <c r="V16" s="755">
        <f aca="true" t="shared" si="3" ref="V16:AB16">V9+V14</f>
        <v>8237</v>
      </c>
      <c r="W16" s="755">
        <f t="shared" si="3"/>
        <v>5919</v>
      </c>
      <c r="X16" s="755">
        <f t="shared" si="3"/>
        <v>0</v>
      </c>
      <c r="Y16" s="755">
        <f t="shared" si="3"/>
        <v>1555</v>
      </c>
      <c r="Z16" s="755">
        <f t="shared" si="3"/>
        <v>0</v>
      </c>
      <c r="AA16" s="755">
        <f t="shared" si="3"/>
        <v>0</v>
      </c>
      <c r="AB16" s="755">
        <f t="shared" si="3"/>
        <v>311649</v>
      </c>
      <c r="AC16" s="755">
        <f>SUM(S16:AB16)</f>
        <v>327360</v>
      </c>
    </row>
  </sheetData>
  <sheetProtection/>
  <mergeCells count="30">
    <mergeCell ref="J6:J7"/>
    <mergeCell ref="A5:A8"/>
    <mergeCell ref="B5:B7"/>
    <mergeCell ref="C5:Q5"/>
    <mergeCell ref="R5:R7"/>
    <mergeCell ref="S5:AB5"/>
    <mergeCell ref="AC5:AC7"/>
    <mergeCell ref="C6:C7"/>
    <mergeCell ref="D6:D7"/>
    <mergeCell ref="E6:E7"/>
    <mergeCell ref="Q6:Q7"/>
    <mergeCell ref="K6:K7"/>
    <mergeCell ref="L6:L7"/>
    <mergeCell ref="M6:M7"/>
    <mergeCell ref="N6:N7"/>
    <mergeCell ref="O6:O7"/>
    <mergeCell ref="C3:AC3"/>
    <mergeCell ref="F6:F7"/>
    <mergeCell ref="G6:G7"/>
    <mergeCell ref="H6:H7"/>
    <mergeCell ref="I6:I7"/>
    <mergeCell ref="P6:P7"/>
    <mergeCell ref="Z6:AA6"/>
    <mergeCell ref="AB6:AB7"/>
    <mergeCell ref="S6:S7"/>
    <mergeCell ref="T6:T7"/>
    <mergeCell ref="U6:U7"/>
    <mergeCell ref="V6:V7"/>
    <mergeCell ref="W6:X6"/>
    <mergeCell ref="Y6:Y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73" r:id="rId1"/>
  <headerFooter>
    <oddHeader>&amp;C&amp;"Times New Roman CE,Félkövér"&amp;12Martonvásár Város Képviselőtestület  ..../2014 (......) önkormányzati rendelete Martonvásár Város Önkormányzata 2014. évi költségvetésének  módosításáról
&amp;R&amp;"Times New Roman CE,Félkövér"&amp;12
14.e.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zoomScalePageLayoutView="0" workbookViewId="0" topLeftCell="A4">
      <selection activeCell="B3" sqref="B3:B4"/>
    </sheetView>
  </sheetViews>
  <sheetFormatPr defaultColWidth="9.140625" defaultRowHeight="15"/>
  <cols>
    <col min="1" max="1" width="6.28125" style="185" customWidth="1"/>
    <col min="2" max="2" width="74.57421875" style="180" customWidth="1"/>
    <col min="3" max="3" width="10.8515625" style="180" customWidth="1"/>
    <col min="4" max="16384" width="9.140625" style="180" customWidth="1"/>
  </cols>
  <sheetData>
    <row r="1" spans="1:5" ht="15.75">
      <c r="A1" s="809" t="s">
        <v>514</v>
      </c>
      <c r="B1" s="809"/>
      <c r="C1" s="809"/>
      <c r="D1" s="809"/>
      <c r="E1" s="809"/>
    </row>
    <row r="2" spans="2:5" ht="11.25" customHeight="1">
      <c r="B2" s="621" t="s">
        <v>635</v>
      </c>
      <c r="C2" s="812" t="s">
        <v>508</v>
      </c>
      <c r="D2" s="812"/>
      <c r="E2" s="812"/>
    </row>
    <row r="3" spans="1:5" s="176" customFormat="1" ht="12.75">
      <c r="A3" s="810" t="s">
        <v>1</v>
      </c>
      <c r="B3" s="810" t="s">
        <v>201</v>
      </c>
      <c r="C3" s="811"/>
      <c r="D3" s="811"/>
      <c r="E3" s="811"/>
    </row>
    <row r="4" spans="1:5" s="177" customFormat="1" ht="25.5">
      <c r="A4" s="810"/>
      <c r="B4" s="810"/>
      <c r="C4" s="4" t="s">
        <v>188</v>
      </c>
      <c r="D4" s="4" t="s">
        <v>636</v>
      </c>
      <c r="E4" s="4" t="s">
        <v>189</v>
      </c>
    </row>
    <row r="5" spans="1:5" s="179" customFormat="1" ht="12.75" customHeight="1">
      <c r="A5" s="111" t="s">
        <v>225</v>
      </c>
      <c r="B5" s="16" t="s">
        <v>224</v>
      </c>
      <c r="C5" s="178">
        <v>117196</v>
      </c>
      <c r="D5" s="178">
        <v>8237</v>
      </c>
      <c r="E5" s="178">
        <f aca="true" t="shared" si="0" ref="E5:E10">SUM(C5:D5)</f>
        <v>125433</v>
      </c>
    </row>
    <row r="6" spans="1:5" s="179" customFormat="1" ht="12.75" customHeight="1">
      <c r="A6" s="111" t="s">
        <v>227</v>
      </c>
      <c r="B6" s="78" t="s">
        <v>226</v>
      </c>
      <c r="C6" s="178">
        <v>320050</v>
      </c>
      <c r="D6" s="178"/>
      <c r="E6" s="178">
        <f t="shared" si="0"/>
        <v>320050</v>
      </c>
    </row>
    <row r="7" spans="1:5" s="179" customFormat="1" ht="12.75" customHeight="1">
      <c r="A7" s="111" t="s">
        <v>229</v>
      </c>
      <c r="B7" s="78" t="s">
        <v>228</v>
      </c>
      <c r="C7" s="178">
        <v>51932</v>
      </c>
      <c r="D7" s="178"/>
      <c r="E7" s="178">
        <f t="shared" si="0"/>
        <v>51932</v>
      </c>
    </row>
    <row r="8" spans="1:5" ht="12.75" customHeight="1">
      <c r="A8" s="111" t="s">
        <v>231</v>
      </c>
      <c r="B8" s="78" t="s">
        <v>230</v>
      </c>
      <c r="C8" s="178">
        <v>6473</v>
      </c>
      <c r="D8" s="178"/>
      <c r="E8" s="178">
        <f t="shared" si="0"/>
        <v>6473</v>
      </c>
    </row>
    <row r="9" spans="1:5" s="183" customFormat="1" ht="12.75" customHeight="1">
      <c r="A9" s="111" t="s">
        <v>233</v>
      </c>
      <c r="B9" s="78" t="s">
        <v>232</v>
      </c>
      <c r="C9" s="181">
        <v>4806</v>
      </c>
      <c r="D9" s="182"/>
      <c r="E9" s="178">
        <f t="shared" si="0"/>
        <v>4806</v>
      </c>
    </row>
    <row r="10" spans="1:5" s="183" customFormat="1" ht="12.75" customHeight="1">
      <c r="A10" s="111" t="s">
        <v>235</v>
      </c>
      <c r="B10" s="78" t="s">
        <v>234</v>
      </c>
      <c r="C10" s="182"/>
      <c r="D10" s="182"/>
      <c r="E10" s="178">
        <f t="shared" si="0"/>
        <v>0</v>
      </c>
    </row>
    <row r="11" spans="1:5" ht="12.75" customHeight="1">
      <c r="A11" s="171" t="s">
        <v>236</v>
      </c>
      <c r="B11" s="79" t="s">
        <v>403</v>
      </c>
      <c r="C11" s="184">
        <f>SUM(C5:C10)</f>
        <v>500457</v>
      </c>
      <c r="D11" s="184">
        <f>SUM(D5:D10)</f>
        <v>8237</v>
      </c>
      <c r="E11" s="184">
        <f>SUM(E5:E10)</f>
        <v>508694</v>
      </c>
    </row>
    <row r="12" spans="1:5" ht="12.75" customHeight="1">
      <c r="A12" s="111" t="s">
        <v>238</v>
      </c>
      <c r="B12" s="78" t="s">
        <v>237</v>
      </c>
      <c r="C12" s="178">
        <f>SUM(C13:C22)</f>
        <v>42611</v>
      </c>
      <c r="D12" s="178">
        <f>SUM(D13:D22)</f>
        <v>5919</v>
      </c>
      <c r="E12" s="178">
        <f>SUM(C12:D12)</f>
        <v>48530</v>
      </c>
    </row>
    <row r="13" spans="1:5" s="207" customFormat="1" ht="12.75" customHeight="1">
      <c r="A13" s="204"/>
      <c r="B13" s="205" t="s">
        <v>404</v>
      </c>
      <c r="C13" s="206"/>
      <c r="D13" s="206"/>
      <c r="E13" s="178">
        <f aca="true" t="shared" si="1" ref="E13:E22">SUM(C13:D13)</f>
        <v>0</v>
      </c>
    </row>
    <row r="14" spans="1:5" s="207" customFormat="1" ht="12.75" customHeight="1">
      <c r="A14" s="204"/>
      <c r="B14" s="205" t="s">
        <v>394</v>
      </c>
      <c r="C14" s="206"/>
      <c r="D14" s="206"/>
      <c r="E14" s="178">
        <f t="shared" si="1"/>
        <v>0</v>
      </c>
    </row>
    <row r="15" spans="1:5" s="207" customFormat="1" ht="12.75" customHeight="1">
      <c r="A15" s="204"/>
      <c r="B15" s="205" t="s">
        <v>395</v>
      </c>
      <c r="C15" s="206">
        <v>1541</v>
      </c>
      <c r="D15" s="206"/>
      <c r="E15" s="178">
        <f t="shared" si="1"/>
        <v>1541</v>
      </c>
    </row>
    <row r="16" spans="1:5" s="207" customFormat="1" ht="12.75" customHeight="1">
      <c r="A16" s="204"/>
      <c r="B16" s="205" t="s">
        <v>396</v>
      </c>
      <c r="C16" s="206">
        <f>600+250+7770+6900+8550</f>
        <v>24070</v>
      </c>
      <c r="D16" s="206">
        <v>-2801</v>
      </c>
      <c r="E16" s="178">
        <f t="shared" si="1"/>
        <v>21269</v>
      </c>
    </row>
    <row r="17" spans="1:5" s="207" customFormat="1" ht="12.75" customHeight="1">
      <c r="A17" s="204"/>
      <c r="B17" s="205" t="s">
        <v>397</v>
      </c>
      <c r="C17" s="206">
        <f>11500+500</f>
        <v>12000</v>
      </c>
      <c r="D17" s="206"/>
      <c r="E17" s="178">
        <f t="shared" si="1"/>
        <v>12000</v>
      </c>
    </row>
    <row r="18" spans="1:5" s="207" customFormat="1" ht="12.75" customHeight="1">
      <c r="A18" s="204"/>
      <c r="B18" s="205" t="s">
        <v>398</v>
      </c>
      <c r="C18" s="206"/>
      <c r="D18" s="206"/>
      <c r="E18" s="178">
        <f t="shared" si="1"/>
        <v>0</v>
      </c>
    </row>
    <row r="19" spans="1:5" s="207" customFormat="1" ht="12.75" customHeight="1">
      <c r="A19" s="204"/>
      <c r="B19" s="205" t="s">
        <v>101</v>
      </c>
      <c r="C19" s="206"/>
      <c r="D19" s="206">
        <v>847</v>
      </c>
      <c r="E19" s="178">
        <f t="shared" si="1"/>
        <v>847</v>
      </c>
    </row>
    <row r="20" spans="1:5" s="207" customFormat="1" ht="12.75" customHeight="1">
      <c r="A20" s="204"/>
      <c r="B20" s="205" t="s">
        <v>102</v>
      </c>
      <c r="C20" s="206">
        <v>5000</v>
      </c>
      <c r="D20" s="206">
        <v>7873</v>
      </c>
      <c r="E20" s="178">
        <f t="shared" si="1"/>
        <v>12873</v>
      </c>
    </row>
    <row r="21" spans="1:5" s="207" customFormat="1" ht="12.75" customHeight="1">
      <c r="A21" s="204"/>
      <c r="B21" s="205" t="s">
        <v>399</v>
      </c>
      <c r="C21" s="206"/>
      <c r="D21" s="206"/>
      <c r="E21" s="178">
        <f t="shared" si="1"/>
        <v>0</v>
      </c>
    </row>
    <row r="22" spans="1:5" s="207" customFormat="1" ht="12.75" customHeight="1">
      <c r="A22" s="204"/>
      <c r="B22" s="205" t="s">
        <v>400</v>
      </c>
      <c r="C22" s="206"/>
      <c r="D22" s="206"/>
      <c r="E22" s="178">
        <f t="shared" si="1"/>
        <v>0</v>
      </c>
    </row>
    <row r="23" spans="1:5" ht="12.75" customHeight="1">
      <c r="A23" s="171" t="s">
        <v>239</v>
      </c>
      <c r="B23" s="79" t="s">
        <v>401</v>
      </c>
      <c r="C23" s="184">
        <f>+C11+C12</f>
        <v>543068</v>
      </c>
      <c r="D23" s="184">
        <f>+D11+D12</f>
        <v>14156</v>
      </c>
      <c r="E23" s="184">
        <f>+E11+E12</f>
        <v>557224</v>
      </c>
    </row>
    <row r="24" spans="1:5" ht="12.75" customHeight="1">
      <c r="A24" s="111" t="s">
        <v>509</v>
      </c>
      <c r="B24" s="78" t="s">
        <v>510</v>
      </c>
      <c r="C24" s="178">
        <v>68145</v>
      </c>
      <c r="D24" s="178">
        <v>1555</v>
      </c>
      <c r="E24" s="178">
        <f aca="true" t="shared" si="2" ref="E24:E29">SUM(C24:D24)</f>
        <v>69700</v>
      </c>
    </row>
    <row r="25" spans="1:5" ht="12.75" customHeight="1">
      <c r="A25" s="111" t="s">
        <v>475</v>
      </c>
      <c r="B25" s="78" t="s">
        <v>476</v>
      </c>
      <c r="C25" s="178">
        <v>1769</v>
      </c>
      <c r="D25" s="178"/>
      <c r="E25" s="178">
        <f t="shared" si="2"/>
        <v>1769</v>
      </c>
    </row>
    <row r="26" spans="1:5" ht="12.75" customHeight="1">
      <c r="A26" s="111" t="s">
        <v>241</v>
      </c>
      <c r="B26" s="78" t="s">
        <v>240</v>
      </c>
      <c r="C26" s="178">
        <v>308846</v>
      </c>
      <c r="D26" s="178"/>
      <c r="E26" s="178">
        <f t="shared" si="2"/>
        <v>308846</v>
      </c>
    </row>
    <row r="27" spans="1:5" s="207" customFormat="1" ht="12.75" customHeight="1">
      <c r="A27" s="204"/>
      <c r="B27" s="205" t="s">
        <v>393</v>
      </c>
      <c r="C27" s="206"/>
      <c r="D27" s="206"/>
      <c r="E27" s="178">
        <f t="shared" si="2"/>
        <v>0</v>
      </c>
    </row>
    <row r="28" spans="1:5" s="207" customFormat="1" ht="12.75" customHeight="1">
      <c r="A28" s="204"/>
      <c r="B28" s="205" t="s">
        <v>394</v>
      </c>
      <c r="C28" s="206"/>
      <c r="D28" s="206"/>
      <c r="E28" s="178">
        <f t="shared" si="2"/>
        <v>0</v>
      </c>
    </row>
    <row r="29" spans="1:5" s="207" customFormat="1" ht="30.75" customHeight="1">
      <c r="A29" s="204"/>
      <c r="B29" s="205" t="s">
        <v>395</v>
      </c>
      <c r="C29" s="206">
        <v>308846</v>
      </c>
      <c r="D29" s="206"/>
      <c r="E29" s="178">
        <f t="shared" si="2"/>
        <v>308846</v>
      </c>
    </row>
    <row r="30" spans="1:5" s="207" customFormat="1" ht="12.75" customHeight="1">
      <c r="A30" s="204"/>
      <c r="B30" s="205" t="s">
        <v>396</v>
      </c>
      <c r="C30" s="206"/>
      <c r="D30" s="206"/>
      <c r="E30" s="206"/>
    </row>
    <row r="31" spans="1:5" s="207" customFormat="1" ht="12.75" customHeight="1">
      <c r="A31" s="204"/>
      <c r="B31" s="205" t="s">
        <v>397</v>
      </c>
      <c r="C31" s="206"/>
      <c r="D31" s="206"/>
      <c r="E31" s="206"/>
    </row>
    <row r="32" spans="1:5" s="207" customFormat="1" ht="12.75" customHeight="1">
      <c r="A32" s="204"/>
      <c r="B32" s="205" t="s">
        <v>398</v>
      </c>
      <c r="C32" s="206"/>
      <c r="D32" s="206"/>
      <c r="E32" s="206"/>
    </row>
    <row r="33" spans="1:5" s="207" customFormat="1" ht="12.75" customHeight="1">
      <c r="A33" s="204"/>
      <c r="B33" s="205" t="s">
        <v>101</v>
      </c>
      <c r="C33" s="206"/>
      <c r="D33" s="206"/>
      <c r="E33" s="206"/>
    </row>
    <row r="34" spans="1:5" s="207" customFormat="1" ht="12.75" customHeight="1">
      <c r="A34" s="204"/>
      <c r="B34" s="205" t="s">
        <v>102</v>
      </c>
      <c r="C34" s="206"/>
      <c r="D34" s="206"/>
      <c r="E34" s="206"/>
    </row>
    <row r="35" spans="1:5" s="207" customFormat="1" ht="12.75" customHeight="1">
      <c r="A35" s="204"/>
      <c r="B35" s="205" t="s">
        <v>399</v>
      </c>
      <c r="C35" s="206"/>
      <c r="D35" s="206"/>
      <c r="E35" s="206"/>
    </row>
    <row r="36" spans="1:5" s="207" customFormat="1" ht="12.75" customHeight="1">
      <c r="A36" s="204"/>
      <c r="B36" s="205" t="s">
        <v>400</v>
      </c>
      <c r="C36" s="206"/>
      <c r="D36" s="206"/>
      <c r="E36" s="206"/>
    </row>
    <row r="37" spans="1:5" ht="12.75" customHeight="1">
      <c r="A37" s="171" t="s">
        <v>242</v>
      </c>
      <c r="B37" s="79" t="s">
        <v>402</v>
      </c>
      <c r="C37" s="184">
        <f>+C26+C25+C24</f>
        <v>378760</v>
      </c>
      <c r="D37" s="184">
        <f>+D26+D25+D24</f>
        <v>1555</v>
      </c>
      <c r="E37" s="184">
        <f>+E26+E25+E24</f>
        <v>380315</v>
      </c>
    </row>
    <row r="38" spans="1:5" ht="12.75" customHeight="1">
      <c r="A38" s="111" t="s">
        <v>244</v>
      </c>
      <c r="B38" s="78" t="s">
        <v>243</v>
      </c>
      <c r="C38" s="178"/>
      <c r="D38" s="178"/>
      <c r="E38" s="178"/>
    </row>
    <row r="39" spans="1:5" ht="12.75" customHeight="1">
      <c r="A39" s="111" t="s">
        <v>246</v>
      </c>
      <c r="B39" s="78" t="s">
        <v>245</v>
      </c>
      <c r="C39" s="178"/>
      <c r="D39" s="178"/>
      <c r="E39" s="178"/>
    </row>
    <row r="40" spans="1:5" s="185" customFormat="1" ht="12.75" customHeight="1">
      <c r="A40" s="171" t="s">
        <v>247</v>
      </c>
      <c r="B40" s="79" t="s">
        <v>405</v>
      </c>
      <c r="C40" s="184">
        <f>SUM(C38:C39)</f>
        <v>0</v>
      </c>
      <c r="D40" s="178"/>
      <c r="E40" s="178"/>
    </row>
    <row r="41" spans="1:5" ht="12.75" customHeight="1">
      <c r="A41" s="111" t="s">
        <v>249</v>
      </c>
      <c r="B41" s="78" t="s">
        <v>248</v>
      </c>
      <c r="C41" s="178"/>
      <c r="D41" s="178"/>
      <c r="E41" s="178"/>
    </row>
    <row r="42" spans="1:5" ht="12.75" customHeight="1">
      <c r="A42" s="111" t="s">
        <v>251</v>
      </c>
      <c r="B42" s="78" t="s">
        <v>250</v>
      </c>
      <c r="C42" s="178"/>
      <c r="D42" s="178"/>
      <c r="E42" s="178"/>
    </row>
    <row r="43" spans="1:5" ht="12.75" customHeight="1">
      <c r="A43" s="171" t="s">
        <v>253</v>
      </c>
      <c r="B43" s="79" t="s">
        <v>252</v>
      </c>
      <c r="C43" s="184">
        <f>+C44+C45+C46</f>
        <v>43500</v>
      </c>
      <c r="D43" s="184">
        <f>+D44+D45+D46</f>
        <v>0</v>
      </c>
      <c r="E43" s="184">
        <f>+E44+E45+E46</f>
        <v>43500</v>
      </c>
    </row>
    <row r="44" spans="1:5" ht="12.75" customHeight="1">
      <c r="A44" s="111"/>
      <c r="B44" s="205" t="s">
        <v>463</v>
      </c>
      <c r="C44" s="206">
        <v>17000</v>
      </c>
      <c r="D44" s="178"/>
      <c r="E44" s="178">
        <f>SUM(C44:D44)</f>
        <v>17000</v>
      </c>
    </row>
    <row r="45" spans="1:5" ht="12.75" customHeight="1">
      <c r="A45" s="111"/>
      <c r="B45" s="205" t="s">
        <v>464</v>
      </c>
      <c r="C45" s="206">
        <v>5500</v>
      </c>
      <c r="D45" s="178"/>
      <c r="E45" s="178">
        <f>SUM(C45:D45)</f>
        <v>5500</v>
      </c>
    </row>
    <row r="46" spans="1:5" ht="12.75" customHeight="1">
      <c r="A46" s="111"/>
      <c r="B46" s="205" t="s">
        <v>465</v>
      </c>
      <c r="C46" s="206">
        <v>21000</v>
      </c>
      <c r="D46" s="178"/>
      <c r="E46" s="178">
        <f>SUM(C46:D46)</f>
        <v>21000</v>
      </c>
    </row>
    <row r="47" spans="1:5" ht="12.75" customHeight="1">
      <c r="A47" s="111" t="s">
        <v>255</v>
      </c>
      <c r="B47" s="78" t="s">
        <v>254</v>
      </c>
      <c r="C47" s="178">
        <v>110000</v>
      </c>
      <c r="D47" s="178"/>
      <c r="E47" s="178">
        <f>SUM(C47:D47)</f>
        <v>110000</v>
      </c>
    </row>
    <row r="48" spans="1:5" ht="12.75" customHeight="1">
      <c r="A48" s="111" t="s">
        <v>257</v>
      </c>
      <c r="B48" s="78" t="s">
        <v>256</v>
      </c>
      <c r="C48" s="178"/>
      <c r="D48" s="178"/>
      <c r="E48" s="178"/>
    </row>
    <row r="49" spans="1:5" ht="12.75" customHeight="1">
      <c r="A49" s="111" t="s">
        <v>259</v>
      </c>
      <c r="B49" s="78" t="s">
        <v>258</v>
      </c>
      <c r="C49" s="178"/>
      <c r="D49" s="178"/>
      <c r="E49" s="178"/>
    </row>
    <row r="50" spans="1:5" ht="12.75" customHeight="1">
      <c r="A50" s="111" t="s">
        <v>261</v>
      </c>
      <c r="B50" s="78" t="s">
        <v>260</v>
      </c>
      <c r="C50" s="178">
        <v>16000</v>
      </c>
      <c r="D50" s="178"/>
      <c r="E50" s="178">
        <f>SUM(C50:D50)</f>
        <v>16000</v>
      </c>
    </row>
    <row r="51" spans="1:5" ht="12.75" customHeight="1">
      <c r="A51" s="111" t="s">
        <v>263</v>
      </c>
      <c r="B51" s="78" t="s">
        <v>262</v>
      </c>
      <c r="C51" s="178">
        <v>2000</v>
      </c>
      <c r="D51" s="178"/>
      <c r="E51" s="178">
        <f>SUM(C51:D51)</f>
        <v>2000</v>
      </c>
    </row>
    <row r="52" spans="1:5" ht="12.75" customHeight="1">
      <c r="A52" s="171" t="s">
        <v>264</v>
      </c>
      <c r="B52" s="79" t="s">
        <v>406</v>
      </c>
      <c r="C52" s="184">
        <f>+C51+C50+C49+C48+C47</f>
        <v>128000</v>
      </c>
      <c r="D52" s="184">
        <f>+D51+D50+D49+D48+D47</f>
        <v>0</v>
      </c>
      <c r="E52" s="184">
        <f>+E51+E50+E49+E48+E47</f>
        <v>128000</v>
      </c>
    </row>
    <row r="53" spans="1:5" ht="12.75" customHeight="1">
      <c r="A53" s="171" t="s">
        <v>266</v>
      </c>
      <c r="B53" s="79" t="s">
        <v>265</v>
      </c>
      <c r="C53" s="184">
        <v>3000</v>
      </c>
      <c r="D53" s="178"/>
      <c r="E53" s="184">
        <f>SUM(C53:D53)</f>
        <v>3000</v>
      </c>
    </row>
    <row r="54" spans="1:5" ht="12.75" customHeight="1">
      <c r="A54" s="171" t="s">
        <v>267</v>
      </c>
      <c r="B54" s="79" t="s">
        <v>407</v>
      </c>
      <c r="C54" s="184">
        <f>+C53+C52+C40+C41+C42+C43</f>
        <v>174500</v>
      </c>
      <c r="D54" s="184">
        <f>+D53+D52+D40+D41+D42+D43</f>
        <v>0</v>
      </c>
      <c r="E54" s="184">
        <f>+E53+E52+E40+E41+E42+E43</f>
        <v>174500</v>
      </c>
    </row>
    <row r="55" spans="1:5" ht="12.75" customHeight="1">
      <c r="A55" s="111" t="s">
        <v>269</v>
      </c>
      <c r="B55" s="78" t="s">
        <v>268</v>
      </c>
      <c r="C55" s="178"/>
      <c r="D55" s="178"/>
      <c r="E55" s="178"/>
    </row>
    <row r="56" spans="1:5" ht="12.75" customHeight="1">
      <c r="A56" s="111" t="s">
        <v>271</v>
      </c>
      <c r="B56" s="78" t="s">
        <v>270</v>
      </c>
      <c r="C56" s="178">
        <f>630+2090</f>
        <v>2720</v>
      </c>
      <c r="D56" s="178"/>
      <c r="E56" s="178">
        <f>SUM(C56:D56)</f>
        <v>2720</v>
      </c>
    </row>
    <row r="57" spans="1:5" ht="12.75" customHeight="1">
      <c r="A57" s="111" t="s">
        <v>273</v>
      </c>
      <c r="B57" s="78" t="s">
        <v>272</v>
      </c>
      <c r="C57" s="178"/>
      <c r="D57" s="178"/>
      <c r="E57" s="178">
        <f aca="true" t="shared" si="3" ref="E57:E64">SUM(C57:D57)</f>
        <v>0</v>
      </c>
    </row>
    <row r="58" spans="1:6" ht="12.75" customHeight="1">
      <c r="A58" s="111" t="s">
        <v>275</v>
      </c>
      <c r="B58" s="78" t="s">
        <v>274</v>
      </c>
      <c r="C58" s="178">
        <v>16141</v>
      </c>
      <c r="D58" s="178"/>
      <c r="E58" s="178">
        <f t="shared" si="3"/>
        <v>16141</v>
      </c>
      <c r="F58" s="336"/>
    </row>
    <row r="59" spans="1:5" ht="12.75" customHeight="1">
      <c r="A59" s="111" t="s">
        <v>277</v>
      </c>
      <c r="B59" s="78" t="s">
        <v>276</v>
      </c>
      <c r="C59" s="178"/>
      <c r="D59" s="178"/>
      <c r="E59" s="178">
        <f t="shared" si="3"/>
        <v>0</v>
      </c>
    </row>
    <row r="60" spans="1:5" ht="12.75" customHeight="1">
      <c r="A60" s="111" t="s">
        <v>279</v>
      </c>
      <c r="B60" s="78" t="s">
        <v>278</v>
      </c>
      <c r="C60" s="178">
        <f>4528+522</f>
        <v>5050</v>
      </c>
      <c r="D60" s="178"/>
      <c r="E60" s="178">
        <f t="shared" si="3"/>
        <v>5050</v>
      </c>
    </row>
    <row r="61" spans="1:5" ht="12.75" customHeight="1">
      <c r="A61" s="111" t="s">
        <v>281</v>
      </c>
      <c r="B61" s="78" t="s">
        <v>280</v>
      </c>
      <c r="C61" s="178">
        <v>5299</v>
      </c>
      <c r="D61" s="178"/>
      <c r="E61" s="178">
        <f t="shared" si="3"/>
        <v>5299</v>
      </c>
    </row>
    <row r="62" spans="1:5" ht="12.75" customHeight="1">
      <c r="A62" s="111" t="s">
        <v>283</v>
      </c>
      <c r="B62" s="78" t="s">
        <v>282</v>
      </c>
      <c r="C62" s="178">
        <v>6000</v>
      </c>
      <c r="D62" s="178"/>
      <c r="E62" s="178">
        <f t="shared" si="3"/>
        <v>6000</v>
      </c>
    </row>
    <row r="63" spans="1:5" ht="12.75" customHeight="1">
      <c r="A63" s="111" t="s">
        <v>285</v>
      </c>
      <c r="B63" s="78" t="s">
        <v>284</v>
      </c>
      <c r="C63" s="178"/>
      <c r="D63" s="178"/>
      <c r="E63" s="178">
        <f t="shared" si="3"/>
        <v>0</v>
      </c>
    </row>
    <row r="64" spans="1:5" ht="12.75" customHeight="1">
      <c r="A64" s="111" t="s">
        <v>287</v>
      </c>
      <c r="B64" s="78" t="s">
        <v>286</v>
      </c>
      <c r="C64" s="178"/>
      <c r="D64" s="178"/>
      <c r="E64" s="178">
        <f t="shared" si="3"/>
        <v>0</v>
      </c>
    </row>
    <row r="65" spans="1:5" ht="12.75" customHeight="1">
      <c r="A65" s="171" t="s">
        <v>288</v>
      </c>
      <c r="B65" s="79" t="s">
        <v>321</v>
      </c>
      <c r="C65" s="184">
        <f>SUM(C55:C64)</f>
        <v>35210</v>
      </c>
      <c r="D65" s="184">
        <f>SUM(D55:D64)</f>
        <v>0</v>
      </c>
      <c r="E65" s="184">
        <f>SUM(E55:E64)</f>
        <v>35210</v>
      </c>
    </row>
    <row r="66" spans="1:5" ht="12.75" customHeight="1">
      <c r="A66" s="171" t="s">
        <v>289</v>
      </c>
      <c r="B66" s="79" t="s">
        <v>320</v>
      </c>
      <c r="C66" s="184">
        <v>0</v>
      </c>
      <c r="D66" s="178"/>
      <c r="E66" s="178"/>
    </row>
    <row r="67" spans="1:5" ht="12.75" customHeight="1">
      <c r="A67" s="111" t="s">
        <v>291</v>
      </c>
      <c r="B67" s="78" t="s">
        <v>290</v>
      </c>
      <c r="C67" s="178">
        <f>42+3500</f>
        <v>3542</v>
      </c>
      <c r="D67" s="178"/>
      <c r="E67" s="178">
        <f>SUM(C67:D67)</f>
        <v>3542</v>
      </c>
    </row>
    <row r="68" spans="1:5" ht="12.75" customHeight="1">
      <c r="A68" s="171" t="s">
        <v>292</v>
      </c>
      <c r="B68" s="79" t="s">
        <v>319</v>
      </c>
      <c r="C68" s="184">
        <f>+C67</f>
        <v>3542</v>
      </c>
      <c r="D68" s="184">
        <f>+D67</f>
        <v>0</v>
      </c>
      <c r="E68" s="184">
        <f>+E67</f>
        <v>3542</v>
      </c>
    </row>
    <row r="69" spans="1:5" ht="12.75" customHeight="1">
      <c r="A69" s="111" t="s">
        <v>294</v>
      </c>
      <c r="B69" s="78" t="s">
        <v>293</v>
      </c>
      <c r="C69" s="178"/>
      <c r="D69" s="178"/>
      <c r="E69" s="178"/>
    </row>
    <row r="70" spans="1:5" ht="12.75" customHeight="1">
      <c r="A70" s="171" t="s">
        <v>295</v>
      </c>
      <c r="B70" s="79" t="s">
        <v>350</v>
      </c>
      <c r="C70" s="184">
        <f>+C69</f>
        <v>0</v>
      </c>
      <c r="D70" s="178"/>
      <c r="E70" s="178"/>
    </row>
    <row r="71" spans="1:5" ht="12.75" customHeight="1">
      <c r="A71" s="171" t="s">
        <v>296</v>
      </c>
      <c r="B71" s="79" t="s">
        <v>317</v>
      </c>
      <c r="C71" s="184">
        <f>+C70+C68+C66+C65+C54+C37+C23</f>
        <v>1135080</v>
      </c>
      <c r="D71" s="184">
        <f>+D70+D68+D66+D65+D54+D37+D23</f>
        <v>15711</v>
      </c>
      <c r="E71" s="184">
        <f>+E70+E68+E66+E65+E54+E37+E23</f>
        <v>1150791</v>
      </c>
    </row>
    <row r="72" spans="1:5" ht="25.5">
      <c r="A72" s="169" t="s">
        <v>314</v>
      </c>
      <c r="B72" s="78" t="s">
        <v>313</v>
      </c>
      <c r="C72" s="351">
        <f>+C73+C74</f>
        <v>273949</v>
      </c>
      <c r="D72" s="351">
        <f>+D73+D74</f>
        <v>311649</v>
      </c>
      <c r="E72" s="178">
        <f>SUM(C72:D72)</f>
        <v>585598</v>
      </c>
    </row>
    <row r="73" spans="1:5" s="207" customFormat="1" ht="12.75">
      <c r="A73" s="364"/>
      <c r="B73" s="333" t="s">
        <v>529</v>
      </c>
      <c r="C73" s="206">
        <f>12334+3511+264+56662+20000</f>
        <v>92771</v>
      </c>
      <c r="D73" s="206">
        <v>311649</v>
      </c>
      <c r="E73" s="178">
        <f>SUM(C73:D73)</f>
        <v>404420</v>
      </c>
    </row>
    <row r="74" spans="1:5" s="207" customFormat="1" ht="12.75">
      <c r="A74" s="364"/>
      <c r="B74" s="333" t="s">
        <v>530</v>
      </c>
      <c r="C74" s="206">
        <f>510+175695+4973</f>
        <v>181178</v>
      </c>
      <c r="D74" s="206"/>
      <c r="E74" s="178">
        <f>SUM(C74:D74)</f>
        <v>181178</v>
      </c>
    </row>
    <row r="75" spans="1:5" ht="12.75">
      <c r="A75" s="170" t="s">
        <v>315</v>
      </c>
      <c r="B75" s="170" t="s">
        <v>408</v>
      </c>
      <c r="C75" s="184">
        <f>+C72</f>
        <v>273949</v>
      </c>
      <c r="D75" s="184">
        <f>+D72</f>
        <v>311649</v>
      </c>
      <c r="E75" s="184">
        <f>+E72</f>
        <v>585598</v>
      </c>
    </row>
    <row r="76" spans="1:5" ht="12.75">
      <c r="A76" s="170" t="s">
        <v>316</v>
      </c>
      <c r="B76" s="103" t="s">
        <v>409</v>
      </c>
      <c r="C76" s="184">
        <f>+C75</f>
        <v>273949</v>
      </c>
      <c r="D76" s="184">
        <f>+D75</f>
        <v>311649</v>
      </c>
      <c r="E76" s="184">
        <f>+E75</f>
        <v>585598</v>
      </c>
    </row>
  </sheetData>
  <sheetProtection/>
  <mergeCells count="5">
    <mergeCell ref="A1:E1"/>
    <mergeCell ref="A3:A4"/>
    <mergeCell ref="B3:B4"/>
    <mergeCell ref="C3:E3"/>
    <mergeCell ref="C2:E2"/>
  </mergeCells>
  <printOptions horizontalCentered="1"/>
  <pageMargins left="0.7086614173228347" right="0.7086614173228347" top="0.7480314960629921" bottom="0.7480314960629921" header="0.31496062992125984" footer="0.31496062992125984"/>
  <pageSetup cellComments="asDisplayed" fitToHeight="1" fitToWidth="1" horizontalDpi="600" verticalDpi="600" orientation="portrait" paperSize="9" scale="76" r:id="rId3"/>
  <headerFooter>
    <oddHeader>&amp;C&amp;"-,Félkövér"&amp;12Martonvásár Város Képviselőtestület  ..../2014 (........) önkormányzati rendelete Martonvásár Város 2014. évi költségvetésének módosításáról&amp;R
3. melléklet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zoomScale="90" zoomScaleNormal="90" zoomScalePageLayoutView="0" workbookViewId="0" topLeftCell="A25">
      <selection activeCell="I9" sqref="I9"/>
    </sheetView>
  </sheetViews>
  <sheetFormatPr defaultColWidth="9.140625" defaultRowHeight="15"/>
  <cols>
    <col min="1" max="1" width="33.57421875" style="0" customWidth="1"/>
    <col min="2" max="2" width="13.421875" style="0" customWidth="1"/>
    <col min="3" max="3" width="11.8515625" style="0" customWidth="1"/>
    <col min="4" max="4" width="12.140625" style="0" customWidth="1"/>
    <col min="5" max="5" width="11.8515625" style="0" customWidth="1"/>
    <col min="6" max="6" width="11.00390625" style="0" customWidth="1"/>
    <col min="7" max="7" width="12.421875" style="0" customWidth="1"/>
    <col min="8" max="8" width="13.28125" style="0" customWidth="1"/>
  </cols>
  <sheetData>
    <row r="1" spans="1:8" ht="15.75">
      <c r="A1" s="813" t="s">
        <v>633</v>
      </c>
      <c r="B1" s="813"/>
      <c r="C1" s="813"/>
      <c r="D1" s="813"/>
      <c r="E1" s="813"/>
      <c r="F1" s="813"/>
      <c r="G1" s="813"/>
      <c r="H1" s="813"/>
    </row>
    <row r="2" spans="1:8" ht="15.75" thickBot="1">
      <c r="A2" s="355"/>
      <c r="B2" s="355"/>
      <c r="C2" s="355"/>
      <c r="D2" s="355"/>
      <c r="E2" s="355"/>
      <c r="F2" s="355"/>
      <c r="G2" s="355"/>
      <c r="H2" s="356" t="s">
        <v>515</v>
      </c>
    </row>
    <row r="3" spans="1:8" ht="15">
      <c r="A3" s="814" t="s">
        <v>322</v>
      </c>
      <c r="B3" s="816" t="s">
        <v>323</v>
      </c>
      <c r="C3" s="816"/>
      <c r="D3" s="816"/>
      <c r="E3" s="816" t="s">
        <v>324</v>
      </c>
      <c r="F3" s="816"/>
      <c r="G3" s="816"/>
      <c r="H3" s="817" t="s">
        <v>325</v>
      </c>
    </row>
    <row r="4" spans="1:8" ht="25.5">
      <c r="A4" s="815"/>
      <c r="B4" s="112" t="s">
        <v>326</v>
      </c>
      <c r="C4" s="112" t="s">
        <v>643</v>
      </c>
      <c r="D4" s="112" t="s">
        <v>645</v>
      </c>
      <c r="E4" s="112" t="s">
        <v>326</v>
      </c>
      <c r="F4" s="112" t="s">
        <v>644</v>
      </c>
      <c r="G4" s="112" t="s">
        <v>645</v>
      </c>
      <c r="H4" s="818"/>
    </row>
    <row r="5" spans="1:8" ht="15">
      <c r="A5" s="113" t="s">
        <v>327</v>
      </c>
      <c r="B5" s="114">
        <v>100531000</v>
      </c>
      <c r="C5" s="115"/>
      <c r="D5" s="116">
        <f>+SUM(B5:C5)</f>
        <v>100531000</v>
      </c>
      <c r="E5" s="117"/>
      <c r="F5" s="117"/>
      <c r="G5" s="116">
        <f>+SUM(E5:F5)</f>
        <v>0</v>
      </c>
      <c r="H5" s="118">
        <f>+D5+G5</f>
        <v>100531000</v>
      </c>
    </row>
    <row r="6" spans="1:8" ht="15">
      <c r="A6" s="119" t="s">
        <v>328</v>
      </c>
      <c r="B6" s="120">
        <v>24829589</v>
      </c>
      <c r="C6" s="121"/>
      <c r="D6" s="122">
        <f>+SUM(B6:C6)</f>
        <v>24829589</v>
      </c>
      <c r="E6" s="123"/>
      <c r="F6" s="123"/>
      <c r="G6" s="122">
        <f>+SUM(E6:F6)</f>
        <v>0</v>
      </c>
      <c r="H6" s="124">
        <f>+D6+G6</f>
        <v>24829589</v>
      </c>
    </row>
    <row r="7" spans="1:8" ht="25.5">
      <c r="A7" s="125" t="s">
        <v>329</v>
      </c>
      <c r="B7" s="120">
        <v>-31326240</v>
      </c>
      <c r="C7" s="121"/>
      <c r="D7" s="122">
        <f>+SUM(B7:C7)</f>
        <v>-31326240</v>
      </c>
      <c r="E7" s="123"/>
      <c r="F7" s="123"/>
      <c r="G7" s="122">
        <f>+SUM(E7:F7)</f>
        <v>0</v>
      </c>
      <c r="H7" s="124">
        <f>+D7+G7</f>
        <v>-31326240</v>
      </c>
    </row>
    <row r="8" spans="1:8" ht="15">
      <c r="A8" s="126" t="s">
        <v>330</v>
      </c>
      <c r="B8" s="127">
        <v>15330600</v>
      </c>
      <c r="C8" s="128"/>
      <c r="D8" s="129">
        <f>+SUM(B8:C8)</f>
        <v>15330600</v>
      </c>
      <c r="E8" s="130"/>
      <c r="F8" s="130"/>
      <c r="G8" s="129">
        <f>+SUM(E8:F8)</f>
        <v>0</v>
      </c>
      <c r="H8" s="131">
        <f>+D8+G8</f>
        <v>15330600</v>
      </c>
    </row>
    <row r="9" spans="1:8" ht="15">
      <c r="A9" s="132" t="s">
        <v>331</v>
      </c>
      <c r="B9" s="133">
        <v>7831409</v>
      </c>
      <c r="C9" s="134"/>
      <c r="D9" s="135">
        <f>+SUM(B9:C9)</f>
        <v>7831409</v>
      </c>
      <c r="E9" s="136"/>
      <c r="F9" s="136"/>
      <c r="G9" s="135">
        <f>+SUM(E9:F9)</f>
        <v>0</v>
      </c>
      <c r="H9" s="137">
        <f>+D9+G9</f>
        <v>7831409</v>
      </c>
    </row>
    <row r="10" spans="1:8" ht="15">
      <c r="A10" s="138" t="s">
        <v>332</v>
      </c>
      <c r="B10" s="139">
        <f aca="true" t="shared" si="0" ref="B10:H10">SUM(B5:B9)</f>
        <v>117196358</v>
      </c>
      <c r="C10" s="140"/>
      <c r="D10" s="141">
        <f t="shared" si="0"/>
        <v>117196358</v>
      </c>
      <c r="E10" s="140">
        <f t="shared" si="0"/>
        <v>0</v>
      </c>
      <c r="F10" s="140"/>
      <c r="G10" s="141">
        <f t="shared" si="0"/>
        <v>0</v>
      </c>
      <c r="H10" s="142">
        <f t="shared" si="0"/>
        <v>117196358</v>
      </c>
    </row>
    <row r="11" spans="1:8" ht="15">
      <c r="A11" s="143" t="s">
        <v>333</v>
      </c>
      <c r="B11" s="114">
        <f>+'[4]MV. ÓVI - ISK NORMATÍVA'!E19</f>
        <v>55365600</v>
      </c>
      <c r="C11" s="115"/>
      <c r="D11" s="116">
        <f>+SUM(B11:C11)</f>
        <v>55365600</v>
      </c>
      <c r="E11" s="117">
        <f>+'[4]TKT ÓVI NORMATÍVA'!K32</f>
        <v>71146133.33333333</v>
      </c>
      <c r="F11" s="117"/>
      <c r="G11" s="116">
        <f>+SUM(E11:F11)</f>
        <v>71146133.33333333</v>
      </c>
      <c r="H11" s="118">
        <f>+D11+G11</f>
        <v>126511733.33333333</v>
      </c>
    </row>
    <row r="12" spans="1:8" ht="15">
      <c r="A12" s="144" t="s">
        <v>334</v>
      </c>
      <c r="B12" s="120">
        <f>+'[4]MV. ÓVI - ISK NORMATÍVA'!E20</f>
        <v>27549066.666666664</v>
      </c>
      <c r="C12" s="121"/>
      <c r="D12" s="122">
        <f>+SUM(B12:C12)</f>
        <v>27549066.666666664</v>
      </c>
      <c r="E12" s="123">
        <f>+'[4]TKT ÓVI NORMATÍVA'!K33</f>
        <v>35840533.33333333</v>
      </c>
      <c r="F12" s="123"/>
      <c r="G12" s="122">
        <f>+SUM(E12:F12)</f>
        <v>35840533.33333333</v>
      </c>
      <c r="H12" s="124">
        <f>+D12+G12</f>
        <v>63389599.99999999</v>
      </c>
    </row>
    <row r="13" spans="1:8" ht="15">
      <c r="A13" s="145" t="s">
        <v>335</v>
      </c>
      <c r="B13" s="146">
        <f>SUM(B11:B12)</f>
        <v>82914666.66666666</v>
      </c>
      <c r="C13" s="147"/>
      <c r="D13" s="148">
        <f>SUM(D11:D12)</f>
        <v>82914666.66666666</v>
      </c>
      <c r="E13" s="147">
        <f>SUM(E11:E12)</f>
        <v>106986666.66666666</v>
      </c>
      <c r="F13" s="147"/>
      <c r="G13" s="148">
        <f>SUM(G11:G12)</f>
        <v>106986666.66666666</v>
      </c>
      <c r="H13" s="149">
        <f>SUM(H11:H12)</f>
        <v>189901333.3333333</v>
      </c>
    </row>
    <row r="14" spans="1:8" ht="15">
      <c r="A14" s="145" t="s">
        <v>336</v>
      </c>
      <c r="B14" s="146">
        <f>+'[4]MV. ÓVI - ISK NORMATÍVA'!E22</f>
        <v>708640</v>
      </c>
      <c r="C14" s="147"/>
      <c r="D14" s="122">
        <f>+SUM(B14:C14)</f>
        <v>708640</v>
      </c>
      <c r="E14" s="147">
        <f>+'[4]TKT ÓVI NORMATÍVA'!K35</f>
        <v>921920</v>
      </c>
      <c r="F14" s="147"/>
      <c r="G14" s="122">
        <f>+SUM(E14:F14)</f>
        <v>921920</v>
      </c>
      <c r="H14" s="124">
        <f>+D14+G14</f>
        <v>1630560</v>
      </c>
    </row>
    <row r="15" spans="1:8" ht="15">
      <c r="A15" s="150" t="s">
        <v>333</v>
      </c>
      <c r="B15" s="120">
        <f>+'[4]MV. ÓVI - ISK NORMATÍVA'!E23</f>
        <v>16800000</v>
      </c>
      <c r="C15" s="121"/>
      <c r="D15" s="122">
        <f>+SUM(B15:C15)</f>
        <v>16800000</v>
      </c>
      <c r="E15" s="123">
        <f>+'[4]TKT ÓVI NORMATÍVA'!K36</f>
        <v>15600000</v>
      </c>
      <c r="F15" s="123"/>
      <c r="G15" s="122">
        <f>+SUM(E15:F15)</f>
        <v>15600000</v>
      </c>
      <c r="H15" s="124">
        <f>+D15+G15</f>
        <v>32400000</v>
      </c>
    </row>
    <row r="16" spans="1:8" ht="15">
      <c r="A16" s="144" t="s">
        <v>334</v>
      </c>
      <c r="B16" s="120">
        <f>+'[4]MV. ÓVI - ISK NORMATÍVA'!E24</f>
        <v>8400000</v>
      </c>
      <c r="C16" s="121"/>
      <c r="D16" s="122">
        <f>+SUM(B16:C16)</f>
        <v>8400000</v>
      </c>
      <c r="E16" s="123">
        <f>+'[4]TKT ÓVI NORMATÍVA'!K37</f>
        <v>7800000</v>
      </c>
      <c r="F16" s="123"/>
      <c r="G16" s="122">
        <f>+SUM(E16:F16)</f>
        <v>7800000</v>
      </c>
      <c r="H16" s="124">
        <f>+D16+G16</f>
        <v>16200000</v>
      </c>
    </row>
    <row r="17" spans="1:8" ht="30" customHeight="1">
      <c r="A17" s="151" t="s">
        <v>337</v>
      </c>
      <c r="B17" s="146">
        <f>SUM(B15:B16)</f>
        <v>25200000</v>
      </c>
      <c r="C17" s="147"/>
      <c r="D17" s="148">
        <f>SUM(D15:D16)</f>
        <v>25200000</v>
      </c>
      <c r="E17" s="147">
        <f>SUM(E15:E16)</f>
        <v>23400000</v>
      </c>
      <c r="F17" s="147"/>
      <c r="G17" s="148">
        <f>SUM(G15:G16)</f>
        <v>23400000</v>
      </c>
      <c r="H17" s="149">
        <f>SUM(H15:H16)</f>
        <v>48600000</v>
      </c>
    </row>
    <row r="18" spans="1:8" ht="15">
      <c r="A18" s="150" t="s">
        <v>333</v>
      </c>
      <c r="B18" s="120">
        <f>+'[4]MV. ÓVI - ISK NORMATÍVA'!E26</f>
        <v>8736000</v>
      </c>
      <c r="C18" s="121"/>
      <c r="D18" s="122">
        <f>+SUM(B18:C18)</f>
        <v>8736000</v>
      </c>
      <c r="E18" s="123">
        <f>+'[4]TKT ÓVI NORMATÍVA'!K39</f>
        <v>10901333.333333332</v>
      </c>
      <c r="F18" s="123"/>
      <c r="G18" s="122">
        <f>+SUM(E18:F18)</f>
        <v>10901333.333333332</v>
      </c>
      <c r="H18" s="124">
        <f>+D18+G18</f>
        <v>19637333.333333332</v>
      </c>
    </row>
    <row r="19" spans="1:8" ht="15">
      <c r="A19" s="144" t="s">
        <v>334</v>
      </c>
      <c r="B19" s="120">
        <f>+'[4]MV. ÓVI - ISK NORMATÍVA'!E27</f>
        <v>4368000</v>
      </c>
      <c r="C19" s="121"/>
      <c r="D19" s="122">
        <f>+SUM(B19:C19)</f>
        <v>4368000</v>
      </c>
      <c r="E19" s="123">
        <f>+'[4]TKT ÓVI NORMATÍVA'!K40</f>
        <v>5506666.666666666</v>
      </c>
      <c r="F19" s="123"/>
      <c r="G19" s="122">
        <f>+SUM(E19:F19)</f>
        <v>5506666.666666666</v>
      </c>
      <c r="H19" s="124">
        <f>+D19+G19</f>
        <v>9874666.666666666</v>
      </c>
    </row>
    <row r="20" spans="1:8" ht="15">
      <c r="A20" s="145" t="s">
        <v>338</v>
      </c>
      <c r="B20" s="146">
        <f>SUM(B18:B19)</f>
        <v>13104000</v>
      </c>
      <c r="C20" s="147"/>
      <c r="D20" s="148">
        <f>SUM(D18:D19)</f>
        <v>13104000</v>
      </c>
      <c r="E20" s="147">
        <f>SUM(E18:E19)</f>
        <v>16407999.999999998</v>
      </c>
      <c r="F20" s="147"/>
      <c r="G20" s="148">
        <f>SUM(G18:G19)</f>
        <v>16407999.999999998</v>
      </c>
      <c r="H20" s="149">
        <f>SUM(H18:H19)</f>
        <v>29512000</v>
      </c>
    </row>
    <row r="21" spans="1:8" ht="15">
      <c r="A21" s="152" t="s">
        <v>339</v>
      </c>
      <c r="B21" s="127">
        <f>+'[4]MV. ÓVI - ISK NORMATÍVA'!E29</f>
        <v>24512640</v>
      </c>
      <c r="C21" s="128"/>
      <c r="D21" s="129">
        <f>+SUM(B21:C21)</f>
        <v>24512640</v>
      </c>
      <c r="E21" s="130">
        <f>+'[4]TKT ÓVI NORMATÍVA'!K42</f>
        <v>1403520</v>
      </c>
      <c r="F21" s="130"/>
      <c r="G21" s="129">
        <f>+SUM(E21:F21)</f>
        <v>1403520</v>
      </c>
      <c r="H21" s="131">
        <f>+D21+G21</f>
        <v>25916160</v>
      </c>
    </row>
    <row r="22" spans="1:8" ht="15">
      <c r="A22" s="375" t="s">
        <v>552</v>
      </c>
      <c r="B22" s="376">
        <v>22759519</v>
      </c>
      <c r="C22" s="376"/>
      <c r="D22" s="129">
        <f>+SUM(B22:C22)</f>
        <v>22759519</v>
      </c>
      <c r="E22" s="377">
        <v>1730502</v>
      </c>
      <c r="F22" s="377"/>
      <c r="G22" s="129">
        <f>+SUM(E22:F22)</f>
        <v>1730502</v>
      </c>
      <c r="H22" s="131">
        <f>+D22+G22</f>
        <v>24490021</v>
      </c>
    </row>
    <row r="23" spans="1:8" ht="15">
      <c r="A23" s="138" t="s">
        <v>340</v>
      </c>
      <c r="B23" s="139">
        <f>+B13+B17+B20+B21+B14+B22</f>
        <v>169199465.66666666</v>
      </c>
      <c r="C23" s="139"/>
      <c r="D23" s="141">
        <f>+D13+D17+D20+D21+D14+D22</f>
        <v>169199465.66666666</v>
      </c>
      <c r="E23" s="139">
        <f>+E13+E17+E20+E21+E14+E22</f>
        <v>150850608.66666666</v>
      </c>
      <c r="F23" s="139"/>
      <c r="G23" s="141">
        <f>+G13+G17+G20+G21+G14+G22</f>
        <v>150850608.66666666</v>
      </c>
      <c r="H23" s="142">
        <f>+H13+H17+H20+H21+H14+H22</f>
        <v>320050074.3333333</v>
      </c>
    </row>
    <row r="24" spans="1:8" ht="15">
      <c r="A24" s="153" t="s">
        <v>341</v>
      </c>
      <c r="B24" s="114"/>
      <c r="C24" s="115">
        <v>2801178</v>
      </c>
      <c r="D24" s="116">
        <f>+SUM(B24:C24)</f>
        <v>2801178</v>
      </c>
      <c r="E24" s="117">
        <f>+'[4]TKT SZOC NORMATÍVA'!D3+'[4]TKT SZOC NORMATÍVA'!D4+'[4]TKT SZOC NORMATÍVA'!D5+'[4]TKT SZOC NORMATÍVA'!D6</f>
        <v>24885150</v>
      </c>
      <c r="F24" s="117">
        <v>1753403</v>
      </c>
      <c r="G24" s="116">
        <f>+SUM(E24:F24)</f>
        <v>26638553</v>
      </c>
      <c r="H24" s="118">
        <f>+D24+G24</f>
        <v>29439731</v>
      </c>
    </row>
    <row r="25" spans="1:8" ht="15">
      <c r="A25" s="119" t="s">
        <v>298</v>
      </c>
      <c r="B25" s="120"/>
      <c r="C25" s="121"/>
      <c r="D25" s="122">
        <f>+SUM(B25:C25)</f>
        <v>0</v>
      </c>
      <c r="E25" s="123">
        <f>+'[4]TKT SZOC NORMATÍVA'!D7</f>
        <v>21866000</v>
      </c>
      <c r="F25" s="123"/>
      <c r="G25" s="122">
        <f>+SUM(E25:F25)</f>
        <v>21866000</v>
      </c>
      <c r="H25" s="124">
        <f>+D25+G25</f>
        <v>21866000</v>
      </c>
    </row>
    <row r="26" spans="1:8" ht="15">
      <c r="A26" s="119" t="s">
        <v>299</v>
      </c>
      <c r="B26" s="120"/>
      <c r="C26" s="121"/>
      <c r="D26" s="122">
        <f>+SUM(B26:C26)</f>
        <v>0</v>
      </c>
      <c r="E26" s="123">
        <f>+'[4]TKT SZOC NORMATÍVA'!D9</f>
        <v>2500000</v>
      </c>
      <c r="F26" s="123"/>
      <c r="G26" s="122">
        <f>+SUM(E26:F26)</f>
        <v>2500000</v>
      </c>
      <c r="H26" s="124">
        <f>+D26+G26</f>
        <v>2500000</v>
      </c>
    </row>
    <row r="27" spans="1:8" ht="15">
      <c r="A27" s="119" t="s">
        <v>300</v>
      </c>
      <c r="B27" s="120"/>
      <c r="C27" s="121"/>
      <c r="D27" s="122">
        <f>+SUM(B27:C27)</f>
        <v>0</v>
      </c>
      <c r="E27" s="123">
        <f>+'[4]TKT SZOC NORMATÍVA'!D8</f>
        <v>1635000</v>
      </c>
      <c r="F27" s="123"/>
      <c r="G27" s="122">
        <f>+SUM(E27:F27)</f>
        <v>1635000</v>
      </c>
      <c r="H27" s="124">
        <f>+D27+G27</f>
        <v>1635000</v>
      </c>
    </row>
    <row r="28" spans="1:8" ht="15">
      <c r="A28" s="126" t="s">
        <v>342</v>
      </c>
      <c r="B28" s="127"/>
      <c r="C28" s="128"/>
      <c r="D28" s="129">
        <f>+SUM(B28:C28)</f>
        <v>0</v>
      </c>
      <c r="E28" s="130">
        <f>+'[4]TKT SZOC NORMATÍVA'!D10</f>
        <v>1045980</v>
      </c>
      <c r="F28" s="130"/>
      <c r="G28" s="129">
        <f>+SUM(E28:F28)</f>
        <v>1045980</v>
      </c>
      <c r="H28" s="131">
        <f>+D28+G28</f>
        <v>1045980</v>
      </c>
    </row>
    <row r="29" spans="1:8" ht="15">
      <c r="A29" s="154" t="s">
        <v>343</v>
      </c>
      <c r="B29" s="139">
        <f aca="true" t="shared" si="1" ref="B29:H29">SUM(B24:B28)</f>
        <v>0</v>
      </c>
      <c r="C29" s="139">
        <f t="shared" si="1"/>
        <v>2801178</v>
      </c>
      <c r="D29" s="141">
        <f t="shared" si="1"/>
        <v>2801178</v>
      </c>
      <c r="E29" s="140">
        <f t="shared" si="1"/>
        <v>51932130</v>
      </c>
      <c r="F29" s="140">
        <f t="shared" si="1"/>
        <v>1753403</v>
      </c>
      <c r="G29" s="141">
        <f t="shared" si="1"/>
        <v>53685533</v>
      </c>
      <c r="H29" s="142">
        <f t="shared" si="1"/>
        <v>56486711</v>
      </c>
    </row>
    <row r="30" spans="1:8" ht="25.5">
      <c r="A30" s="138" t="s">
        <v>344</v>
      </c>
      <c r="B30" s="139">
        <f>1140*5678</f>
        <v>6472920</v>
      </c>
      <c r="C30" s="140"/>
      <c r="D30" s="141">
        <f aca="true" t="shared" si="2" ref="D30:D37">+SUM(B30:C30)</f>
        <v>6472920</v>
      </c>
      <c r="E30" s="155"/>
      <c r="F30" s="155"/>
      <c r="G30" s="141">
        <f>+SUM(E30:F30)</f>
        <v>0</v>
      </c>
      <c r="H30" s="137">
        <f aca="true" t="shared" si="3" ref="H30:H37">+D30+G30</f>
        <v>6472920</v>
      </c>
    </row>
    <row r="31" spans="1:8" ht="15">
      <c r="A31" s="138" t="s">
        <v>297</v>
      </c>
      <c r="B31" s="139">
        <v>11100</v>
      </c>
      <c r="C31" s="140"/>
      <c r="D31" s="141">
        <f t="shared" si="2"/>
        <v>11100</v>
      </c>
      <c r="E31" s="155"/>
      <c r="F31" s="155"/>
      <c r="G31" s="141">
        <f>+SUM(E31:F31)</f>
        <v>0</v>
      </c>
      <c r="H31" s="137">
        <f t="shared" si="3"/>
        <v>11100</v>
      </c>
    </row>
    <row r="32" spans="1:8" ht="15">
      <c r="A32" s="138" t="s">
        <v>345</v>
      </c>
      <c r="B32" s="139">
        <v>3920000</v>
      </c>
      <c r="C32" s="140"/>
      <c r="D32" s="141">
        <f t="shared" si="2"/>
        <v>3920000</v>
      </c>
      <c r="E32" s="155"/>
      <c r="F32" s="155"/>
      <c r="G32" s="141">
        <f>+SUM(E32:F32)</f>
        <v>0</v>
      </c>
      <c r="H32" s="137">
        <f t="shared" si="3"/>
        <v>3920000</v>
      </c>
    </row>
    <row r="33" spans="1:8" ht="15">
      <c r="A33" s="154" t="s">
        <v>346</v>
      </c>
      <c r="B33" s="139">
        <v>874421</v>
      </c>
      <c r="C33" s="140">
        <v>-3000</v>
      </c>
      <c r="D33" s="141">
        <f t="shared" si="2"/>
        <v>871421</v>
      </c>
      <c r="E33" s="155"/>
      <c r="F33" s="155"/>
      <c r="G33" s="141">
        <f>+SUM(E33:F33)</f>
        <v>0</v>
      </c>
      <c r="H33" s="137">
        <f t="shared" si="3"/>
        <v>871421</v>
      </c>
    </row>
    <row r="34" spans="1:8" ht="15">
      <c r="A34" s="154" t="s">
        <v>646</v>
      </c>
      <c r="B34" s="139"/>
      <c r="C34" s="140"/>
      <c r="D34" s="141">
        <f t="shared" si="2"/>
        <v>0</v>
      </c>
      <c r="E34" s="155"/>
      <c r="F34" s="155">
        <v>508000</v>
      </c>
      <c r="G34" s="141">
        <f>+SUM(E34:F34)</f>
        <v>508000</v>
      </c>
      <c r="H34" s="137">
        <f t="shared" si="3"/>
        <v>508000</v>
      </c>
    </row>
    <row r="35" spans="1:8" ht="15">
      <c r="A35" s="154" t="s">
        <v>647</v>
      </c>
      <c r="B35" s="139"/>
      <c r="C35" s="140">
        <v>69000</v>
      </c>
      <c r="D35" s="141">
        <f t="shared" si="2"/>
        <v>69000</v>
      </c>
      <c r="E35" s="155"/>
      <c r="F35" s="155"/>
      <c r="G35" s="141"/>
      <c r="H35" s="137">
        <f t="shared" si="3"/>
        <v>69000</v>
      </c>
    </row>
    <row r="36" spans="1:8" ht="15">
      <c r="A36" s="154" t="s">
        <v>648</v>
      </c>
      <c r="B36" s="139"/>
      <c r="C36" s="140">
        <v>238332</v>
      </c>
      <c r="D36" s="141">
        <f t="shared" si="2"/>
        <v>238332</v>
      </c>
      <c r="E36" s="155"/>
      <c r="F36" s="155"/>
      <c r="G36" s="141"/>
      <c r="H36" s="137">
        <f t="shared" si="3"/>
        <v>238332</v>
      </c>
    </row>
    <row r="37" spans="1:8" ht="15.75" thickBot="1">
      <c r="A37" s="154" t="s">
        <v>347</v>
      </c>
      <c r="B37" s="139"/>
      <c r="C37" s="140">
        <v>1036828</v>
      </c>
      <c r="D37" s="141">
        <f t="shared" si="2"/>
        <v>1036828</v>
      </c>
      <c r="E37" s="155"/>
      <c r="F37" s="155">
        <v>1834515</v>
      </c>
      <c r="G37" s="141">
        <f>+SUM(E37:F37)</f>
        <v>1834515</v>
      </c>
      <c r="H37" s="137">
        <f t="shared" si="3"/>
        <v>2871343</v>
      </c>
    </row>
    <row r="38" spans="1:8" ht="15.75" thickBot="1">
      <c r="A38" s="156" t="s">
        <v>348</v>
      </c>
      <c r="B38" s="157">
        <f aca="true" t="shared" si="4" ref="B38:H38">+B10+B23+SUM(B29:B37)</f>
        <v>297674264.6666666</v>
      </c>
      <c r="C38" s="157">
        <f t="shared" si="4"/>
        <v>4142338</v>
      </c>
      <c r="D38" s="159">
        <f t="shared" si="4"/>
        <v>301816602.6666666</v>
      </c>
      <c r="E38" s="158">
        <f t="shared" si="4"/>
        <v>202782738.66666666</v>
      </c>
      <c r="F38" s="158">
        <f t="shared" si="4"/>
        <v>4095918</v>
      </c>
      <c r="G38" s="159">
        <f t="shared" si="4"/>
        <v>206878656.66666666</v>
      </c>
      <c r="H38" s="160">
        <f t="shared" si="4"/>
        <v>508695259.3333333</v>
      </c>
    </row>
  </sheetData>
  <sheetProtection/>
  <mergeCells count="5">
    <mergeCell ref="A1:H1"/>
    <mergeCell ref="A3:A4"/>
    <mergeCell ref="B3:D3"/>
    <mergeCell ref="E3:G3"/>
    <mergeCell ref="H3:H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1"/>
  <headerFooter>
    <oddHeader>&amp;C&amp;"-,Félkövér"&amp;12Martonvásár Város Képviselőtestület  ..../2014 (........) önkormányzati rendelete Martonvásár Város 2014. évi költségvetésének módosításáról&amp;R&amp;"-,Félkövér"&amp;12 4.melléklet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6"/>
  <sheetViews>
    <sheetView zoomScalePageLayoutView="0" workbookViewId="0" topLeftCell="A21">
      <selection activeCell="D28" sqref="D28:E28"/>
    </sheetView>
  </sheetViews>
  <sheetFormatPr defaultColWidth="9.140625" defaultRowHeight="15"/>
  <cols>
    <col min="1" max="1" width="9.140625" style="29" customWidth="1"/>
    <col min="2" max="2" width="7.140625" style="337" customWidth="1"/>
    <col min="3" max="3" width="27.57421875" style="337" customWidth="1"/>
    <col min="4" max="4" width="8.7109375" style="21" customWidth="1"/>
    <col min="5" max="5" width="8.57421875" style="21" customWidth="1"/>
    <col min="6" max="7" width="8.7109375" style="21" customWidth="1"/>
    <col min="8" max="8" width="9.28125" style="21" customWidth="1"/>
    <col min="9" max="14" width="8.7109375" style="21" customWidth="1"/>
    <col min="15" max="15" width="8.421875" style="21" customWidth="1"/>
    <col min="16" max="16" width="8.7109375" style="21" customWidth="1"/>
    <col min="17" max="17" width="8.57421875" style="21" customWidth="1"/>
    <col min="18" max="18" width="7.7109375" style="21" customWidth="1"/>
    <col min="19" max="19" width="8.7109375" style="21" customWidth="1"/>
    <col min="20" max="20" width="9.421875" style="21" customWidth="1"/>
    <col min="21" max="21" width="7.57421875" style="21" customWidth="1"/>
    <col min="22" max="22" width="8.7109375" style="21" customWidth="1"/>
    <col min="23" max="23" width="9.140625" style="21" customWidth="1"/>
    <col min="24" max="24" width="7.57421875" style="21" customWidth="1"/>
    <col min="25" max="26" width="8.7109375" style="21" customWidth="1"/>
    <col min="27" max="27" width="7.140625" style="21" customWidth="1"/>
    <col min="31" max="16384" width="9.140625" style="21" customWidth="1"/>
  </cols>
  <sheetData>
    <row r="1" spans="1:27" ht="15.75">
      <c r="A1" s="357" t="s">
        <v>517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7"/>
      <c r="Z1" s="357"/>
      <c r="AA1" s="357"/>
    </row>
    <row r="2" spans="25:27" ht="15.75" thickBot="1">
      <c r="Y2" s="837" t="s">
        <v>516</v>
      </c>
      <c r="Z2" s="837"/>
      <c r="AA2" s="837"/>
    </row>
    <row r="3" spans="1:27" s="36" customFormat="1" ht="12.75">
      <c r="A3" s="843" t="s">
        <v>1</v>
      </c>
      <c r="B3" s="845" t="s">
        <v>201</v>
      </c>
      <c r="C3" s="845"/>
      <c r="D3" s="821" t="s">
        <v>191</v>
      </c>
      <c r="E3" s="822"/>
      <c r="F3" s="823"/>
      <c r="G3" s="821" t="s">
        <v>301</v>
      </c>
      <c r="H3" s="822"/>
      <c r="I3" s="823"/>
      <c r="J3" s="821" t="s">
        <v>302</v>
      </c>
      <c r="K3" s="822"/>
      <c r="L3" s="823"/>
      <c r="M3" s="821" t="s">
        <v>303</v>
      </c>
      <c r="N3" s="822"/>
      <c r="O3" s="823"/>
      <c r="P3" s="821" t="s">
        <v>304</v>
      </c>
      <c r="Q3" s="822"/>
      <c r="R3" s="823"/>
      <c r="S3" s="821" t="s">
        <v>305</v>
      </c>
      <c r="T3" s="822"/>
      <c r="U3" s="823"/>
      <c r="V3" s="821" t="s">
        <v>306</v>
      </c>
      <c r="W3" s="822"/>
      <c r="X3" s="823"/>
      <c r="Y3" s="821" t="s">
        <v>307</v>
      </c>
      <c r="Z3" s="822"/>
      <c r="AA3" s="823"/>
    </row>
    <row r="4" spans="1:27" s="20" customFormat="1" ht="26.25" thickBot="1">
      <c r="A4" s="844"/>
      <c r="B4" s="846"/>
      <c r="C4" s="846"/>
      <c r="D4" s="95" t="s">
        <v>188</v>
      </c>
      <c r="E4" s="80" t="s">
        <v>636</v>
      </c>
      <c r="F4" s="96" t="s">
        <v>189</v>
      </c>
      <c r="G4" s="95" t="s">
        <v>188</v>
      </c>
      <c r="H4" s="80" t="s">
        <v>636</v>
      </c>
      <c r="I4" s="96" t="s">
        <v>189</v>
      </c>
      <c r="J4" s="95" t="s">
        <v>188</v>
      </c>
      <c r="K4" s="80" t="s">
        <v>636</v>
      </c>
      <c r="L4" s="96" t="s">
        <v>189</v>
      </c>
      <c r="M4" s="95" t="s">
        <v>188</v>
      </c>
      <c r="N4" s="80" t="s">
        <v>636</v>
      </c>
      <c r="O4" s="96" t="s">
        <v>189</v>
      </c>
      <c r="P4" s="95" t="s">
        <v>188</v>
      </c>
      <c r="Q4" s="80" t="s">
        <v>636</v>
      </c>
      <c r="R4" s="96" t="s">
        <v>189</v>
      </c>
      <c r="S4" s="95" t="s">
        <v>188</v>
      </c>
      <c r="T4" s="80" t="s">
        <v>636</v>
      </c>
      <c r="U4" s="96" t="s">
        <v>189</v>
      </c>
      <c r="V4" s="95" t="s">
        <v>188</v>
      </c>
      <c r="W4" s="80" t="s">
        <v>636</v>
      </c>
      <c r="X4" s="96" t="s">
        <v>189</v>
      </c>
      <c r="Y4" s="95" t="s">
        <v>188</v>
      </c>
      <c r="Z4" s="80" t="s">
        <v>636</v>
      </c>
      <c r="AA4" s="96" t="s">
        <v>189</v>
      </c>
    </row>
    <row r="5" spans="1:27" s="55" customFormat="1" ht="13.5" thickBot="1">
      <c r="A5" s="81" t="s">
        <v>28</v>
      </c>
      <c r="B5" s="838" t="s">
        <v>179</v>
      </c>
      <c r="C5" s="839"/>
      <c r="D5" s="97">
        <f>+G5+J5+M5+P5+S5+V5+Y5</f>
        <v>18023</v>
      </c>
      <c r="E5" s="97">
        <f aca="true" t="shared" si="0" ref="E5:F7">+H5+K5+N5+Q5+T5+W5+Z5</f>
        <v>32</v>
      </c>
      <c r="F5" s="97">
        <f t="shared" si="0"/>
        <v>18055</v>
      </c>
      <c r="G5" s="97">
        <f>+Jogalkotás!D21</f>
        <v>0</v>
      </c>
      <c r="H5" s="82"/>
      <c r="I5" s="83"/>
      <c r="J5" s="97">
        <f>+'Szociális ellátások'!D19</f>
        <v>0</v>
      </c>
      <c r="K5" s="82"/>
      <c r="L5" s="83"/>
      <c r="M5" s="97">
        <f>+Városüzemeltetés!D19</f>
        <v>10577</v>
      </c>
      <c r="N5" s="97">
        <f>+Városüzemeltetés!E19</f>
        <v>0</v>
      </c>
      <c r="O5" s="97">
        <f>+Városüzemeltetés!F19</f>
        <v>10577</v>
      </c>
      <c r="P5" s="97">
        <f>+'VF saját forrásból'!D21</f>
        <v>0</v>
      </c>
      <c r="Q5" s="97">
        <f>+'VF saját forrásból'!E21</f>
        <v>0</v>
      </c>
      <c r="R5" s="97">
        <f>+'VF saját forrásból'!F21</f>
        <v>0</v>
      </c>
      <c r="S5" s="97">
        <f>+'VF Eu forrásból'!D21</f>
        <v>0</v>
      </c>
      <c r="T5" s="82"/>
      <c r="U5" s="83"/>
      <c r="V5" s="97">
        <f>+'Védőnő, EÜ'!D21</f>
        <v>7446</v>
      </c>
      <c r="W5" s="97">
        <f>+'Védőnő, EÜ'!E21</f>
        <v>32</v>
      </c>
      <c r="X5" s="97">
        <f>+'Védőnő, EÜ'!F21</f>
        <v>7478</v>
      </c>
      <c r="Y5" s="97">
        <f>+'Egyéb tevékenység'!D19</f>
        <v>0</v>
      </c>
      <c r="Z5" s="97">
        <f>+'Egyéb tevékenység'!E19</f>
        <v>0</v>
      </c>
      <c r="AA5" s="97">
        <f>+'Egyéb tevékenység'!F19</f>
        <v>0</v>
      </c>
    </row>
    <row r="6" spans="1:27" s="55" customFormat="1" ht="12.75" customHeight="1" thickBot="1">
      <c r="A6" s="84" t="s">
        <v>35</v>
      </c>
      <c r="B6" s="835" t="s">
        <v>178</v>
      </c>
      <c r="C6" s="836"/>
      <c r="D6" s="97">
        <f>+G6+J6+M6+P6+S6+V6+Y6</f>
        <v>15614</v>
      </c>
      <c r="E6" s="97">
        <f t="shared" si="0"/>
        <v>0</v>
      </c>
      <c r="F6" s="97">
        <f t="shared" si="0"/>
        <v>15614</v>
      </c>
      <c r="G6" s="98">
        <f>+Jogalkotás!D25</f>
        <v>14769</v>
      </c>
      <c r="H6" s="98">
        <f>+Jogalkotás!E25</f>
        <v>0</v>
      </c>
      <c r="I6" s="98">
        <f>+Jogalkotás!F25</f>
        <v>14769</v>
      </c>
      <c r="J6" s="98">
        <f>+'Szociális ellátások'!D23</f>
        <v>0</v>
      </c>
      <c r="K6" s="73"/>
      <c r="L6" s="85"/>
      <c r="M6" s="98">
        <f>+Városüzemeltetés!D23</f>
        <v>0</v>
      </c>
      <c r="N6" s="73"/>
      <c r="O6" s="85"/>
      <c r="P6" s="98">
        <f>+'VF saját forrásból'!D25</f>
        <v>0</v>
      </c>
      <c r="Q6" s="98">
        <f>+'VF saját forrásból'!E25</f>
        <v>0</v>
      </c>
      <c r="R6" s="98">
        <f>+'VF saját forrásból'!F25</f>
        <v>0</v>
      </c>
      <c r="S6" s="98">
        <f>+'VF Eu forrásból'!D25</f>
        <v>845</v>
      </c>
      <c r="T6" s="98">
        <f>+'VF Eu forrásból'!E25</f>
        <v>0</v>
      </c>
      <c r="U6" s="98">
        <f>+'VF Eu forrásból'!F25</f>
        <v>845</v>
      </c>
      <c r="V6" s="98">
        <f>+'Védőnő, EÜ'!D25</f>
        <v>0</v>
      </c>
      <c r="W6" s="73"/>
      <c r="X6" s="85"/>
      <c r="Y6" s="98">
        <f>+'Egyéb tevékenység'!D23</f>
        <v>0</v>
      </c>
      <c r="Z6" s="98">
        <f>+'Egyéb tevékenység'!E23</f>
        <v>0</v>
      </c>
      <c r="AA6" s="98">
        <f>+'Egyéb tevékenység'!F23</f>
        <v>0</v>
      </c>
    </row>
    <row r="7" spans="1:27" s="55" customFormat="1" ht="12.75" customHeight="1" thickBot="1">
      <c r="A7" s="86" t="s">
        <v>36</v>
      </c>
      <c r="B7" s="841" t="s">
        <v>177</v>
      </c>
      <c r="C7" s="842"/>
      <c r="D7" s="97">
        <f>+G7+J7+M7+P7+S7+V7+Y7</f>
        <v>33637</v>
      </c>
      <c r="E7" s="97">
        <f t="shared" si="0"/>
        <v>32</v>
      </c>
      <c r="F7" s="97">
        <f t="shared" si="0"/>
        <v>33669</v>
      </c>
      <c r="G7" s="99">
        <f>SUM(G5:G6)</f>
        <v>14769</v>
      </c>
      <c r="H7" s="99">
        <f>SUM(H5:H6)</f>
        <v>0</v>
      </c>
      <c r="I7" s="99">
        <f>SUM(I5:I6)</f>
        <v>14769</v>
      </c>
      <c r="J7" s="99">
        <f>+J6+J5</f>
        <v>0</v>
      </c>
      <c r="K7" s="87"/>
      <c r="L7" s="88"/>
      <c r="M7" s="99">
        <f aca="true" t="shared" si="1" ref="M7:U7">+M6+M5</f>
        <v>10577</v>
      </c>
      <c r="N7" s="99">
        <f t="shared" si="1"/>
        <v>0</v>
      </c>
      <c r="O7" s="99">
        <f t="shared" si="1"/>
        <v>10577</v>
      </c>
      <c r="P7" s="99">
        <f t="shared" si="1"/>
        <v>0</v>
      </c>
      <c r="Q7" s="99">
        <f t="shared" si="1"/>
        <v>0</v>
      </c>
      <c r="R7" s="99">
        <f t="shared" si="1"/>
        <v>0</v>
      </c>
      <c r="S7" s="99">
        <f t="shared" si="1"/>
        <v>845</v>
      </c>
      <c r="T7" s="99">
        <f t="shared" si="1"/>
        <v>0</v>
      </c>
      <c r="U7" s="99">
        <f t="shared" si="1"/>
        <v>845</v>
      </c>
      <c r="V7" s="99">
        <f aca="true" t="shared" si="2" ref="V7:AA7">+V6+V5</f>
        <v>7446</v>
      </c>
      <c r="W7" s="99">
        <f t="shared" si="2"/>
        <v>32</v>
      </c>
      <c r="X7" s="99">
        <f t="shared" si="2"/>
        <v>7478</v>
      </c>
      <c r="Y7" s="99">
        <f t="shared" si="2"/>
        <v>0</v>
      </c>
      <c r="Z7" s="99">
        <f t="shared" si="2"/>
        <v>0</v>
      </c>
      <c r="AA7" s="99">
        <f t="shared" si="2"/>
        <v>0</v>
      </c>
    </row>
    <row r="8" spans="1:27" ht="15.75" thickBot="1">
      <c r="A8" s="309"/>
      <c r="B8" s="89"/>
      <c r="C8" s="89"/>
      <c r="D8" s="100"/>
      <c r="E8" s="90"/>
      <c r="F8" s="101"/>
      <c r="G8" s="100"/>
      <c r="H8" s="90"/>
      <c r="I8" s="101"/>
      <c r="J8" s="100"/>
      <c r="K8" s="90"/>
      <c r="L8" s="101"/>
      <c r="M8" s="100"/>
      <c r="N8" s="90"/>
      <c r="O8" s="101"/>
      <c r="P8" s="100"/>
      <c r="Q8" s="90"/>
      <c r="R8" s="101"/>
      <c r="S8" s="100"/>
      <c r="T8" s="90"/>
      <c r="U8" s="101"/>
      <c r="V8" s="100"/>
      <c r="W8" s="90"/>
      <c r="X8" s="101"/>
      <c r="Y8" s="100"/>
      <c r="Z8" s="90"/>
      <c r="AA8" s="101"/>
    </row>
    <row r="9" spans="1:27" s="55" customFormat="1" ht="12.75" customHeight="1" thickBot="1">
      <c r="A9" s="91" t="s">
        <v>37</v>
      </c>
      <c r="B9" s="824" t="s">
        <v>176</v>
      </c>
      <c r="C9" s="825"/>
      <c r="D9" s="102">
        <f>+G9+J9+M9+P9+S9+V9+Y9</f>
        <v>9189</v>
      </c>
      <c r="E9" s="102">
        <f>+H9+K9+N9+Q9+T9+W9+Z9</f>
        <v>9</v>
      </c>
      <c r="F9" s="102">
        <f>+I9+L9+O9+R9+U9+X9+AA9</f>
        <v>9198</v>
      </c>
      <c r="G9" s="102">
        <f>+Jogalkotás!D28</f>
        <v>4097</v>
      </c>
      <c r="H9" s="102">
        <f>+Jogalkotás!E28</f>
        <v>0</v>
      </c>
      <c r="I9" s="102">
        <f>+Jogalkotás!F28</f>
        <v>4097</v>
      </c>
      <c r="J9" s="102">
        <f>+'Szociális ellátások'!D26</f>
        <v>0</v>
      </c>
      <c r="K9" s="92"/>
      <c r="L9" s="93"/>
      <c r="M9" s="102">
        <f>+Városüzemeltetés!D26</f>
        <v>2856</v>
      </c>
      <c r="N9" s="102">
        <f>+Városüzemeltetés!E26</f>
        <v>0</v>
      </c>
      <c r="O9" s="102">
        <f>+Városüzemeltetés!F26</f>
        <v>2856</v>
      </c>
      <c r="P9" s="102">
        <f>+'VF saját forrásból'!D28</f>
        <v>0</v>
      </c>
      <c r="Q9" s="102">
        <f>+'VF saját forrásból'!E28</f>
        <v>0</v>
      </c>
      <c r="R9" s="102">
        <f>+'VF saját forrásból'!F28</f>
        <v>0</v>
      </c>
      <c r="S9" s="102">
        <f>+'VF Eu forrásból'!D28</f>
        <v>205</v>
      </c>
      <c r="T9" s="102">
        <f>+'VF Eu forrásból'!E28</f>
        <v>0</v>
      </c>
      <c r="U9" s="102">
        <f>+'VF Eu forrásból'!F28</f>
        <v>205</v>
      </c>
      <c r="V9" s="102">
        <f>+'Védőnő, EÜ'!D28</f>
        <v>2031</v>
      </c>
      <c r="W9" s="102">
        <f>+'Védőnő, EÜ'!E28</f>
        <v>9</v>
      </c>
      <c r="X9" s="102">
        <f>+'Védőnő, EÜ'!F28</f>
        <v>2040</v>
      </c>
      <c r="Y9" s="102">
        <f>+'Egyéb tevékenység'!D26</f>
        <v>0</v>
      </c>
      <c r="Z9" s="92"/>
      <c r="AA9" s="93"/>
    </row>
    <row r="10" spans="1:27" ht="15.75" thickBot="1">
      <c r="A10" s="309"/>
      <c r="C10" s="94"/>
      <c r="D10" s="100"/>
      <c r="E10" s="90"/>
      <c r="F10" s="101"/>
      <c r="G10" s="100"/>
      <c r="H10" s="90"/>
      <c r="I10" s="101"/>
      <c r="J10" s="100"/>
      <c r="K10" s="90"/>
      <c r="L10" s="101"/>
      <c r="M10" s="100"/>
      <c r="N10" s="90"/>
      <c r="O10" s="101"/>
      <c r="P10" s="100"/>
      <c r="Q10" s="90"/>
      <c r="R10" s="101"/>
      <c r="S10" s="100"/>
      <c r="T10" s="90"/>
      <c r="U10" s="101"/>
      <c r="V10" s="100"/>
      <c r="W10" s="90"/>
      <c r="X10" s="101"/>
      <c r="Y10" s="100"/>
      <c r="Z10" s="90"/>
      <c r="AA10" s="101"/>
    </row>
    <row r="11" spans="1:27" s="55" customFormat="1" ht="12.75" customHeight="1">
      <c r="A11" s="81" t="s">
        <v>49</v>
      </c>
      <c r="B11" s="838" t="s">
        <v>175</v>
      </c>
      <c r="C11" s="839"/>
      <c r="D11" s="187">
        <f aca="true" t="shared" si="3" ref="D11:D16">+G11+J11+M11+P11+S11+V11+Y11</f>
        <v>952</v>
      </c>
      <c r="E11" s="187">
        <f aca="true" t="shared" si="4" ref="E11:E16">+H11+K11+N11+Q11+T11+W11+Z11</f>
        <v>0</v>
      </c>
      <c r="F11" s="187">
        <f aca="true" t="shared" si="5" ref="F11:F16">+I11+L11+O11+R11+U11+X11+AA11</f>
        <v>952</v>
      </c>
      <c r="G11" s="187">
        <f>+Jogalkotás!D38</f>
        <v>0</v>
      </c>
      <c r="H11" s="188"/>
      <c r="I11" s="189"/>
      <c r="J11" s="187">
        <f>+'Szociális ellátások'!D36</f>
        <v>0</v>
      </c>
      <c r="K11" s="188"/>
      <c r="L11" s="189"/>
      <c r="M11" s="187">
        <f>+Városüzemeltetés!D36</f>
        <v>500</v>
      </c>
      <c r="N11" s="187">
        <f>+Városüzemeltetés!E36</f>
        <v>0</v>
      </c>
      <c r="O11" s="187">
        <f>+Városüzemeltetés!F36</f>
        <v>500</v>
      </c>
      <c r="P11" s="187">
        <f>+'VF saját forrásból'!D38</f>
        <v>0</v>
      </c>
      <c r="Q11" s="187">
        <f>+'VF saját forrásból'!E38</f>
        <v>0</v>
      </c>
      <c r="R11" s="187">
        <f>+'VF saját forrásból'!F38</f>
        <v>0</v>
      </c>
      <c r="S11" s="187">
        <f>+'VF Eu forrásból'!D38</f>
        <v>322</v>
      </c>
      <c r="T11" s="187">
        <f>+'VF Eu forrásból'!E38</f>
        <v>0</v>
      </c>
      <c r="U11" s="187">
        <f>+'VF Eu forrásból'!F38</f>
        <v>322</v>
      </c>
      <c r="V11" s="187">
        <f>+'Védőnő, EÜ'!D39</f>
        <v>130</v>
      </c>
      <c r="W11" s="187">
        <f>+'Védőnő, EÜ'!E39</f>
        <v>0</v>
      </c>
      <c r="X11" s="187">
        <f>+'Védőnő, EÜ'!F39</f>
        <v>130</v>
      </c>
      <c r="Y11" s="187">
        <f>+'Egyéb tevékenység'!D36</f>
        <v>0</v>
      </c>
      <c r="Z11" s="188"/>
      <c r="AA11" s="189"/>
    </row>
    <row r="12" spans="1:27" s="55" customFormat="1" ht="12.75" customHeight="1">
      <c r="A12" s="84" t="s">
        <v>54</v>
      </c>
      <c r="B12" s="835" t="s">
        <v>174</v>
      </c>
      <c r="C12" s="836"/>
      <c r="D12" s="190">
        <f t="shared" si="3"/>
        <v>2960</v>
      </c>
      <c r="E12" s="190">
        <f t="shared" si="4"/>
        <v>0</v>
      </c>
      <c r="F12" s="190">
        <f t="shared" si="5"/>
        <v>2960</v>
      </c>
      <c r="G12" s="190">
        <f>+Jogalkotás!D41</f>
        <v>2650</v>
      </c>
      <c r="H12" s="190">
        <f>+Jogalkotás!E41</f>
        <v>0</v>
      </c>
      <c r="I12" s="190">
        <f>+Jogalkotás!F41</f>
        <v>2650</v>
      </c>
      <c r="J12" s="190">
        <f>+'Szociális ellátások'!D39</f>
        <v>0</v>
      </c>
      <c r="K12" s="32"/>
      <c r="L12" s="191"/>
      <c r="M12" s="190">
        <f>+Városüzemeltetés!D39</f>
        <v>0</v>
      </c>
      <c r="N12" s="32"/>
      <c r="O12" s="191"/>
      <c r="P12" s="190">
        <f>+'VF saját forrásból'!D41</f>
        <v>0</v>
      </c>
      <c r="Q12" s="190">
        <f>+'VF saját forrásból'!E41</f>
        <v>0</v>
      </c>
      <c r="R12" s="190">
        <f>+'VF saját forrásból'!F41</f>
        <v>0</v>
      </c>
      <c r="S12" s="190">
        <f>+'VF Eu forrásból'!D41</f>
        <v>0</v>
      </c>
      <c r="T12" s="190">
        <f>+'VF Eu forrásból'!E41</f>
        <v>0</v>
      </c>
      <c r="U12" s="190">
        <f>+'VF Eu forrásból'!F41</f>
        <v>0</v>
      </c>
      <c r="V12" s="190">
        <f>+'Védőnő, EÜ'!D42</f>
        <v>310</v>
      </c>
      <c r="W12" s="190">
        <f>+'Védőnő, EÜ'!E42</f>
        <v>0</v>
      </c>
      <c r="X12" s="190">
        <f>+'Védőnő, EÜ'!F42</f>
        <v>310</v>
      </c>
      <c r="Y12" s="190">
        <f>+'Egyéb tevékenység'!D39</f>
        <v>0</v>
      </c>
      <c r="Z12" s="32"/>
      <c r="AA12" s="191"/>
    </row>
    <row r="13" spans="1:27" s="55" customFormat="1" ht="12.75" customHeight="1">
      <c r="A13" s="84" t="s">
        <v>68</v>
      </c>
      <c r="B13" s="835" t="s">
        <v>161</v>
      </c>
      <c r="C13" s="836"/>
      <c r="D13" s="190">
        <f t="shared" si="3"/>
        <v>54761</v>
      </c>
      <c r="E13" s="190">
        <f t="shared" si="4"/>
        <v>3627</v>
      </c>
      <c r="F13" s="190">
        <f t="shared" si="5"/>
        <v>58388</v>
      </c>
      <c r="G13" s="190">
        <f>+Jogalkotás!D51</f>
        <v>4500</v>
      </c>
      <c r="H13" s="190">
        <f>+Jogalkotás!E51</f>
        <v>0</v>
      </c>
      <c r="I13" s="190">
        <f>+Jogalkotás!F51</f>
        <v>4500</v>
      </c>
      <c r="J13" s="190">
        <f>+'Szociális ellátások'!D49</f>
        <v>1500</v>
      </c>
      <c r="K13" s="32"/>
      <c r="L13" s="191">
        <f>SUM(J13:K13)</f>
        <v>1500</v>
      </c>
      <c r="M13" s="190">
        <f>+Városüzemeltetés!D49</f>
        <v>2009</v>
      </c>
      <c r="N13" s="190">
        <f>+Városüzemeltetés!E49</f>
        <v>3500</v>
      </c>
      <c r="O13" s="190">
        <f>+Városüzemeltetés!F49</f>
        <v>5509</v>
      </c>
      <c r="P13" s="190">
        <f>+'VF saját forrásból'!D51</f>
        <v>1181</v>
      </c>
      <c r="Q13" s="190">
        <f>+'VF saját forrásból'!E51</f>
        <v>127</v>
      </c>
      <c r="R13" s="190">
        <f>+'VF saját forrásból'!F51</f>
        <v>1308</v>
      </c>
      <c r="S13" s="190">
        <f>+'VF Eu forrásból'!D51</f>
        <v>9875</v>
      </c>
      <c r="T13" s="190">
        <f>+'VF Eu forrásból'!E51</f>
        <v>0</v>
      </c>
      <c r="U13" s="190">
        <f>+'VF Eu forrásból'!F51</f>
        <v>9875</v>
      </c>
      <c r="V13" s="190">
        <f>+'Védőnő, EÜ'!D52</f>
        <v>3296</v>
      </c>
      <c r="W13" s="190">
        <f>+'Védőnő, EÜ'!E52</f>
        <v>0</v>
      </c>
      <c r="X13" s="190">
        <f>+'Védőnő, EÜ'!F52</f>
        <v>3296</v>
      </c>
      <c r="Y13" s="190">
        <f>+'Egyéb tevékenység'!D49</f>
        <v>32400</v>
      </c>
      <c r="Z13" s="190">
        <f>+'Egyéb tevékenység'!E49</f>
        <v>0</v>
      </c>
      <c r="AA13" s="190">
        <f>+'Egyéb tevékenység'!F49</f>
        <v>32400</v>
      </c>
    </row>
    <row r="14" spans="1:27" s="55" customFormat="1" ht="12.75" customHeight="1">
      <c r="A14" s="84" t="s">
        <v>73</v>
      </c>
      <c r="B14" s="835" t="s">
        <v>160</v>
      </c>
      <c r="C14" s="836"/>
      <c r="D14" s="190">
        <f t="shared" si="3"/>
        <v>855</v>
      </c>
      <c r="E14" s="190">
        <f t="shared" si="4"/>
        <v>0</v>
      </c>
      <c r="F14" s="190">
        <f t="shared" si="5"/>
        <v>855</v>
      </c>
      <c r="G14" s="190">
        <f>+Jogalkotás!D54</f>
        <v>600</v>
      </c>
      <c r="H14" s="190">
        <f>+Jogalkotás!E54</f>
        <v>0</v>
      </c>
      <c r="I14" s="190">
        <f>+Jogalkotás!F54</f>
        <v>600</v>
      </c>
      <c r="J14" s="190">
        <f>+'Szociális ellátások'!D52</f>
        <v>0</v>
      </c>
      <c r="K14" s="32"/>
      <c r="L14" s="191"/>
      <c r="M14" s="190">
        <f>+Városüzemeltetés!D52</f>
        <v>0</v>
      </c>
      <c r="N14" s="32"/>
      <c r="O14" s="191"/>
      <c r="P14" s="190">
        <f>+'VF saját forrásból'!D54</f>
        <v>0</v>
      </c>
      <c r="Q14" s="32"/>
      <c r="R14" s="191"/>
      <c r="S14" s="190">
        <f>+'VF Eu forrásból'!D54</f>
        <v>35</v>
      </c>
      <c r="T14" s="190">
        <f>+'VF Eu forrásból'!E54</f>
        <v>0</v>
      </c>
      <c r="U14" s="190">
        <f>+'VF Eu forrásból'!F54</f>
        <v>35</v>
      </c>
      <c r="V14" s="190">
        <f>+'Védőnő, EÜ'!D55</f>
        <v>220</v>
      </c>
      <c r="W14" s="190">
        <f>+'Védőnő, EÜ'!E55</f>
        <v>0</v>
      </c>
      <c r="X14" s="190">
        <f>+'Védőnő, EÜ'!F55</f>
        <v>220</v>
      </c>
      <c r="Y14" s="190">
        <f>+'Egyéb tevékenység'!D52</f>
        <v>0</v>
      </c>
      <c r="Z14" s="32"/>
      <c r="AA14" s="191"/>
    </row>
    <row r="15" spans="1:27" s="55" customFormat="1" ht="28.5" customHeight="1">
      <c r="A15" s="84" t="s">
        <v>82</v>
      </c>
      <c r="B15" s="835" t="s">
        <v>157</v>
      </c>
      <c r="C15" s="836"/>
      <c r="D15" s="190">
        <f t="shared" si="3"/>
        <v>13094</v>
      </c>
      <c r="E15" s="190">
        <f t="shared" si="4"/>
        <v>2691</v>
      </c>
      <c r="F15" s="190">
        <f t="shared" si="5"/>
        <v>15785</v>
      </c>
      <c r="G15" s="190">
        <f>+Jogalkotás!D60</f>
        <v>206</v>
      </c>
      <c r="H15" s="190">
        <f>+Jogalkotás!E60</f>
        <v>0</v>
      </c>
      <c r="I15" s="190">
        <f>+Jogalkotás!F60</f>
        <v>206</v>
      </c>
      <c r="J15" s="190">
        <f>+'Szociális ellátások'!D58</f>
        <v>0</v>
      </c>
      <c r="K15" s="32"/>
      <c r="L15" s="191"/>
      <c r="M15" s="190">
        <f>+Városüzemeltetés!D58</f>
        <v>205</v>
      </c>
      <c r="N15" s="190">
        <f>+Városüzemeltetés!E58</f>
        <v>0</v>
      </c>
      <c r="O15" s="190">
        <f>+Városüzemeltetés!F58</f>
        <v>205</v>
      </c>
      <c r="P15" s="190">
        <f>+'VF saját forrásból'!D60</f>
        <v>583</v>
      </c>
      <c r="Q15" s="190">
        <f>+'VF saját forrásból'!E60</f>
        <v>191</v>
      </c>
      <c r="R15" s="190">
        <f>+'VF saját forrásból'!F60</f>
        <v>774</v>
      </c>
      <c r="S15" s="190">
        <f>+'VF Eu forrásból'!D60</f>
        <v>2593</v>
      </c>
      <c r="T15" s="190">
        <f>+'VF Eu forrásból'!E60</f>
        <v>0</v>
      </c>
      <c r="U15" s="190">
        <f>+'VF Eu forrásból'!F60</f>
        <v>2593</v>
      </c>
      <c r="V15" s="190">
        <f>+'Védőnő, EÜ'!D61</f>
        <v>206</v>
      </c>
      <c r="W15" s="190">
        <f>+'Védőnő, EÜ'!E61</f>
        <v>0</v>
      </c>
      <c r="X15" s="190">
        <f>+'Védőnő, EÜ'!F61</f>
        <v>206</v>
      </c>
      <c r="Y15" s="190">
        <f>+'Egyéb tevékenység'!D58</f>
        <v>9301</v>
      </c>
      <c r="Z15" s="190">
        <f>+'Egyéb tevékenység'!E58</f>
        <v>2500</v>
      </c>
      <c r="AA15" s="190">
        <f>+'Egyéb tevékenység'!F58</f>
        <v>11801</v>
      </c>
    </row>
    <row r="16" spans="1:27" s="55" customFormat="1" ht="12.75" customHeight="1" thickBot="1">
      <c r="A16" s="86" t="s">
        <v>83</v>
      </c>
      <c r="B16" s="841" t="s">
        <v>156</v>
      </c>
      <c r="C16" s="842"/>
      <c r="D16" s="99">
        <f t="shared" si="3"/>
        <v>72622</v>
      </c>
      <c r="E16" s="99">
        <f t="shared" si="4"/>
        <v>6318</v>
      </c>
      <c r="F16" s="99">
        <f t="shared" si="5"/>
        <v>78940</v>
      </c>
      <c r="G16" s="99">
        <f>SUM(G11:G15)</f>
        <v>7956</v>
      </c>
      <c r="H16" s="99">
        <f aca="true" t="shared" si="6" ref="H16:AA16">SUM(H11:H15)</f>
        <v>0</v>
      </c>
      <c r="I16" s="311">
        <f t="shared" si="6"/>
        <v>7956</v>
      </c>
      <c r="J16" s="99">
        <f t="shared" si="6"/>
        <v>1500</v>
      </c>
      <c r="K16" s="99">
        <f t="shared" si="6"/>
        <v>0</v>
      </c>
      <c r="L16" s="311">
        <f t="shared" si="6"/>
        <v>1500</v>
      </c>
      <c r="M16" s="99">
        <f t="shared" si="6"/>
        <v>2714</v>
      </c>
      <c r="N16" s="99">
        <f t="shared" si="6"/>
        <v>3500</v>
      </c>
      <c r="O16" s="311">
        <f t="shared" si="6"/>
        <v>6214</v>
      </c>
      <c r="P16" s="99">
        <f t="shared" si="6"/>
        <v>1764</v>
      </c>
      <c r="Q16" s="99">
        <f t="shared" si="6"/>
        <v>318</v>
      </c>
      <c r="R16" s="311">
        <f t="shared" si="6"/>
        <v>2082</v>
      </c>
      <c r="S16" s="99">
        <f t="shared" si="6"/>
        <v>12825</v>
      </c>
      <c r="T16" s="99">
        <f t="shared" si="6"/>
        <v>0</v>
      </c>
      <c r="U16" s="99">
        <f t="shared" si="6"/>
        <v>12825</v>
      </c>
      <c r="V16" s="99">
        <f t="shared" si="6"/>
        <v>4162</v>
      </c>
      <c r="W16" s="99">
        <f t="shared" si="6"/>
        <v>0</v>
      </c>
      <c r="X16" s="311">
        <f t="shared" si="6"/>
        <v>4162</v>
      </c>
      <c r="Y16" s="99">
        <f t="shared" si="6"/>
        <v>41701</v>
      </c>
      <c r="Z16" s="99">
        <f t="shared" si="6"/>
        <v>2500</v>
      </c>
      <c r="AA16" s="311">
        <f t="shared" si="6"/>
        <v>44201</v>
      </c>
    </row>
    <row r="17" spans="1:27" ht="15.75" thickBot="1">
      <c r="A17" s="309"/>
      <c r="B17" s="89"/>
      <c r="C17" s="89"/>
      <c r="D17" s="100"/>
      <c r="E17" s="90"/>
      <c r="F17" s="101"/>
      <c r="G17" s="100"/>
      <c r="H17" s="90"/>
      <c r="I17" s="101"/>
      <c r="J17" s="100"/>
      <c r="K17" s="90"/>
      <c r="L17" s="101"/>
      <c r="M17" s="100"/>
      <c r="N17" s="90"/>
      <c r="O17" s="101"/>
      <c r="P17" s="100"/>
      <c r="Q17" s="90"/>
      <c r="R17" s="101"/>
      <c r="S17" s="100"/>
      <c r="T17" s="90"/>
      <c r="U17" s="101"/>
      <c r="V17" s="100"/>
      <c r="W17" s="90"/>
      <c r="X17" s="101"/>
      <c r="Y17" s="100"/>
      <c r="Z17" s="90"/>
      <c r="AA17" s="101"/>
    </row>
    <row r="18" spans="1:27" s="55" customFormat="1" ht="12.75" customHeight="1" thickBot="1">
      <c r="A18" s="91" t="s">
        <v>96</v>
      </c>
      <c r="B18" s="830" t="s">
        <v>155</v>
      </c>
      <c r="C18" s="831"/>
      <c r="D18" s="102">
        <f>+G18+J18+M18+P18+S18+V18+Y18</f>
        <v>14400</v>
      </c>
      <c r="E18" s="102">
        <f>+H18+K18+N18+Q18+T18+W18+Z18</f>
        <v>0</v>
      </c>
      <c r="F18" s="102">
        <f>+I18+L18+O18+R18+U18+X18+AA18</f>
        <v>14400</v>
      </c>
      <c r="G18" s="102">
        <f>+Jogalkotás!D81</f>
        <v>0</v>
      </c>
      <c r="H18" s="92"/>
      <c r="I18" s="93"/>
      <c r="J18" s="102">
        <f>+'Szociális ellátások'!D79</f>
        <v>14400</v>
      </c>
      <c r="K18" s="92"/>
      <c r="L18" s="93">
        <f>SUM(J18:K18)</f>
        <v>14400</v>
      </c>
      <c r="M18" s="102">
        <f>+Városüzemeltetés!D79</f>
        <v>0</v>
      </c>
      <c r="N18" s="92"/>
      <c r="O18" s="93"/>
      <c r="P18" s="102">
        <f>+'VF saját forrásból'!D82</f>
        <v>0</v>
      </c>
      <c r="Q18" s="92"/>
      <c r="R18" s="93"/>
      <c r="S18" s="102">
        <f>+'VF Eu forrásból'!D81</f>
        <v>0</v>
      </c>
      <c r="T18" s="92"/>
      <c r="U18" s="93"/>
      <c r="V18" s="102">
        <f>+'Védőnő, EÜ'!D82</f>
        <v>0</v>
      </c>
      <c r="W18" s="92"/>
      <c r="X18" s="93"/>
      <c r="Y18" s="102">
        <f>+'Egyéb tevékenység'!D79</f>
        <v>0</v>
      </c>
      <c r="Z18" s="92"/>
      <c r="AA18" s="93"/>
    </row>
    <row r="19" spans="1:27" ht="15.75" thickBot="1">
      <c r="A19" s="309"/>
      <c r="B19" s="832"/>
      <c r="C19" s="832"/>
      <c r="D19" s="306"/>
      <c r="E19" s="90"/>
      <c r="F19" s="101"/>
      <c r="G19" s="100"/>
      <c r="H19" s="90"/>
      <c r="I19" s="101"/>
      <c r="J19" s="100"/>
      <c r="K19" s="90"/>
      <c r="L19" s="101"/>
      <c r="M19" s="100"/>
      <c r="N19" s="90"/>
      <c r="O19" s="101"/>
      <c r="P19" s="100"/>
      <c r="Q19" s="90"/>
      <c r="R19" s="101"/>
      <c r="S19" s="100"/>
      <c r="T19" s="90"/>
      <c r="U19" s="101"/>
      <c r="V19" s="100"/>
      <c r="W19" s="90"/>
      <c r="X19" s="101"/>
      <c r="Y19" s="100"/>
      <c r="Z19" s="90"/>
      <c r="AA19" s="101"/>
    </row>
    <row r="20" spans="1:27" ht="15">
      <c r="A20" s="81" t="s">
        <v>98</v>
      </c>
      <c r="B20" s="840" t="s">
        <v>97</v>
      </c>
      <c r="C20" s="840"/>
      <c r="D20" s="98">
        <f>+G20+J20+M20+P20+S20+V20+Y20</f>
        <v>0</v>
      </c>
      <c r="E20" s="98">
        <f>+H20+K20+N20+Q20+T20+W20+Z20</f>
        <v>12452</v>
      </c>
      <c r="F20" s="98">
        <f>+I20+L20+O20+R20+U20+X20+AA20</f>
        <v>12452</v>
      </c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>
        <f>'Egyéb tevékenység'!E81</f>
        <v>12452</v>
      </c>
      <c r="AA20" s="188">
        <f>'Egyéb tevékenység'!F81</f>
        <v>12452</v>
      </c>
    </row>
    <row r="21" spans="1:27" ht="27" customHeight="1">
      <c r="A21" s="14" t="s">
        <v>100</v>
      </c>
      <c r="B21" s="826" t="s">
        <v>203</v>
      </c>
      <c r="C21" s="827"/>
      <c r="D21" s="98">
        <f>+G21+J21+M21+P21+S21+V21+Y21</f>
        <v>0</v>
      </c>
      <c r="E21" s="35"/>
      <c r="F21" s="632"/>
      <c r="G21" s="633">
        <f>+Jogalkotás!D84</f>
        <v>0</v>
      </c>
      <c r="H21" s="35"/>
      <c r="I21" s="632"/>
      <c r="J21" s="633">
        <f>+'Szociális ellátások'!D82</f>
        <v>0</v>
      </c>
      <c r="K21" s="35"/>
      <c r="L21" s="632"/>
      <c r="M21" s="633">
        <f>+Városüzemeltetés!D82</f>
        <v>0</v>
      </c>
      <c r="N21" s="35"/>
      <c r="O21" s="632"/>
      <c r="P21" s="633">
        <f>+'VF saját forrásból'!D85</f>
        <v>0</v>
      </c>
      <c r="Q21" s="35"/>
      <c r="R21" s="632"/>
      <c r="S21" s="633">
        <f>+'VF Eu forrásból'!D84</f>
        <v>0</v>
      </c>
      <c r="T21" s="35"/>
      <c r="U21" s="632"/>
      <c r="V21" s="633">
        <f>+'Védőnő, EÜ'!D85</f>
        <v>0</v>
      </c>
      <c r="W21" s="35"/>
      <c r="X21" s="632"/>
      <c r="Y21" s="633">
        <f>+'Egyéb tevékenység'!D82</f>
        <v>0</v>
      </c>
      <c r="Z21" s="633">
        <f>+'Egyéb tevékenység'!E82</f>
        <v>0</v>
      </c>
      <c r="AA21" s="633">
        <f>+'Egyéb tevékenység'!F82</f>
        <v>0</v>
      </c>
    </row>
    <row r="22" spans="1:27" ht="27" customHeight="1">
      <c r="A22" s="5" t="s">
        <v>103</v>
      </c>
      <c r="B22" s="833" t="s">
        <v>170</v>
      </c>
      <c r="C22" s="834"/>
      <c r="D22" s="98">
        <f>+G22+J22+M22+P22+S22+V22+Y22</f>
        <v>219831</v>
      </c>
      <c r="E22" s="98">
        <f aca="true" t="shared" si="7" ref="E22:F25">+H22+K22+N22+Q22+T22+W22+Z22</f>
        <v>5242</v>
      </c>
      <c r="F22" s="98">
        <f t="shared" si="7"/>
        <v>225073</v>
      </c>
      <c r="G22" s="190">
        <f>+Jogalkotás!D87</f>
        <v>0</v>
      </c>
      <c r="H22" s="32"/>
      <c r="I22" s="191"/>
      <c r="J22" s="190">
        <f>+'Szociális ellátások'!D85</f>
        <v>0</v>
      </c>
      <c r="K22" s="32"/>
      <c r="L22" s="191"/>
      <c r="M22" s="190">
        <f>+Városüzemeltetés!D85</f>
        <v>0</v>
      </c>
      <c r="N22" s="32"/>
      <c r="O22" s="191"/>
      <c r="P22" s="190">
        <f>+'VF saját forrásból'!D88</f>
        <v>0</v>
      </c>
      <c r="Q22" s="32"/>
      <c r="R22" s="191"/>
      <c r="S22" s="190">
        <f>+'VF Eu forrásból'!D87</f>
        <v>0</v>
      </c>
      <c r="T22" s="32"/>
      <c r="U22" s="191"/>
      <c r="V22" s="190">
        <f>+'VF Eu forrásból'!D87</f>
        <v>0</v>
      </c>
      <c r="W22" s="32"/>
      <c r="X22" s="191"/>
      <c r="Y22" s="190">
        <f>+'Egyéb tevékenység'!D85</f>
        <v>219831</v>
      </c>
      <c r="Z22" s="190">
        <f>+'Egyéb tevékenység'!E85</f>
        <v>5242</v>
      </c>
      <c r="AA22" s="190">
        <f>+'Egyéb tevékenység'!F85</f>
        <v>225073</v>
      </c>
    </row>
    <row r="23" spans="1:27" ht="24.75" customHeight="1">
      <c r="A23" s="5" t="s">
        <v>105</v>
      </c>
      <c r="B23" s="833" t="s">
        <v>202</v>
      </c>
      <c r="C23" s="834"/>
      <c r="D23" s="98">
        <f>+G23+J23+M23+P23+S23+V23+Y23</f>
        <v>0</v>
      </c>
      <c r="E23" s="98">
        <f t="shared" si="7"/>
        <v>22000</v>
      </c>
      <c r="F23" s="98">
        <f t="shared" si="7"/>
        <v>22000</v>
      </c>
      <c r="G23" s="190">
        <f>+Jogalkotás!D90</f>
        <v>0</v>
      </c>
      <c r="H23" s="32"/>
      <c r="I23" s="191"/>
      <c r="J23" s="190">
        <f>+'Szociális ellátások'!D88</f>
        <v>0</v>
      </c>
      <c r="K23" s="32"/>
      <c r="L23" s="191"/>
      <c r="M23" s="190">
        <f>+Városüzemeltetés!D88</f>
        <v>0</v>
      </c>
      <c r="N23" s="32"/>
      <c r="O23" s="191"/>
      <c r="P23" s="190">
        <f>+'VF saját forrásból'!D91</f>
        <v>0</v>
      </c>
      <c r="Q23" s="32"/>
      <c r="R23" s="191"/>
      <c r="S23" s="190">
        <f>+'VF Eu forrásból'!D90</f>
        <v>0</v>
      </c>
      <c r="T23" s="32"/>
      <c r="U23" s="191"/>
      <c r="V23" s="190">
        <f>+'VF Eu forrásból'!D90</f>
        <v>0</v>
      </c>
      <c r="W23" s="32"/>
      <c r="X23" s="191"/>
      <c r="Y23" s="190">
        <f>+'Egyéb tevékenység'!D88</f>
        <v>0</v>
      </c>
      <c r="Z23" s="190">
        <f>+'Egyéb tevékenység'!E88</f>
        <v>22000</v>
      </c>
      <c r="AA23" s="190">
        <f>+'Egyéb tevékenység'!F88</f>
        <v>22000</v>
      </c>
    </row>
    <row r="24" spans="1:27" ht="29.25" customHeight="1">
      <c r="A24" s="5" t="s">
        <v>110</v>
      </c>
      <c r="B24" s="833" t="s">
        <v>169</v>
      </c>
      <c r="C24" s="834"/>
      <c r="D24" s="98">
        <f>+G24+J24+M24+P24+S24+V24+Y24</f>
        <v>126083</v>
      </c>
      <c r="E24" s="98">
        <f t="shared" si="7"/>
        <v>3803</v>
      </c>
      <c r="F24" s="98">
        <f t="shared" si="7"/>
        <v>129886</v>
      </c>
      <c r="G24" s="190">
        <f>+Jogalkotás!D95</f>
        <v>0</v>
      </c>
      <c r="H24" s="32"/>
      <c r="I24" s="191"/>
      <c r="J24" s="190">
        <f>+'Szociális ellátások'!D93</f>
        <v>0</v>
      </c>
      <c r="K24" s="32"/>
      <c r="L24" s="191"/>
      <c r="M24" s="190">
        <f>+Városüzemeltetés!D93</f>
        <v>61518</v>
      </c>
      <c r="N24" s="190">
        <f>+Városüzemeltetés!E93</f>
        <v>-1500</v>
      </c>
      <c r="O24" s="190">
        <f>+Városüzemeltetés!F93</f>
        <v>60018</v>
      </c>
      <c r="P24" s="190">
        <f>+'VF saját forrásból'!D96</f>
        <v>0</v>
      </c>
      <c r="Q24" s="32"/>
      <c r="R24" s="191"/>
      <c r="S24" s="190">
        <f>+'VF Eu forrásból'!D95</f>
        <v>0</v>
      </c>
      <c r="T24" s="32"/>
      <c r="U24" s="191"/>
      <c r="V24" s="190">
        <f>+'VF Eu forrásból'!D95</f>
        <v>0</v>
      </c>
      <c r="W24" s="32"/>
      <c r="X24" s="191"/>
      <c r="Y24" s="190">
        <f>+'Egyéb tevékenység'!D93</f>
        <v>64565</v>
      </c>
      <c r="Z24" s="190">
        <f>+'Egyéb tevékenység'!E93</f>
        <v>5303</v>
      </c>
      <c r="AA24" s="190">
        <f>+'Egyéb tevékenység'!F93</f>
        <v>69868</v>
      </c>
    </row>
    <row r="25" spans="1:27" ht="15">
      <c r="A25" s="5" t="s">
        <v>112</v>
      </c>
      <c r="B25" s="835" t="s">
        <v>111</v>
      </c>
      <c r="C25" s="836"/>
      <c r="D25" s="98">
        <f>+G25+J25+M25+P25+S25+V25+Y25</f>
        <v>31739</v>
      </c>
      <c r="E25" s="98">
        <f t="shared" si="7"/>
        <v>173968</v>
      </c>
      <c r="F25" s="98">
        <f t="shared" si="7"/>
        <v>205707</v>
      </c>
      <c r="G25" s="190">
        <f>+Jogalkotás!D100</f>
        <v>0</v>
      </c>
      <c r="H25" s="32"/>
      <c r="I25" s="191"/>
      <c r="J25" s="190">
        <f>+'Szociális ellátások'!D98</f>
        <v>0</v>
      </c>
      <c r="K25" s="32"/>
      <c r="L25" s="191"/>
      <c r="M25" s="190">
        <f>+Városüzemeltetés!D98</f>
        <v>0</v>
      </c>
      <c r="N25" s="32"/>
      <c r="O25" s="191"/>
      <c r="P25" s="190">
        <f>+'VF saját forrásból'!D101</f>
        <v>2011</v>
      </c>
      <c r="Q25" s="190">
        <f>+'VF saját forrásból'!E101</f>
        <v>-2011</v>
      </c>
      <c r="R25" s="190">
        <f>+'VF saját forrásból'!F101</f>
        <v>0</v>
      </c>
      <c r="S25" s="190">
        <f>+'VF Eu forrásból'!D100</f>
        <v>0</v>
      </c>
      <c r="T25" s="32"/>
      <c r="U25" s="191"/>
      <c r="V25" s="190">
        <f>+'VF Eu forrásból'!D100</f>
        <v>0</v>
      </c>
      <c r="W25" s="32"/>
      <c r="X25" s="191"/>
      <c r="Y25" s="190">
        <f>+'Egyéb tevékenység'!D98</f>
        <v>29728</v>
      </c>
      <c r="Z25" s="190">
        <f>+'Egyéb tevékenység'!E98</f>
        <v>175979</v>
      </c>
      <c r="AA25" s="190">
        <f>+'Egyéb tevékenység'!F98</f>
        <v>205707</v>
      </c>
    </row>
    <row r="26" spans="1:27" s="55" customFormat="1" ht="12.75" customHeight="1" thickBot="1">
      <c r="A26" s="307" t="s">
        <v>113</v>
      </c>
      <c r="B26" s="828" t="s">
        <v>168</v>
      </c>
      <c r="C26" s="829"/>
      <c r="D26" s="99">
        <f>SUM(D20:D25)</f>
        <v>377653</v>
      </c>
      <c r="E26" s="99">
        <f>SUM(E20:E25)</f>
        <v>217465</v>
      </c>
      <c r="F26" s="99">
        <f>SUM(F20:F25)</f>
        <v>595118</v>
      </c>
      <c r="G26" s="308">
        <f>SUM(G21:G25)</f>
        <v>0</v>
      </c>
      <c r="H26" s="308">
        <f aca="true" t="shared" si="8" ref="H26:Y26">SUM(H21:H25)</f>
        <v>0</v>
      </c>
      <c r="I26" s="308">
        <f t="shared" si="8"/>
        <v>0</v>
      </c>
      <c r="J26" s="308">
        <f t="shared" si="8"/>
        <v>0</v>
      </c>
      <c r="K26" s="308">
        <f t="shared" si="8"/>
        <v>0</v>
      </c>
      <c r="L26" s="308">
        <f t="shared" si="8"/>
        <v>0</v>
      </c>
      <c r="M26" s="308">
        <f t="shared" si="8"/>
        <v>61518</v>
      </c>
      <c r="N26" s="308">
        <f t="shared" si="8"/>
        <v>-1500</v>
      </c>
      <c r="O26" s="308">
        <f t="shared" si="8"/>
        <v>60018</v>
      </c>
      <c r="P26" s="308">
        <f t="shared" si="8"/>
        <v>2011</v>
      </c>
      <c r="Q26" s="308">
        <f t="shared" si="8"/>
        <v>-2011</v>
      </c>
      <c r="R26" s="308">
        <f t="shared" si="8"/>
        <v>0</v>
      </c>
      <c r="S26" s="308">
        <f t="shared" si="8"/>
        <v>0</v>
      </c>
      <c r="T26" s="308">
        <f t="shared" si="8"/>
        <v>0</v>
      </c>
      <c r="U26" s="308">
        <f t="shared" si="8"/>
        <v>0</v>
      </c>
      <c r="V26" s="308">
        <f t="shared" si="8"/>
        <v>0</v>
      </c>
      <c r="W26" s="308">
        <f t="shared" si="8"/>
        <v>0</v>
      </c>
      <c r="X26" s="308">
        <f t="shared" si="8"/>
        <v>0</v>
      </c>
      <c r="Y26" s="308">
        <f t="shared" si="8"/>
        <v>314124</v>
      </c>
      <c r="Z26" s="308">
        <f>SUM(Z20:Z25)</f>
        <v>220976</v>
      </c>
      <c r="AA26" s="308">
        <f>SUM(AA20:AA25)</f>
        <v>535100</v>
      </c>
    </row>
    <row r="27" spans="1:27" ht="15.75" thickBot="1">
      <c r="A27" s="309"/>
      <c r="B27" s="89"/>
      <c r="C27" s="89"/>
      <c r="D27" s="308"/>
      <c r="E27" s="90"/>
      <c r="F27" s="101"/>
      <c r="G27" s="100"/>
      <c r="H27" s="90"/>
      <c r="I27" s="101"/>
      <c r="J27" s="100"/>
      <c r="K27" s="90"/>
      <c r="L27" s="101"/>
      <c r="M27" s="100"/>
      <c r="N27" s="90"/>
      <c r="O27" s="101"/>
      <c r="P27" s="100"/>
      <c r="Q27" s="90"/>
      <c r="R27" s="101"/>
      <c r="S27" s="100"/>
      <c r="T27" s="90"/>
      <c r="U27" s="101"/>
      <c r="V27" s="100"/>
      <c r="W27" s="90"/>
      <c r="X27" s="101"/>
      <c r="Y27" s="100"/>
      <c r="Z27" s="90"/>
      <c r="AA27" s="101"/>
    </row>
    <row r="28" spans="1:27" s="55" customFormat="1" ht="12.75" customHeight="1" thickBot="1">
      <c r="A28" s="91" t="s">
        <v>128</v>
      </c>
      <c r="B28" s="824" t="s">
        <v>166</v>
      </c>
      <c r="C28" s="825"/>
      <c r="D28" s="102">
        <f>+G28+J28+M28+P28+S28+V28+Y28</f>
        <v>472553</v>
      </c>
      <c r="E28" s="102">
        <f>+H28+K28+N28+Q28+T28+W28+Z28</f>
        <v>71603</v>
      </c>
      <c r="F28" s="102">
        <f>+I28+L28+O28+R28+U28+X28+AA28</f>
        <v>544156</v>
      </c>
      <c r="G28" s="102">
        <f>+Jogalkotás!D111</f>
        <v>50</v>
      </c>
      <c r="H28" s="102">
        <f>+Jogalkotás!E111</f>
        <v>700</v>
      </c>
      <c r="I28" s="102">
        <f>+Jogalkotás!F111</f>
        <v>750</v>
      </c>
      <c r="J28" s="102">
        <f>+'Szociális ellátások'!D109</f>
        <v>0</v>
      </c>
      <c r="K28" s="92"/>
      <c r="L28" s="93"/>
      <c r="M28" s="102">
        <f>+Városüzemeltetés!D109</f>
        <v>0</v>
      </c>
      <c r="N28" s="92">
        <f>Városüzemeltetés!E109</f>
        <v>61680</v>
      </c>
      <c r="O28" s="92">
        <f>Városüzemeltetés!F109</f>
        <v>61680</v>
      </c>
      <c r="P28" s="102">
        <f>+'VF saját forrásból'!D112</f>
        <v>159930</v>
      </c>
      <c r="Q28" s="102">
        <f>+'VF saját forrásból'!E112</f>
        <v>-3477</v>
      </c>
      <c r="R28" s="102">
        <f>+'VF saját forrásból'!F112</f>
        <v>156453</v>
      </c>
      <c r="S28" s="102">
        <f>+'VF Eu forrásból'!D111</f>
        <v>312360</v>
      </c>
      <c r="T28" s="102">
        <f>+'VF Eu forrásból'!E111</f>
        <v>0</v>
      </c>
      <c r="U28" s="102">
        <f>+'VF Eu forrásból'!F111</f>
        <v>312360</v>
      </c>
      <c r="V28" s="102">
        <f>+'Védőnő, EÜ'!D112</f>
        <v>213</v>
      </c>
      <c r="W28" s="102">
        <f>+'Védőnő, EÜ'!E112</f>
        <v>0</v>
      </c>
      <c r="X28" s="102">
        <f>+'Védőnő, EÜ'!F112</f>
        <v>213</v>
      </c>
      <c r="Y28" s="102">
        <f>+'Egyéb tevékenység'!D109</f>
        <v>0</v>
      </c>
      <c r="Z28" s="102">
        <f>+'Egyéb tevékenység'!E109</f>
        <v>12700</v>
      </c>
      <c r="AA28" s="102">
        <f>+'Egyéb tevékenység'!F109</f>
        <v>12700</v>
      </c>
    </row>
    <row r="29" spans="1:27" ht="15.75" thickBot="1">
      <c r="A29" s="309"/>
      <c r="B29" s="89"/>
      <c r="C29" s="89"/>
      <c r="D29" s="102"/>
      <c r="E29" s="90"/>
      <c r="F29" s="101"/>
      <c r="G29" s="100"/>
      <c r="H29" s="90"/>
      <c r="I29" s="101"/>
      <c r="J29" s="100"/>
      <c r="K29" s="90"/>
      <c r="L29" s="101"/>
      <c r="M29" s="100"/>
      <c r="N29" s="90"/>
      <c r="O29" s="101"/>
      <c r="P29" s="100"/>
      <c r="Q29" s="90"/>
      <c r="R29" s="101"/>
      <c r="S29" s="100"/>
      <c r="T29" s="90"/>
      <c r="U29" s="101"/>
      <c r="V29" s="100"/>
      <c r="W29" s="90"/>
      <c r="X29" s="101"/>
      <c r="Y29" s="100"/>
      <c r="Z29" s="90"/>
      <c r="AA29" s="101"/>
    </row>
    <row r="30" spans="1:27" s="55" customFormat="1" ht="12.75" customHeight="1" thickBot="1">
      <c r="A30" s="91" t="s">
        <v>137</v>
      </c>
      <c r="B30" s="824" t="s">
        <v>165</v>
      </c>
      <c r="C30" s="825"/>
      <c r="D30" s="102">
        <f>+G30+J30+M30+P30+S30+V30+Y30</f>
        <v>14286</v>
      </c>
      <c r="E30" s="102">
        <f>+H30+K30+N30+Q30+T30+W30+Z30</f>
        <v>26382</v>
      </c>
      <c r="F30" s="102">
        <f>+I30+L30+O30+R30+U30+X30+AA30</f>
        <v>40668</v>
      </c>
      <c r="G30" s="102">
        <f>+Jogalkotás!D117</f>
        <v>0</v>
      </c>
      <c r="H30" s="92"/>
      <c r="I30" s="93"/>
      <c r="J30" s="102">
        <f>+'Szociális ellátások'!D115</f>
        <v>0</v>
      </c>
      <c r="K30" s="92"/>
      <c r="L30" s="93"/>
      <c r="M30" s="102">
        <f>+Városüzemeltetés!D115</f>
        <v>0</v>
      </c>
      <c r="N30" s="102">
        <f>+Városüzemeltetés!E115</f>
        <v>21212</v>
      </c>
      <c r="O30" s="102">
        <f>+Városüzemeltetés!F115</f>
        <v>21212</v>
      </c>
      <c r="P30" s="102">
        <f>+'VF saját forrásból'!D118</f>
        <v>14286</v>
      </c>
      <c r="Q30" s="102">
        <f>+'VF saját forrásból'!E118</f>
        <v>5170</v>
      </c>
      <c r="R30" s="102">
        <f>+'VF saját forrásból'!F118</f>
        <v>19456</v>
      </c>
      <c r="S30" s="102">
        <f>+'VF Eu forrásból'!D117</f>
        <v>0</v>
      </c>
      <c r="T30" s="92"/>
      <c r="U30" s="93"/>
      <c r="V30" s="102">
        <f>+'Védőnő, EÜ'!D118</f>
        <v>0</v>
      </c>
      <c r="W30" s="92"/>
      <c r="X30" s="93"/>
      <c r="Y30" s="102">
        <f>+'Egyéb tevékenység'!D115</f>
        <v>0</v>
      </c>
      <c r="Z30" s="92"/>
      <c r="AA30" s="93"/>
    </row>
    <row r="31" spans="1:27" ht="15.75" thickBot="1">
      <c r="A31" s="309"/>
      <c r="B31" s="89"/>
      <c r="C31" s="89"/>
      <c r="D31" s="102"/>
      <c r="E31" s="90"/>
      <c r="F31" s="101"/>
      <c r="G31" s="100"/>
      <c r="H31" s="90"/>
      <c r="I31" s="101"/>
      <c r="J31" s="100"/>
      <c r="K31" s="90"/>
      <c r="L31" s="101"/>
      <c r="M31" s="100"/>
      <c r="N31" s="90"/>
      <c r="O31" s="101"/>
      <c r="P31" s="100"/>
      <c r="Q31" s="90"/>
      <c r="R31" s="101"/>
      <c r="S31" s="100"/>
      <c r="T31" s="90"/>
      <c r="U31" s="101"/>
      <c r="V31" s="100"/>
      <c r="W31" s="90"/>
      <c r="X31" s="101"/>
      <c r="Y31" s="100"/>
      <c r="Z31" s="90"/>
      <c r="AA31" s="101"/>
    </row>
    <row r="32" spans="1:27" s="55" customFormat="1" ht="12.75" customHeight="1" thickBot="1">
      <c r="A32" s="91" t="s">
        <v>139</v>
      </c>
      <c r="B32" s="824" t="s">
        <v>163</v>
      </c>
      <c r="C32" s="825"/>
      <c r="D32" s="102">
        <f>+G32+J32+M32+P32+S32+V32+Y32</f>
        <v>10515</v>
      </c>
      <c r="E32" s="102">
        <f>+H32+K32+N32+Q32+T32+W32+Z32</f>
        <v>0</v>
      </c>
      <c r="F32" s="102">
        <f>+I32+L32+O32+R32+U32+X32+AA32</f>
        <v>10515</v>
      </c>
      <c r="G32" s="102">
        <f>+Jogalkotás!D121</f>
        <v>1769</v>
      </c>
      <c r="H32" s="102">
        <f>+Jogalkotás!E121</f>
        <v>0</v>
      </c>
      <c r="I32" s="102">
        <f>+Jogalkotás!F121</f>
        <v>1769</v>
      </c>
      <c r="J32" s="102">
        <f>+'Szociális ellátások'!D119</f>
        <v>0</v>
      </c>
      <c r="K32" s="92"/>
      <c r="L32" s="93"/>
      <c r="M32" s="102">
        <f>+Városüzemeltetés!D119</f>
        <v>0</v>
      </c>
      <c r="N32" s="92"/>
      <c r="O32" s="93"/>
      <c r="P32" s="102">
        <f>+'VF saját forrásból'!D122</f>
        <v>6451</v>
      </c>
      <c r="Q32" s="102">
        <f>+'VF saját forrásból'!E122</f>
        <v>0</v>
      </c>
      <c r="R32" s="102">
        <f>+'VF saját forrásból'!F122</f>
        <v>6451</v>
      </c>
      <c r="S32" s="102">
        <f>+'VF Eu forrásból'!D122</f>
        <v>2295</v>
      </c>
      <c r="T32" s="102">
        <f>+'VF Eu forrásból'!E122</f>
        <v>0</v>
      </c>
      <c r="U32" s="102">
        <f>+'VF Eu forrásból'!F122</f>
        <v>2295</v>
      </c>
      <c r="V32" s="102">
        <f>+'Védőnő, EÜ'!D122</f>
        <v>0</v>
      </c>
      <c r="W32" s="92"/>
      <c r="X32" s="93"/>
      <c r="Y32" s="102">
        <f>+'Egyéb tevékenység'!D119</f>
        <v>0</v>
      </c>
      <c r="Z32" s="92"/>
      <c r="AA32" s="93"/>
    </row>
    <row r="33" spans="1:27" ht="15.75" thickBot="1">
      <c r="A33" s="309"/>
      <c r="B33" s="89"/>
      <c r="C33" s="89"/>
      <c r="D33" s="100"/>
      <c r="E33" s="90"/>
      <c r="F33" s="101"/>
      <c r="G33" s="100"/>
      <c r="H33" s="90"/>
      <c r="I33" s="101"/>
      <c r="J33" s="100"/>
      <c r="K33" s="90"/>
      <c r="L33" s="101"/>
      <c r="M33" s="100"/>
      <c r="N33" s="90"/>
      <c r="O33" s="101"/>
      <c r="P33" s="100"/>
      <c r="Q33" s="90"/>
      <c r="R33" s="101"/>
      <c r="S33" s="100"/>
      <c r="T33" s="90"/>
      <c r="U33" s="101"/>
      <c r="V33" s="100"/>
      <c r="W33" s="90"/>
      <c r="X33" s="101"/>
      <c r="Y33" s="100"/>
      <c r="Z33" s="90"/>
      <c r="AA33" s="101"/>
    </row>
    <row r="34" spans="1:27" s="55" customFormat="1" ht="12.75" customHeight="1" thickBot="1">
      <c r="A34" s="62" t="s">
        <v>140</v>
      </c>
      <c r="B34" s="824" t="s">
        <v>162</v>
      </c>
      <c r="C34" s="825"/>
      <c r="D34" s="202">
        <f>+D32+D30+D28+D26+D18+D16+D9+D7</f>
        <v>1004855</v>
      </c>
      <c r="E34" s="202">
        <f>+E32+E30+E28+E26+E18+E16+E9+E7</f>
        <v>321809</v>
      </c>
      <c r="F34" s="202">
        <f>+F32+F30+F28+F26+F18+F16+F9+F7</f>
        <v>1326664</v>
      </c>
      <c r="G34" s="102">
        <f>+G32+G30+G28+G26+G18+G16+G9+G7</f>
        <v>28641</v>
      </c>
      <c r="H34" s="102">
        <f aca="true" t="shared" si="9" ref="H34:AA34">+H32+H30+H28+H26+H18+H16+H9+H7</f>
        <v>700</v>
      </c>
      <c r="I34" s="312">
        <f t="shared" si="9"/>
        <v>29341</v>
      </c>
      <c r="J34" s="102">
        <f t="shared" si="9"/>
        <v>15900</v>
      </c>
      <c r="K34" s="102">
        <f t="shared" si="9"/>
        <v>0</v>
      </c>
      <c r="L34" s="312">
        <f t="shared" si="9"/>
        <v>15900</v>
      </c>
      <c r="M34" s="102">
        <f t="shared" si="9"/>
        <v>77665</v>
      </c>
      <c r="N34" s="102">
        <f t="shared" si="9"/>
        <v>84892</v>
      </c>
      <c r="O34" s="312">
        <f t="shared" si="9"/>
        <v>162557</v>
      </c>
      <c r="P34" s="102">
        <f t="shared" si="9"/>
        <v>184442</v>
      </c>
      <c r="Q34" s="102">
        <f t="shared" si="9"/>
        <v>0</v>
      </c>
      <c r="R34" s="312">
        <f t="shared" si="9"/>
        <v>184442</v>
      </c>
      <c r="S34" s="102">
        <f t="shared" si="9"/>
        <v>328530</v>
      </c>
      <c r="T34" s="102">
        <f t="shared" si="9"/>
        <v>0</v>
      </c>
      <c r="U34" s="312">
        <f t="shared" si="9"/>
        <v>328530</v>
      </c>
      <c r="V34" s="102">
        <f t="shared" si="9"/>
        <v>13852</v>
      </c>
      <c r="W34" s="102">
        <f t="shared" si="9"/>
        <v>41</v>
      </c>
      <c r="X34" s="312">
        <f t="shared" si="9"/>
        <v>13893</v>
      </c>
      <c r="Y34" s="102">
        <f t="shared" si="9"/>
        <v>355825</v>
      </c>
      <c r="Z34" s="102">
        <f t="shared" si="9"/>
        <v>236176</v>
      </c>
      <c r="AA34" s="312">
        <f t="shared" si="9"/>
        <v>592001</v>
      </c>
    </row>
    <row r="35" spans="1:27" ht="15.75" thickBot="1">
      <c r="A35" s="310"/>
      <c r="D35" s="106"/>
      <c r="F35" s="107"/>
      <c r="G35" s="106"/>
      <c r="I35" s="107"/>
      <c r="J35" s="106"/>
      <c r="L35" s="107"/>
      <c r="M35" s="106"/>
      <c r="O35" s="107"/>
      <c r="P35" s="106"/>
      <c r="R35" s="107"/>
      <c r="S35" s="106"/>
      <c r="U35" s="107"/>
      <c r="V35" s="106"/>
      <c r="X35" s="107"/>
      <c r="Y35" s="106"/>
      <c r="AA35" s="107"/>
    </row>
    <row r="36" spans="1:27" s="55" customFormat="1" ht="13.5" thickBot="1">
      <c r="A36" s="105" t="s">
        <v>312</v>
      </c>
      <c r="B36" s="819" t="s">
        <v>318</v>
      </c>
      <c r="C36" s="820"/>
      <c r="D36" s="194">
        <f>+G36+J36+M36+P36+S36+V36+Y36</f>
        <v>404174</v>
      </c>
      <c r="E36" s="194">
        <f>+H36+K36+N36+Q36+T36+W36+Z36</f>
        <v>5551</v>
      </c>
      <c r="F36" s="194">
        <f>+I36+L36+O36+R36+U36+X36+AA36</f>
        <v>409725</v>
      </c>
      <c r="G36" s="192"/>
      <c r="H36" s="193"/>
      <c r="I36" s="64"/>
      <c r="J36" s="194"/>
      <c r="K36" s="63"/>
      <c r="L36" s="64"/>
      <c r="M36" s="194"/>
      <c r="N36" s="63"/>
      <c r="O36" s="64"/>
      <c r="P36" s="194"/>
      <c r="Q36" s="63"/>
      <c r="R36" s="64"/>
      <c r="S36" s="194"/>
      <c r="T36" s="63"/>
      <c r="U36" s="64"/>
      <c r="V36" s="194"/>
      <c r="W36" s="63"/>
      <c r="X36" s="64"/>
      <c r="Y36" s="194">
        <f>+'Egyéb tevékenység'!D128</f>
        <v>404174</v>
      </c>
      <c r="Z36" s="194">
        <f>+'Egyéb tevékenység'!E128</f>
        <v>5551</v>
      </c>
      <c r="AA36" s="194">
        <f>+'Egyéb tevékenység'!F128</f>
        <v>409725</v>
      </c>
    </row>
  </sheetData>
  <sheetProtection/>
  <mergeCells count="35">
    <mergeCell ref="Y3:AA3"/>
    <mergeCell ref="P3:R3"/>
    <mergeCell ref="G3:I3"/>
    <mergeCell ref="B12:C12"/>
    <mergeCell ref="B16:C16"/>
    <mergeCell ref="A3:A4"/>
    <mergeCell ref="B3:C4"/>
    <mergeCell ref="D3:F3"/>
    <mergeCell ref="V3:X3"/>
    <mergeCell ref="Y2:AA2"/>
    <mergeCell ref="B5:C5"/>
    <mergeCell ref="B20:C20"/>
    <mergeCell ref="M3:O3"/>
    <mergeCell ref="B13:C13"/>
    <mergeCell ref="B14:C14"/>
    <mergeCell ref="B15:C15"/>
    <mergeCell ref="B7:C7"/>
    <mergeCell ref="B6:C6"/>
    <mergeCell ref="B11:C11"/>
    <mergeCell ref="B22:C22"/>
    <mergeCell ref="B23:C23"/>
    <mergeCell ref="B24:C24"/>
    <mergeCell ref="B25:C25"/>
    <mergeCell ref="B28:C28"/>
    <mergeCell ref="B30:C30"/>
    <mergeCell ref="B36:C36"/>
    <mergeCell ref="S3:U3"/>
    <mergeCell ref="B9:C9"/>
    <mergeCell ref="B21:C21"/>
    <mergeCell ref="B34:C34"/>
    <mergeCell ref="J3:L3"/>
    <mergeCell ref="B32:C32"/>
    <mergeCell ref="B26:C26"/>
    <mergeCell ref="B18:C18"/>
    <mergeCell ref="B19:C19"/>
  </mergeCells>
  <printOptions horizontalCentered="1"/>
  <pageMargins left="0.7086614173228347" right="0.7086614173228347" top="0.7480314960629921" bottom="0.35433070866141736" header="0.31496062992125984" footer="0.31496062992125984"/>
  <pageSetup fitToWidth="2" fitToHeight="1" horizontalDpi="600" verticalDpi="600" orientation="landscape" paperSize="8" r:id="rId1"/>
  <headerFooter>
    <oddHeader>&amp;C&amp;"-,Félkövér"&amp;12Martonvásár Város Képviselőtestület  ..../2014 (........) önkormányzati rendelete Martonvásár Város 2014. évi költségvetésének módosításáról&amp;R&amp;"-,Félkövér"&amp;12 5.melléklet</oddHeader>
  </headerFooter>
  <colBreaks count="1" manualBreakCount="1">
    <brk id="1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3"/>
  <sheetViews>
    <sheetView zoomScalePageLayoutView="0" workbookViewId="0" topLeftCell="A81">
      <selection activeCell="D123" sqref="D123"/>
    </sheetView>
  </sheetViews>
  <sheetFormatPr defaultColWidth="9.140625" defaultRowHeight="15"/>
  <cols>
    <col min="1" max="1" width="9.140625" style="29" customWidth="1"/>
    <col min="2" max="2" width="7.140625" style="30" customWidth="1"/>
    <col min="3" max="3" width="40.421875" style="30" customWidth="1"/>
    <col min="4" max="4" width="10.28125" style="21" bestFit="1" customWidth="1"/>
    <col min="5" max="5" width="9.421875" style="21" customWidth="1"/>
    <col min="6" max="6" width="8.7109375" style="21" customWidth="1"/>
    <col min="7" max="16384" width="9.140625" style="1" customWidth="1"/>
  </cols>
  <sheetData>
    <row r="1" spans="1:6" ht="15.75">
      <c r="A1" s="858" t="s">
        <v>518</v>
      </c>
      <c r="B1" s="858"/>
      <c r="C1" s="858"/>
      <c r="D1" s="858"/>
      <c r="E1" s="858"/>
      <c r="F1" s="858"/>
    </row>
    <row r="2" spans="1:6" ht="15.75">
      <c r="A2" s="858" t="s">
        <v>519</v>
      </c>
      <c r="B2" s="858"/>
      <c r="C2" s="858"/>
      <c r="D2" s="858"/>
      <c r="E2" s="858"/>
      <c r="F2" s="858"/>
    </row>
    <row r="3" spans="4:6" ht="12" customHeight="1">
      <c r="D3" s="859" t="s">
        <v>516</v>
      </c>
      <c r="E3" s="859"/>
      <c r="F3" s="859"/>
    </row>
    <row r="4" spans="1:6" ht="15" customHeight="1">
      <c r="A4" s="856" t="s">
        <v>1</v>
      </c>
      <c r="B4" s="856" t="s">
        <v>201</v>
      </c>
      <c r="C4" s="856"/>
      <c r="D4" s="860" t="s">
        <v>181</v>
      </c>
      <c r="E4" s="860"/>
      <c r="F4" s="860"/>
    </row>
    <row r="5" spans="1:6" s="3" customFormat="1" ht="25.5">
      <c r="A5" s="856"/>
      <c r="B5" s="856"/>
      <c r="C5" s="856"/>
      <c r="D5" s="4" t="s">
        <v>188</v>
      </c>
      <c r="E5" s="4" t="s">
        <v>636</v>
      </c>
      <c r="F5" s="4" t="s">
        <v>189</v>
      </c>
    </row>
    <row r="6" spans="1:6" s="3" customFormat="1" ht="15">
      <c r="A6" s="856"/>
      <c r="B6" s="856"/>
      <c r="C6" s="856"/>
      <c r="D6" s="861" t="s">
        <v>212</v>
      </c>
      <c r="E6" s="861"/>
      <c r="F6" s="861"/>
    </row>
    <row r="7" spans="1:6" ht="15" customHeight="1">
      <c r="A7" s="5" t="s">
        <v>3</v>
      </c>
      <c r="B7" s="835" t="s">
        <v>2</v>
      </c>
      <c r="C7" s="835"/>
      <c r="D7" s="6"/>
      <c r="E7" s="6"/>
      <c r="F7" s="6"/>
    </row>
    <row r="8" spans="1:6" ht="15" customHeight="1">
      <c r="A8" s="5" t="s">
        <v>5</v>
      </c>
      <c r="B8" s="835" t="s">
        <v>4</v>
      </c>
      <c r="C8" s="835"/>
      <c r="D8" s="6"/>
      <c r="E8" s="6"/>
      <c r="F8" s="6"/>
    </row>
    <row r="9" spans="1:6" ht="15" customHeight="1">
      <c r="A9" s="5" t="s">
        <v>7</v>
      </c>
      <c r="B9" s="835" t="s">
        <v>6</v>
      </c>
      <c r="C9" s="835"/>
      <c r="D9" s="6"/>
      <c r="E9" s="6"/>
      <c r="F9" s="6"/>
    </row>
    <row r="10" spans="1:6" ht="15" customHeight="1">
      <c r="A10" s="5" t="s">
        <v>9</v>
      </c>
      <c r="B10" s="835" t="s">
        <v>8</v>
      </c>
      <c r="C10" s="835"/>
      <c r="D10" s="6"/>
      <c r="E10" s="6"/>
      <c r="F10" s="6"/>
    </row>
    <row r="11" spans="1:6" ht="15" customHeight="1">
      <c r="A11" s="5" t="s">
        <v>11</v>
      </c>
      <c r="B11" s="835" t="s">
        <v>10</v>
      </c>
      <c r="C11" s="835"/>
      <c r="D11" s="6"/>
      <c r="E11" s="6"/>
      <c r="F11" s="6"/>
    </row>
    <row r="12" spans="1:6" ht="15" customHeight="1">
      <c r="A12" s="5" t="s">
        <v>13</v>
      </c>
      <c r="B12" s="835" t="s">
        <v>12</v>
      </c>
      <c r="C12" s="835"/>
      <c r="D12" s="22"/>
      <c r="E12" s="22"/>
      <c r="F12" s="22"/>
    </row>
    <row r="13" spans="1:6" ht="15" customHeight="1">
      <c r="A13" s="5" t="s">
        <v>15</v>
      </c>
      <c r="B13" s="835" t="s">
        <v>14</v>
      </c>
      <c r="C13" s="835"/>
      <c r="D13" s="22"/>
      <c r="E13" s="22"/>
      <c r="F13" s="22"/>
    </row>
    <row r="14" spans="1:6" ht="15" customHeight="1">
      <c r="A14" s="5" t="s">
        <v>17</v>
      </c>
      <c r="B14" s="835" t="s">
        <v>16</v>
      </c>
      <c r="C14" s="835"/>
      <c r="D14" s="22"/>
      <c r="E14" s="22"/>
      <c r="F14" s="22"/>
    </row>
    <row r="15" spans="1:6" ht="15" customHeight="1">
      <c r="A15" s="5" t="s">
        <v>19</v>
      </c>
      <c r="B15" s="835" t="s">
        <v>18</v>
      </c>
      <c r="C15" s="835"/>
      <c r="D15" s="22"/>
      <c r="E15" s="22"/>
      <c r="F15" s="22"/>
    </row>
    <row r="16" spans="1:6" ht="15" customHeight="1">
      <c r="A16" s="5" t="s">
        <v>21</v>
      </c>
      <c r="B16" s="835" t="s">
        <v>20</v>
      </c>
      <c r="C16" s="835"/>
      <c r="D16" s="22"/>
      <c r="E16" s="22"/>
      <c r="F16" s="22"/>
    </row>
    <row r="17" spans="1:6" ht="15" customHeight="1">
      <c r="A17" s="5" t="s">
        <v>23</v>
      </c>
      <c r="B17" s="835" t="s">
        <v>22</v>
      </c>
      <c r="C17" s="835"/>
      <c r="D17" s="22"/>
      <c r="E17" s="22"/>
      <c r="F17" s="22"/>
    </row>
    <row r="18" spans="1:6" ht="15" customHeight="1">
      <c r="A18" s="5" t="s">
        <v>25</v>
      </c>
      <c r="B18" s="835" t="s">
        <v>24</v>
      </c>
      <c r="C18" s="835"/>
      <c r="D18" s="22"/>
      <c r="E18" s="22"/>
      <c r="F18" s="22"/>
    </row>
    <row r="19" spans="1:6" ht="15" customHeight="1">
      <c r="A19" s="5" t="s">
        <v>26</v>
      </c>
      <c r="B19" s="835" t="s">
        <v>180</v>
      </c>
      <c r="C19" s="835"/>
      <c r="D19" s="22"/>
      <c r="E19" s="22"/>
      <c r="F19" s="22"/>
    </row>
    <row r="20" spans="1:6" ht="15" customHeight="1">
      <c r="A20" s="5" t="s">
        <v>26</v>
      </c>
      <c r="B20" s="835" t="s">
        <v>27</v>
      </c>
      <c r="C20" s="835"/>
      <c r="D20" s="22"/>
      <c r="E20" s="22"/>
      <c r="F20" s="22"/>
    </row>
    <row r="21" spans="1:6" ht="12" customHeight="1">
      <c r="A21" s="7" t="s">
        <v>28</v>
      </c>
      <c r="B21" s="855" t="s">
        <v>179</v>
      </c>
      <c r="C21" s="855"/>
      <c r="D21" s="22"/>
      <c r="E21" s="22"/>
      <c r="F21" s="22"/>
    </row>
    <row r="22" spans="1:6" ht="12" customHeight="1">
      <c r="A22" s="5" t="s">
        <v>30</v>
      </c>
      <c r="B22" s="835" t="s">
        <v>29</v>
      </c>
      <c r="C22" s="835"/>
      <c r="D22" s="22">
        <v>7962</v>
      </c>
      <c r="E22" s="22"/>
      <c r="F22" s="22">
        <f>SUM(D22:E22)</f>
        <v>7962</v>
      </c>
    </row>
    <row r="23" spans="1:6" ht="12" customHeight="1">
      <c r="A23" s="5" t="s">
        <v>32</v>
      </c>
      <c r="B23" s="835" t="s">
        <v>31</v>
      </c>
      <c r="C23" s="835"/>
      <c r="D23" s="22">
        <v>6407</v>
      </c>
      <c r="E23" s="22"/>
      <c r="F23" s="22">
        <f>SUM(D23:E23)</f>
        <v>6407</v>
      </c>
    </row>
    <row r="24" spans="1:6" ht="12" customHeight="1">
      <c r="A24" s="5" t="s">
        <v>34</v>
      </c>
      <c r="B24" s="835" t="s">
        <v>33</v>
      </c>
      <c r="C24" s="835"/>
      <c r="D24" s="22">
        <v>400</v>
      </c>
      <c r="E24" s="22"/>
      <c r="F24" s="22">
        <f>SUM(D24:E24)</f>
        <v>400</v>
      </c>
    </row>
    <row r="25" spans="1:6" ht="12" customHeight="1">
      <c r="A25" s="7" t="s">
        <v>35</v>
      </c>
      <c r="B25" s="855" t="s">
        <v>178</v>
      </c>
      <c r="C25" s="855"/>
      <c r="D25" s="56">
        <f>SUM(D22:D24)</f>
        <v>14769</v>
      </c>
      <c r="E25" s="56">
        <f>SUM(E22:E24)</f>
        <v>0</v>
      </c>
      <c r="F25" s="56">
        <f>SUM(F22:F24)</f>
        <v>14769</v>
      </c>
    </row>
    <row r="26" spans="1:6" ht="12" customHeight="1">
      <c r="A26" s="8" t="s">
        <v>36</v>
      </c>
      <c r="B26" s="852" t="s">
        <v>177</v>
      </c>
      <c r="C26" s="852"/>
      <c r="D26" s="54">
        <f>+D25+D21</f>
        <v>14769</v>
      </c>
      <c r="E26" s="54">
        <f>+E25+E21</f>
        <v>0</v>
      </c>
      <c r="F26" s="54">
        <f>+F25+F21</f>
        <v>14769</v>
      </c>
    </row>
    <row r="27" spans="1:6" ht="12" customHeight="1">
      <c r="A27" s="9"/>
      <c r="B27" s="10"/>
      <c r="C27" s="10"/>
      <c r="D27" s="24"/>
      <c r="E27" s="24"/>
      <c r="F27" s="25"/>
    </row>
    <row r="28" spans="1:6" ht="12" customHeight="1">
      <c r="A28" s="11" t="s">
        <v>37</v>
      </c>
      <c r="B28" s="852" t="s">
        <v>176</v>
      </c>
      <c r="C28" s="852"/>
      <c r="D28" s="57">
        <f>SUM(D29:D33)</f>
        <v>4097</v>
      </c>
      <c r="E28" s="57">
        <f>SUM(E29:E33)</f>
        <v>0</v>
      </c>
      <c r="F28" s="57">
        <f>SUM(F29:F33)</f>
        <v>4097</v>
      </c>
    </row>
    <row r="29" spans="1:6" ht="12" customHeight="1">
      <c r="A29" s="37" t="s">
        <v>37</v>
      </c>
      <c r="B29" s="45"/>
      <c r="C29" s="38" t="s">
        <v>38</v>
      </c>
      <c r="D29" s="25">
        <v>3840</v>
      </c>
      <c r="E29" s="22"/>
      <c r="F29" s="22">
        <f>SUM(D29:E29)</f>
        <v>3840</v>
      </c>
    </row>
    <row r="30" spans="1:6" ht="12" customHeight="1">
      <c r="A30" s="37" t="s">
        <v>37</v>
      </c>
      <c r="B30" s="45"/>
      <c r="C30" s="38" t="s">
        <v>39</v>
      </c>
      <c r="D30" s="25"/>
      <c r="E30" s="22"/>
      <c r="F30" s="22">
        <f>SUM(D30:E30)</f>
        <v>0</v>
      </c>
    </row>
    <row r="31" spans="1:6" ht="12" customHeight="1">
      <c r="A31" s="37" t="s">
        <v>37</v>
      </c>
      <c r="B31" s="45"/>
      <c r="C31" s="38" t="s">
        <v>40</v>
      </c>
      <c r="D31" s="25">
        <v>153</v>
      </c>
      <c r="E31" s="22"/>
      <c r="F31" s="22">
        <f>SUM(D31:E31)</f>
        <v>153</v>
      </c>
    </row>
    <row r="32" spans="1:6" ht="12" customHeight="1">
      <c r="A32" s="37" t="s">
        <v>37</v>
      </c>
      <c r="B32" s="45"/>
      <c r="C32" s="38" t="s">
        <v>41</v>
      </c>
      <c r="D32" s="25"/>
      <c r="E32" s="22"/>
      <c r="F32" s="22">
        <f>SUM(D32:E32)</f>
        <v>0</v>
      </c>
    </row>
    <row r="33" spans="1:6" ht="12" customHeight="1">
      <c r="A33" s="39" t="s">
        <v>37</v>
      </c>
      <c r="B33" s="45"/>
      <c r="C33" s="38" t="s">
        <v>42</v>
      </c>
      <c r="D33" s="27">
        <v>104</v>
      </c>
      <c r="E33" s="23"/>
      <c r="F33" s="22">
        <f>SUM(D33:E33)</f>
        <v>104</v>
      </c>
    </row>
    <row r="34" spans="1:6" ht="12" customHeight="1">
      <c r="A34" s="12"/>
      <c r="B34" s="28"/>
      <c r="C34" s="13"/>
      <c r="D34" s="24"/>
      <c r="E34" s="24"/>
      <c r="F34" s="25"/>
    </row>
    <row r="35" spans="1:6" ht="12" customHeight="1">
      <c r="A35" s="14" t="s">
        <v>44</v>
      </c>
      <c r="B35" s="853" t="s">
        <v>43</v>
      </c>
      <c r="C35" s="853"/>
      <c r="D35" s="26"/>
      <c r="E35" s="26"/>
      <c r="F35" s="26"/>
    </row>
    <row r="36" spans="1:6" ht="12" customHeight="1">
      <c r="A36" s="5" t="s">
        <v>46</v>
      </c>
      <c r="B36" s="835" t="s">
        <v>45</v>
      </c>
      <c r="C36" s="835"/>
      <c r="D36" s="22"/>
      <c r="E36" s="22"/>
      <c r="F36" s="22"/>
    </row>
    <row r="37" spans="1:6" ht="12" customHeight="1">
      <c r="A37" s="5" t="s">
        <v>48</v>
      </c>
      <c r="B37" s="835" t="s">
        <v>47</v>
      </c>
      <c r="C37" s="835"/>
      <c r="D37" s="22"/>
      <c r="E37" s="22"/>
      <c r="F37" s="22"/>
    </row>
    <row r="38" spans="1:6" s="58" customFormat="1" ht="12" customHeight="1">
      <c r="A38" s="7" t="s">
        <v>49</v>
      </c>
      <c r="B38" s="855" t="s">
        <v>175</v>
      </c>
      <c r="C38" s="855"/>
      <c r="D38" s="56">
        <f>SUM(D35:D37)</f>
        <v>0</v>
      </c>
      <c r="E38" s="56"/>
      <c r="F38" s="56"/>
    </row>
    <row r="39" spans="1:6" ht="12" customHeight="1">
      <c r="A39" s="5" t="s">
        <v>51</v>
      </c>
      <c r="B39" s="835" t="s">
        <v>50</v>
      </c>
      <c r="C39" s="835"/>
      <c r="D39" s="22">
        <f>90+2160</f>
        <v>2250</v>
      </c>
      <c r="E39" s="22"/>
      <c r="F39" s="22">
        <f>SUM(D39:E39)</f>
        <v>2250</v>
      </c>
    </row>
    <row r="40" spans="1:6" ht="12" customHeight="1">
      <c r="A40" s="5" t="s">
        <v>53</v>
      </c>
      <c r="B40" s="835" t="s">
        <v>52</v>
      </c>
      <c r="C40" s="835"/>
      <c r="D40" s="22">
        <v>400</v>
      </c>
      <c r="E40" s="22"/>
      <c r="F40" s="22">
        <f>SUM(D40:E40)</f>
        <v>400</v>
      </c>
    </row>
    <row r="41" spans="1:6" s="58" customFormat="1" ht="12" customHeight="1">
      <c r="A41" s="7" t="s">
        <v>54</v>
      </c>
      <c r="B41" s="855" t="s">
        <v>174</v>
      </c>
      <c r="C41" s="855"/>
      <c r="D41" s="56">
        <f>SUM(D39:D40)</f>
        <v>2650</v>
      </c>
      <c r="E41" s="56">
        <f>SUM(E39:E40)</f>
        <v>0</v>
      </c>
      <c r="F41" s="56">
        <f>SUM(F39:F40)</f>
        <v>2650</v>
      </c>
    </row>
    <row r="42" spans="1:6" ht="12" customHeight="1">
      <c r="A42" s="5" t="s">
        <v>56</v>
      </c>
      <c r="B42" s="835" t="s">
        <v>55</v>
      </c>
      <c r="C42" s="835"/>
      <c r="D42" s="22"/>
      <c r="E42" s="22"/>
      <c r="F42" s="22"/>
    </row>
    <row r="43" spans="1:6" ht="12" customHeight="1">
      <c r="A43" s="5" t="s">
        <v>58</v>
      </c>
      <c r="B43" s="835" t="s">
        <v>57</v>
      </c>
      <c r="C43" s="835"/>
      <c r="D43" s="22"/>
      <c r="E43" s="22"/>
      <c r="F43" s="22"/>
    </row>
    <row r="44" spans="1:6" ht="12" customHeight="1">
      <c r="A44" s="5" t="s">
        <v>59</v>
      </c>
      <c r="B44" s="835" t="s">
        <v>172</v>
      </c>
      <c r="C44" s="835"/>
      <c r="D44" s="22"/>
      <c r="E44" s="22"/>
      <c r="F44" s="22"/>
    </row>
    <row r="45" spans="1:6" ht="12" customHeight="1">
      <c r="A45" s="5" t="s">
        <v>61</v>
      </c>
      <c r="B45" s="835" t="s">
        <v>60</v>
      </c>
      <c r="C45" s="835"/>
      <c r="D45" s="22"/>
      <c r="E45" s="22"/>
      <c r="F45" s="22"/>
    </row>
    <row r="46" spans="1:6" ht="12" customHeight="1">
      <c r="A46" s="5" t="s">
        <v>62</v>
      </c>
      <c r="B46" s="849" t="s">
        <v>171</v>
      </c>
      <c r="C46" s="849"/>
      <c r="D46" s="22">
        <f>+D47+D48</f>
        <v>0</v>
      </c>
      <c r="E46" s="22"/>
      <c r="F46" s="22"/>
    </row>
    <row r="47" spans="1:6" ht="12" customHeight="1">
      <c r="A47" s="37" t="s">
        <v>62</v>
      </c>
      <c r="B47" s="45"/>
      <c r="C47" s="38" t="s">
        <v>63</v>
      </c>
      <c r="D47" s="25"/>
      <c r="E47" s="22"/>
      <c r="F47" s="22"/>
    </row>
    <row r="48" spans="1:6" ht="12" customHeight="1">
      <c r="A48" s="37" t="s">
        <v>62</v>
      </c>
      <c r="B48" s="45"/>
      <c r="C48" s="38" t="s">
        <v>173</v>
      </c>
      <c r="D48" s="25"/>
      <c r="E48" s="22"/>
      <c r="F48" s="22"/>
    </row>
    <row r="49" spans="1:6" ht="12" customHeight="1">
      <c r="A49" s="5" t="s">
        <v>65</v>
      </c>
      <c r="B49" s="853" t="s">
        <v>64</v>
      </c>
      <c r="C49" s="853"/>
      <c r="D49" s="22"/>
      <c r="E49" s="22"/>
      <c r="F49" s="22"/>
    </row>
    <row r="50" spans="1:6" ht="12" customHeight="1">
      <c r="A50" s="5" t="s">
        <v>67</v>
      </c>
      <c r="B50" s="835" t="s">
        <v>66</v>
      </c>
      <c r="C50" s="835"/>
      <c r="D50" s="22">
        <v>4500</v>
      </c>
      <c r="E50" s="22"/>
      <c r="F50" s="22">
        <f>SUM(D50:E50)</f>
        <v>4500</v>
      </c>
    </row>
    <row r="51" spans="1:6" s="58" customFormat="1" ht="12" customHeight="1">
      <c r="A51" s="7" t="s">
        <v>68</v>
      </c>
      <c r="B51" s="855" t="s">
        <v>161</v>
      </c>
      <c r="C51" s="855"/>
      <c r="D51" s="56">
        <f>+D50+D49+D46+D45+D44+D43+D42</f>
        <v>4500</v>
      </c>
      <c r="E51" s="56">
        <f>+E50+E49+E46+E45+E44+E43+E42</f>
        <v>0</v>
      </c>
      <c r="F51" s="56">
        <f>+F50+F49+F46+F45+F44+F43+F42</f>
        <v>4500</v>
      </c>
    </row>
    <row r="52" spans="1:6" ht="12" customHeight="1">
      <c r="A52" s="5" t="s">
        <v>70</v>
      </c>
      <c r="B52" s="835" t="s">
        <v>69</v>
      </c>
      <c r="C52" s="835"/>
      <c r="D52" s="22">
        <v>600</v>
      </c>
      <c r="E52" s="22"/>
      <c r="F52" s="22">
        <f>SUM(D52:E52)</f>
        <v>600</v>
      </c>
    </row>
    <row r="53" spans="1:6" ht="12" customHeight="1">
      <c r="A53" s="5" t="s">
        <v>72</v>
      </c>
      <c r="B53" s="835" t="s">
        <v>71</v>
      </c>
      <c r="C53" s="835"/>
      <c r="D53" s="22"/>
      <c r="E53" s="22"/>
      <c r="F53" s="22"/>
    </row>
    <row r="54" spans="1:6" ht="12" customHeight="1">
      <c r="A54" s="7" t="s">
        <v>73</v>
      </c>
      <c r="B54" s="855" t="s">
        <v>160</v>
      </c>
      <c r="C54" s="855"/>
      <c r="D54" s="56">
        <f>SUM(D52:D53)</f>
        <v>600</v>
      </c>
      <c r="E54" s="56">
        <f>SUM(E52:E53)</f>
        <v>0</v>
      </c>
      <c r="F54" s="56">
        <f>SUM(F52:F53)</f>
        <v>600</v>
      </c>
    </row>
    <row r="55" spans="1:6" ht="12" customHeight="1">
      <c r="A55" s="5" t="s">
        <v>75</v>
      </c>
      <c r="B55" s="835" t="s">
        <v>74</v>
      </c>
      <c r="C55" s="835"/>
      <c r="D55" s="22">
        <v>146</v>
      </c>
      <c r="E55" s="22"/>
      <c r="F55" s="22">
        <f>SUM(D55:E55)</f>
        <v>146</v>
      </c>
    </row>
    <row r="56" spans="1:6" ht="12" customHeight="1">
      <c r="A56" s="5" t="s">
        <v>77</v>
      </c>
      <c r="B56" s="835" t="s">
        <v>76</v>
      </c>
      <c r="C56" s="835"/>
      <c r="D56" s="22"/>
      <c r="E56" s="22"/>
      <c r="F56" s="22"/>
    </row>
    <row r="57" spans="1:6" ht="12" customHeight="1">
      <c r="A57" s="5" t="s">
        <v>78</v>
      </c>
      <c r="B57" s="835" t="s">
        <v>159</v>
      </c>
      <c r="C57" s="835"/>
      <c r="D57" s="22"/>
      <c r="E57" s="22"/>
      <c r="F57" s="22"/>
    </row>
    <row r="58" spans="1:6" ht="12" customHeight="1">
      <c r="A58" s="5" t="s">
        <v>79</v>
      </c>
      <c r="B58" s="835" t="s">
        <v>158</v>
      </c>
      <c r="C58" s="835"/>
      <c r="D58" s="22"/>
      <c r="E58" s="22"/>
      <c r="F58" s="22"/>
    </row>
    <row r="59" spans="1:6" ht="12" customHeight="1">
      <c r="A59" s="5" t="s">
        <v>81</v>
      </c>
      <c r="B59" s="835" t="s">
        <v>80</v>
      </c>
      <c r="C59" s="835"/>
      <c r="D59" s="22">
        <v>60</v>
      </c>
      <c r="E59" s="22"/>
      <c r="F59" s="22">
        <f>SUM(D59:E59)</f>
        <v>60</v>
      </c>
    </row>
    <row r="60" spans="1:6" ht="12" customHeight="1">
      <c r="A60" s="7" t="s">
        <v>82</v>
      </c>
      <c r="B60" s="855" t="s">
        <v>157</v>
      </c>
      <c r="C60" s="855"/>
      <c r="D60" s="56">
        <f>SUM(D55:D59)</f>
        <v>206</v>
      </c>
      <c r="E60" s="56">
        <f>SUM(E55:E59)</f>
        <v>0</v>
      </c>
      <c r="F60" s="56">
        <f>SUM(F55:F59)</f>
        <v>206</v>
      </c>
    </row>
    <row r="61" spans="1:6" ht="12" customHeight="1">
      <c r="A61" s="8" t="s">
        <v>83</v>
      </c>
      <c r="B61" s="852" t="s">
        <v>156</v>
      </c>
      <c r="C61" s="852"/>
      <c r="D61" s="54">
        <f>+D60+D54+D51+D41+D38</f>
        <v>7956</v>
      </c>
      <c r="E61" s="54">
        <f>+E60+E54+E51+E41+E38</f>
        <v>0</v>
      </c>
      <c r="F61" s="54">
        <f>+F60+F54+F51+F41+F38</f>
        <v>7956</v>
      </c>
    </row>
    <row r="62" spans="1:6" ht="12" customHeight="1">
      <c r="A62" s="9"/>
      <c r="B62" s="10"/>
      <c r="C62" s="10"/>
      <c r="D62" s="24"/>
      <c r="E62" s="24"/>
      <c r="F62" s="25"/>
    </row>
    <row r="63" spans="1:6" ht="12" customHeight="1" hidden="1">
      <c r="A63" s="14" t="s">
        <v>85</v>
      </c>
      <c r="B63" s="853" t="s">
        <v>84</v>
      </c>
      <c r="C63" s="853"/>
      <c r="D63" s="26"/>
      <c r="E63" s="26"/>
      <c r="F63" s="26"/>
    </row>
    <row r="64" spans="1:6" ht="12" customHeight="1" hidden="1">
      <c r="A64" s="15" t="s">
        <v>86</v>
      </c>
      <c r="B64" s="849" t="s">
        <v>141</v>
      </c>
      <c r="C64" s="849"/>
      <c r="D64" s="22"/>
      <c r="E64" s="22"/>
      <c r="F64" s="22"/>
    </row>
    <row r="65" spans="1:6" ht="12" customHeight="1" hidden="1">
      <c r="A65" s="37" t="s">
        <v>86</v>
      </c>
      <c r="B65" s="45"/>
      <c r="C65" s="40" t="s">
        <v>143</v>
      </c>
      <c r="D65" s="25"/>
      <c r="E65" s="22"/>
      <c r="F65" s="22"/>
    </row>
    <row r="66" spans="1:6" ht="12" customHeight="1" hidden="1">
      <c r="A66" s="5" t="s">
        <v>88</v>
      </c>
      <c r="B66" s="853" t="s">
        <v>87</v>
      </c>
      <c r="C66" s="853"/>
      <c r="D66" s="22"/>
      <c r="E66" s="22"/>
      <c r="F66" s="22"/>
    </row>
    <row r="67" spans="1:6" ht="12" customHeight="1" hidden="1">
      <c r="A67" s="15" t="s">
        <v>89</v>
      </c>
      <c r="B67" s="849" t="s">
        <v>144</v>
      </c>
      <c r="C67" s="849"/>
      <c r="D67" s="22"/>
      <c r="E67" s="22"/>
      <c r="F67" s="22"/>
    </row>
    <row r="68" spans="1:6" ht="12" customHeight="1" hidden="1">
      <c r="A68" s="37" t="s">
        <v>89</v>
      </c>
      <c r="B68" s="45"/>
      <c r="C68" s="38" t="s">
        <v>90</v>
      </c>
      <c r="D68" s="25"/>
      <c r="E68" s="22"/>
      <c r="F68" s="22"/>
    </row>
    <row r="69" spans="1:6" ht="12" customHeight="1" hidden="1">
      <c r="A69" s="37" t="s">
        <v>89</v>
      </c>
      <c r="B69" s="45"/>
      <c r="C69" s="40" t="s">
        <v>145</v>
      </c>
      <c r="D69" s="25"/>
      <c r="E69" s="22"/>
      <c r="F69" s="22"/>
    </row>
    <row r="70" spans="1:6" ht="12" customHeight="1" hidden="1">
      <c r="A70" s="15" t="s">
        <v>91</v>
      </c>
      <c r="B70" s="826" t="s">
        <v>146</v>
      </c>
      <c r="C70" s="826"/>
      <c r="D70" s="22"/>
      <c r="E70" s="22"/>
      <c r="F70" s="22"/>
    </row>
    <row r="71" spans="1:6" ht="12" customHeight="1" hidden="1">
      <c r="A71" s="41" t="s">
        <v>91</v>
      </c>
      <c r="B71" s="45"/>
      <c r="C71" s="40" t="s">
        <v>147</v>
      </c>
      <c r="D71" s="22"/>
      <c r="E71" s="22"/>
      <c r="F71" s="22"/>
    </row>
    <row r="72" spans="1:6" ht="12" customHeight="1" hidden="1">
      <c r="A72" s="15" t="s">
        <v>92</v>
      </c>
      <c r="B72" s="833" t="s">
        <v>148</v>
      </c>
      <c r="C72" s="833"/>
      <c r="D72" s="22"/>
      <c r="E72" s="22"/>
      <c r="F72" s="22"/>
    </row>
    <row r="73" spans="1:6" ht="12" customHeight="1" hidden="1">
      <c r="A73" s="41" t="s">
        <v>92</v>
      </c>
      <c r="B73" s="45"/>
      <c r="C73" s="40" t="s">
        <v>149</v>
      </c>
      <c r="D73" s="22"/>
      <c r="E73" s="22"/>
      <c r="F73" s="22"/>
    </row>
    <row r="74" spans="1:6" ht="12" customHeight="1" hidden="1">
      <c r="A74" s="5" t="s">
        <v>93</v>
      </c>
      <c r="B74" s="833" t="s">
        <v>150</v>
      </c>
      <c r="C74" s="833"/>
      <c r="D74" s="22"/>
      <c r="E74" s="22"/>
      <c r="F74" s="22"/>
    </row>
    <row r="75" spans="1:6" ht="12" customHeight="1" hidden="1">
      <c r="A75" s="41" t="s">
        <v>93</v>
      </c>
      <c r="B75" s="45"/>
      <c r="C75" s="40" t="s">
        <v>94</v>
      </c>
      <c r="D75" s="22"/>
      <c r="E75" s="22"/>
      <c r="F75" s="22"/>
    </row>
    <row r="76" spans="1:6" ht="12" customHeight="1" hidden="1">
      <c r="A76" s="15" t="s">
        <v>95</v>
      </c>
      <c r="B76" s="848" t="s">
        <v>151</v>
      </c>
      <c r="C76" s="833"/>
      <c r="D76" s="22"/>
      <c r="E76" s="22"/>
      <c r="F76" s="22"/>
    </row>
    <row r="77" spans="1:6" ht="12" customHeight="1" hidden="1">
      <c r="A77" s="37" t="s">
        <v>95</v>
      </c>
      <c r="B77" s="45"/>
      <c r="C77" s="40" t="s">
        <v>152</v>
      </c>
      <c r="D77" s="22"/>
      <c r="E77" s="22"/>
      <c r="F77" s="22"/>
    </row>
    <row r="78" spans="1:6" ht="12" customHeight="1" hidden="1">
      <c r="A78" s="37" t="s">
        <v>95</v>
      </c>
      <c r="B78" s="45"/>
      <c r="C78" s="40" t="s">
        <v>142</v>
      </c>
      <c r="D78" s="22"/>
      <c r="E78" s="22"/>
      <c r="F78" s="22"/>
    </row>
    <row r="79" spans="1:20" ht="12" customHeight="1" hidden="1">
      <c r="A79" s="42"/>
      <c r="B79" s="45"/>
      <c r="C79" s="40" t="s">
        <v>153</v>
      </c>
      <c r="D79" s="16"/>
      <c r="E79" s="16"/>
      <c r="F79" s="16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1:6" ht="12" customHeight="1" hidden="1">
      <c r="A80" s="37" t="s">
        <v>95</v>
      </c>
      <c r="B80" s="45"/>
      <c r="C80" s="40" t="s">
        <v>154</v>
      </c>
      <c r="D80" s="22"/>
      <c r="E80" s="22"/>
      <c r="F80" s="22"/>
    </row>
    <row r="81" spans="1:6" ht="12" customHeight="1">
      <c r="A81" s="8" t="s">
        <v>96</v>
      </c>
      <c r="B81" s="850" t="s">
        <v>155</v>
      </c>
      <c r="C81" s="851"/>
      <c r="D81" s="54">
        <v>0</v>
      </c>
      <c r="E81" s="23"/>
      <c r="F81" s="23"/>
    </row>
    <row r="82" spans="1:6" ht="12" customHeight="1">
      <c r="A82" s="9"/>
      <c r="B82" s="854"/>
      <c r="C82" s="854"/>
      <c r="D82" s="24"/>
      <c r="E82" s="24"/>
      <c r="F82" s="25"/>
    </row>
    <row r="83" spans="1:6" ht="12" customHeight="1" hidden="1">
      <c r="A83" s="14" t="s">
        <v>98</v>
      </c>
      <c r="B83" s="826" t="s">
        <v>97</v>
      </c>
      <c r="C83" s="826"/>
      <c r="D83" s="26"/>
      <c r="E83" s="26"/>
      <c r="F83" s="26"/>
    </row>
    <row r="84" spans="1:6" ht="12" customHeight="1" hidden="1">
      <c r="A84" s="5" t="s">
        <v>100</v>
      </c>
      <c r="B84" s="848" t="s">
        <v>203</v>
      </c>
      <c r="C84" s="833"/>
      <c r="D84" s="22"/>
      <c r="E84" s="22"/>
      <c r="F84" s="22"/>
    </row>
    <row r="85" spans="1:6" ht="12" customHeight="1" hidden="1">
      <c r="A85" s="37" t="s">
        <v>100</v>
      </c>
      <c r="B85" s="45"/>
      <c r="C85" s="40" t="s">
        <v>101</v>
      </c>
      <c r="D85" s="22"/>
      <c r="E85" s="22"/>
      <c r="F85" s="22"/>
    </row>
    <row r="86" spans="1:6" ht="12" customHeight="1" hidden="1">
      <c r="A86" s="37" t="s">
        <v>100</v>
      </c>
      <c r="B86" s="45"/>
      <c r="C86" s="40" t="s">
        <v>102</v>
      </c>
      <c r="D86" s="22"/>
      <c r="E86" s="22"/>
      <c r="F86" s="22"/>
    </row>
    <row r="87" spans="1:6" ht="12" customHeight="1" hidden="1">
      <c r="A87" s="5" t="s">
        <v>103</v>
      </c>
      <c r="B87" s="847" t="s">
        <v>170</v>
      </c>
      <c r="C87" s="833"/>
      <c r="D87" s="22"/>
      <c r="E87" s="22"/>
      <c r="F87" s="22"/>
    </row>
    <row r="88" spans="1:6" ht="12" customHeight="1" hidden="1">
      <c r="A88" s="37" t="s">
        <v>103</v>
      </c>
      <c r="B88" s="45"/>
      <c r="C88" s="40" t="s">
        <v>101</v>
      </c>
      <c r="D88" s="22"/>
      <c r="E88" s="22"/>
      <c r="F88" s="22"/>
    </row>
    <row r="89" spans="1:6" ht="12" customHeight="1" hidden="1">
      <c r="A89" s="37" t="s">
        <v>103</v>
      </c>
      <c r="B89" s="45"/>
      <c r="C89" s="40" t="s">
        <v>102</v>
      </c>
      <c r="D89" s="22"/>
      <c r="E89" s="22"/>
      <c r="F89" s="22"/>
    </row>
    <row r="90" spans="1:6" ht="12" customHeight="1" hidden="1">
      <c r="A90" s="5" t="s">
        <v>105</v>
      </c>
      <c r="B90" s="847" t="s">
        <v>202</v>
      </c>
      <c r="C90" s="833"/>
      <c r="D90" s="22"/>
      <c r="E90" s="22"/>
      <c r="F90" s="22"/>
    </row>
    <row r="91" spans="1:6" ht="12" customHeight="1" hidden="1">
      <c r="A91" s="52" t="s">
        <v>105</v>
      </c>
      <c r="B91" s="45"/>
      <c r="C91" s="40" t="s">
        <v>106</v>
      </c>
      <c r="D91" s="22"/>
      <c r="E91" s="22"/>
      <c r="F91" s="22"/>
    </row>
    <row r="92" spans="1:6" ht="12" customHeight="1" hidden="1">
      <c r="A92" s="52" t="s">
        <v>105</v>
      </c>
      <c r="B92" s="45"/>
      <c r="C92" s="40" t="s">
        <v>107</v>
      </c>
      <c r="D92" s="22"/>
      <c r="E92" s="22"/>
      <c r="F92" s="22"/>
    </row>
    <row r="93" spans="1:6" ht="12" customHeight="1" hidden="1">
      <c r="A93" s="52" t="s">
        <v>105</v>
      </c>
      <c r="B93" s="45"/>
      <c r="C93" s="40" t="s">
        <v>108</v>
      </c>
      <c r="D93" s="22"/>
      <c r="E93" s="22"/>
      <c r="F93" s="22"/>
    </row>
    <row r="94" spans="1:6" ht="12" customHeight="1" hidden="1">
      <c r="A94" s="52" t="s">
        <v>105</v>
      </c>
      <c r="B94" s="45"/>
      <c r="C94" s="40" t="s">
        <v>109</v>
      </c>
      <c r="D94" s="22"/>
      <c r="E94" s="22"/>
      <c r="F94" s="22"/>
    </row>
    <row r="95" spans="1:6" ht="12" customHeight="1" hidden="1">
      <c r="A95" s="5" t="s">
        <v>110</v>
      </c>
      <c r="B95" s="847" t="s">
        <v>169</v>
      </c>
      <c r="C95" s="833"/>
      <c r="D95" s="22"/>
      <c r="E95" s="22"/>
      <c r="F95" s="22"/>
    </row>
    <row r="96" spans="1:6" ht="12" customHeight="1" hidden="1">
      <c r="A96" s="52" t="s">
        <v>110</v>
      </c>
      <c r="B96" s="45"/>
      <c r="C96" s="40" t="s">
        <v>106</v>
      </c>
      <c r="D96" s="22"/>
      <c r="E96" s="22"/>
      <c r="F96" s="22"/>
    </row>
    <row r="97" spans="1:6" ht="12" customHeight="1" hidden="1">
      <c r="A97" s="52" t="s">
        <v>110</v>
      </c>
      <c r="B97" s="45"/>
      <c r="C97" s="40" t="s">
        <v>107</v>
      </c>
      <c r="D97" s="22"/>
      <c r="E97" s="22"/>
      <c r="F97" s="22"/>
    </row>
    <row r="98" spans="1:6" ht="12" customHeight="1" hidden="1">
      <c r="A98" s="52" t="s">
        <v>110</v>
      </c>
      <c r="B98" s="45"/>
      <c r="C98" s="40" t="s">
        <v>108</v>
      </c>
      <c r="D98" s="22"/>
      <c r="E98" s="22"/>
      <c r="F98" s="22"/>
    </row>
    <row r="99" spans="1:6" ht="12" customHeight="1" hidden="1">
      <c r="A99" s="52" t="s">
        <v>110</v>
      </c>
      <c r="B99" s="45"/>
      <c r="C99" s="40" t="s">
        <v>109</v>
      </c>
      <c r="D99" s="22"/>
      <c r="E99" s="22"/>
      <c r="F99" s="22"/>
    </row>
    <row r="100" spans="1:6" ht="12" customHeight="1" hidden="1">
      <c r="A100" s="5" t="s">
        <v>112</v>
      </c>
      <c r="B100" s="853" t="s">
        <v>111</v>
      </c>
      <c r="C100" s="835"/>
      <c r="D100" s="22"/>
      <c r="E100" s="22"/>
      <c r="F100" s="22"/>
    </row>
    <row r="101" spans="1:6" ht="12" customHeight="1">
      <c r="A101" s="8" t="s">
        <v>113</v>
      </c>
      <c r="B101" s="852" t="s">
        <v>168</v>
      </c>
      <c r="C101" s="852"/>
      <c r="D101" s="54">
        <f>+D100+D95+D90+D87+D84+D83</f>
        <v>0</v>
      </c>
      <c r="E101" s="54"/>
      <c r="F101" s="54"/>
    </row>
    <row r="102" spans="1:6" ht="12" customHeight="1">
      <c r="A102" s="9"/>
      <c r="B102" s="10"/>
      <c r="C102" s="10"/>
      <c r="D102" s="24"/>
      <c r="E102" s="24"/>
      <c r="F102" s="25"/>
    </row>
    <row r="103" spans="1:6" ht="12" customHeight="1">
      <c r="A103" s="14" t="s">
        <v>115</v>
      </c>
      <c r="B103" s="853" t="s">
        <v>114</v>
      </c>
      <c r="C103" s="853"/>
      <c r="D103" s="26"/>
      <c r="E103" s="26"/>
      <c r="F103" s="26"/>
    </row>
    <row r="104" spans="1:6" ht="12" customHeight="1">
      <c r="A104" s="5" t="s">
        <v>116</v>
      </c>
      <c r="B104" s="835" t="s">
        <v>167</v>
      </c>
      <c r="C104" s="835"/>
      <c r="D104" s="22"/>
      <c r="E104" s="22"/>
      <c r="F104" s="22"/>
    </row>
    <row r="105" spans="1:6" ht="12" customHeight="1">
      <c r="A105" s="41" t="s">
        <v>116</v>
      </c>
      <c r="B105" s="45"/>
      <c r="C105" s="53" t="s">
        <v>117</v>
      </c>
      <c r="D105" s="22"/>
      <c r="E105" s="22"/>
      <c r="F105" s="22"/>
    </row>
    <row r="106" spans="1:6" ht="12" customHeight="1">
      <c r="A106" s="5" t="s">
        <v>119</v>
      </c>
      <c r="B106" s="835" t="s">
        <v>118</v>
      </c>
      <c r="C106" s="835"/>
      <c r="D106" s="22"/>
      <c r="E106" s="22"/>
      <c r="F106" s="22"/>
    </row>
    <row r="107" spans="1:6" ht="12" customHeight="1">
      <c r="A107" s="5" t="s">
        <v>121</v>
      </c>
      <c r="B107" s="835" t="s">
        <v>120</v>
      </c>
      <c r="C107" s="835"/>
      <c r="D107" s="22">
        <v>50</v>
      </c>
      <c r="E107" s="22"/>
      <c r="F107" s="22">
        <f>SUM(D107:E107)</f>
        <v>50</v>
      </c>
    </row>
    <row r="108" spans="1:6" ht="12" customHeight="1">
      <c r="A108" s="5" t="s">
        <v>123</v>
      </c>
      <c r="B108" s="835" t="s">
        <v>122</v>
      </c>
      <c r="C108" s="835"/>
      <c r="D108" s="22"/>
      <c r="E108" s="22">
        <v>700</v>
      </c>
      <c r="F108" s="22">
        <f>SUM(D108:E108)</f>
        <v>700</v>
      </c>
    </row>
    <row r="109" spans="1:6" ht="12" customHeight="1">
      <c r="A109" s="5" t="s">
        <v>125</v>
      </c>
      <c r="B109" s="835" t="s">
        <v>124</v>
      </c>
      <c r="C109" s="835"/>
      <c r="D109" s="22"/>
      <c r="E109" s="22"/>
      <c r="F109" s="22"/>
    </row>
    <row r="110" spans="1:6" ht="12" customHeight="1">
      <c r="A110" s="5" t="s">
        <v>127</v>
      </c>
      <c r="B110" s="835" t="s">
        <v>126</v>
      </c>
      <c r="C110" s="835"/>
      <c r="D110" s="22"/>
      <c r="E110" s="22"/>
      <c r="F110" s="22"/>
    </row>
    <row r="111" spans="1:6" ht="12" customHeight="1">
      <c r="A111" s="8" t="s">
        <v>128</v>
      </c>
      <c r="B111" s="852" t="s">
        <v>166</v>
      </c>
      <c r="C111" s="852"/>
      <c r="D111" s="54">
        <f>+D110+D109+D108+D107+D106+D104+D103</f>
        <v>50</v>
      </c>
      <c r="E111" s="54">
        <f>+E110+E109+E108+E107+E106+E104+E103</f>
        <v>700</v>
      </c>
      <c r="F111" s="54">
        <f>+F110+F109+F108+F107+F106+F104+F103</f>
        <v>750</v>
      </c>
    </row>
    <row r="112" spans="1:6" ht="12" customHeight="1">
      <c r="A112" s="9"/>
      <c r="B112" s="10"/>
      <c r="C112" s="10"/>
      <c r="D112" s="24"/>
      <c r="E112" s="24"/>
      <c r="F112" s="25"/>
    </row>
    <row r="113" spans="1:6" ht="12" customHeight="1" hidden="1">
      <c r="A113" s="14" t="s">
        <v>130</v>
      </c>
      <c r="B113" s="853" t="s">
        <v>129</v>
      </c>
      <c r="C113" s="853"/>
      <c r="D113" s="26"/>
      <c r="E113" s="26"/>
      <c r="F113" s="26"/>
    </row>
    <row r="114" spans="1:6" ht="12" customHeight="1" hidden="1">
      <c r="A114" s="5" t="s">
        <v>132</v>
      </c>
      <c r="B114" s="835" t="s">
        <v>131</v>
      </c>
      <c r="C114" s="835"/>
      <c r="D114" s="22"/>
      <c r="E114" s="22"/>
      <c r="F114" s="22"/>
    </row>
    <row r="115" spans="1:6" ht="12" customHeight="1" hidden="1">
      <c r="A115" s="5" t="s">
        <v>134</v>
      </c>
      <c r="B115" s="835" t="s">
        <v>133</v>
      </c>
      <c r="C115" s="835"/>
      <c r="D115" s="22"/>
      <c r="E115" s="22"/>
      <c r="F115" s="22"/>
    </row>
    <row r="116" spans="1:6" ht="12" customHeight="1" hidden="1">
      <c r="A116" s="5" t="s">
        <v>136</v>
      </c>
      <c r="B116" s="835" t="s">
        <v>135</v>
      </c>
      <c r="C116" s="835"/>
      <c r="D116" s="22"/>
      <c r="E116" s="22"/>
      <c r="F116" s="22"/>
    </row>
    <row r="117" spans="1:6" ht="12" customHeight="1">
      <c r="A117" s="7" t="s">
        <v>137</v>
      </c>
      <c r="B117" s="855" t="s">
        <v>165</v>
      </c>
      <c r="C117" s="855"/>
      <c r="D117" s="22"/>
      <c r="E117" s="22"/>
      <c r="F117" s="22"/>
    </row>
    <row r="118" spans="1:6" ht="12" customHeight="1">
      <c r="A118" s="9"/>
      <c r="B118" s="18"/>
      <c r="C118" s="18"/>
      <c r="D118" s="24"/>
      <c r="E118" s="24"/>
      <c r="F118" s="25"/>
    </row>
    <row r="119" spans="1:6" ht="12" customHeight="1">
      <c r="A119" s="314" t="s">
        <v>473</v>
      </c>
      <c r="B119" s="853" t="s">
        <v>474</v>
      </c>
      <c r="C119" s="853"/>
      <c r="D119" s="22">
        <v>1769</v>
      </c>
      <c r="E119" s="22"/>
      <c r="F119" s="22">
        <f>SUM(D119:E119)</f>
        <v>1769</v>
      </c>
    </row>
    <row r="120" spans="1:6" ht="12" customHeight="1">
      <c r="A120" s="14" t="s">
        <v>138</v>
      </c>
      <c r="B120" s="853" t="s">
        <v>164</v>
      </c>
      <c r="C120" s="853"/>
      <c r="D120" s="26"/>
      <c r="E120" s="26"/>
      <c r="F120" s="22">
        <f>SUM(D120:E120)</f>
        <v>0</v>
      </c>
    </row>
    <row r="121" spans="1:6" ht="12" customHeight="1">
      <c r="A121" s="17" t="s">
        <v>139</v>
      </c>
      <c r="B121" s="857" t="s">
        <v>163</v>
      </c>
      <c r="C121" s="857"/>
      <c r="D121" s="56">
        <f>+D120+D119</f>
        <v>1769</v>
      </c>
      <c r="E121" s="56"/>
      <c r="F121" s="22">
        <f>SUM(D121:E121)</f>
        <v>1769</v>
      </c>
    </row>
    <row r="122" spans="1:6" ht="12" customHeight="1" thickBot="1">
      <c r="A122" s="59"/>
      <c r="B122" s="60"/>
      <c r="C122" s="60"/>
      <c r="D122" s="61"/>
      <c r="E122" s="61"/>
      <c r="F122" s="27"/>
    </row>
    <row r="123" spans="1:6" ht="12" customHeight="1" thickBot="1">
      <c r="A123" s="62" t="s">
        <v>140</v>
      </c>
      <c r="B123" s="824" t="s">
        <v>162</v>
      </c>
      <c r="C123" s="824"/>
      <c r="D123" s="63">
        <f>+D121+D117+D111+D101+D81+D61+D28+D26</f>
        <v>28641</v>
      </c>
      <c r="E123" s="63">
        <f>+E121+E117+E111+E101+E81+E61+E28+E26</f>
        <v>700</v>
      </c>
      <c r="F123" s="63">
        <f>+F121+F117+F111+F101+F81+F61+F28+F26</f>
        <v>29341</v>
      </c>
    </row>
  </sheetData>
  <sheetProtection/>
  <mergeCells count="87">
    <mergeCell ref="B10:C10"/>
    <mergeCell ref="B9:C9"/>
    <mergeCell ref="D3:F3"/>
    <mergeCell ref="B21:C21"/>
    <mergeCell ref="B45:C45"/>
    <mergeCell ref="B46:C46"/>
    <mergeCell ref="B41:C41"/>
    <mergeCell ref="B42:C42"/>
    <mergeCell ref="B43:C43"/>
    <mergeCell ref="B44:C44"/>
    <mergeCell ref="D4:F4"/>
    <mergeCell ref="D6:F6"/>
    <mergeCell ref="B15:C15"/>
    <mergeCell ref="B20:C20"/>
    <mergeCell ref="B16:C16"/>
    <mergeCell ref="B17:C17"/>
    <mergeCell ref="B49:C49"/>
    <mergeCell ref="B50:C50"/>
    <mergeCell ref="A1:F1"/>
    <mergeCell ref="A2:F2"/>
    <mergeCell ref="B39:C39"/>
    <mergeCell ref="B40:C40"/>
    <mergeCell ref="B35:C35"/>
    <mergeCell ref="B36:C36"/>
    <mergeCell ref="B26:C26"/>
    <mergeCell ref="B28:C28"/>
    <mergeCell ref="B38:C38"/>
    <mergeCell ref="B37:C37"/>
    <mergeCell ref="B113:C113"/>
    <mergeCell ref="B114:C114"/>
    <mergeCell ref="B108:C108"/>
    <mergeCell ref="B109:C109"/>
    <mergeCell ref="B53:C53"/>
    <mergeCell ref="B54:C54"/>
    <mergeCell ref="B57:C57"/>
    <mergeCell ref="B58:C58"/>
    <mergeCell ref="B55:C55"/>
    <mergeCell ref="B56:C56"/>
    <mergeCell ref="B107:C107"/>
    <mergeCell ref="B123:C123"/>
    <mergeCell ref="B120:C120"/>
    <mergeCell ref="B115:C115"/>
    <mergeCell ref="B116:C116"/>
    <mergeCell ref="B117:C117"/>
    <mergeCell ref="B119:C119"/>
    <mergeCell ref="B110:C110"/>
    <mergeCell ref="B111:C111"/>
    <mergeCell ref="B121:C121"/>
    <mergeCell ref="B8:C8"/>
    <mergeCell ref="B7:C7"/>
    <mergeCell ref="B4:C6"/>
    <mergeCell ref="B11:C11"/>
    <mergeCell ref="A4:A6"/>
    <mergeCell ref="B106:C106"/>
    <mergeCell ref="B13:C13"/>
    <mergeCell ref="B18:C18"/>
    <mergeCell ref="B19:C19"/>
    <mergeCell ref="B14:C14"/>
    <mergeCell ref="B74:C74"/>
    <mergeCell ref="B72:C72"/>
    <mergeCell ref="B59:C59"/>
    <mergeCell ref="B51:C51"/>
    <mergeCell ref="B52:C52"/>
    <mergeCell ref="B60:C60"/>
    <mergeCell ref="B66:C66"/>
    <mergeCell ref="B61:C61"/>
    <mergeCell ref="B63:C63"/>
    <mergeCell ref="B82:C82"/>
    <mergeCell ref="B83:C83"/>
    <mergeCell ref="B90:C90"/>
    <mergeCell ref="B12:C12"/>
    <mergeCell ref="B100:C100"/>
    <mergeCell ref="B95:C95"/>
    <mergeCell ref="B24:C24"/>
    <mergeCell ref="B25:C25"/>
    <mergeCell ref="B22:C22"/>
    <mergeCell ref="B23:C23"/>
    <mergeCell ref="B104:C104"/>
    <mergeCell ref="B87:C87"/>
    <mergeCell ref="B84:C84"/>
    <mergeCell ref="B70:C70"/>
    <mergeCell ref="B64:C64"/>
    <mergeCell ref="B76:C76"/>
    <mergeCell ref="B67:C67"/>
    <mergeCell ref="B81:C81"/>
    <mergeCell ref="B101:C101"/>
    <mergeCell ref="B103:C103"/>
  </mergeCells>
  <printOptions horizontalCentered="1"/>
  <pageMargins left="0.7086614173228347" right="0.7086614173228347" top="0.7480314960629921" bottom="0.7480314960629921" header="0.31496062992125984" footer="0.31496062992125984"/>
  <pageSetup cellComments="asDisplayed" fitToHeight="1" fitToWidth="1" horizontalDpi="600" verticalDpi="600" orientation="portrait" paperSize="9" scale="69" r:id="rId3"/>
  <headerFooter>
    <oddHeader>&amp;C&amp;"-,Félkövér"&amp;12Martonvásár Város Képviselőtestület  ..../2014 (........) önkormányzati rendelete Martonvásár Város 2014. évi költségvetésének módosításáról&amp;R&amp;"-,Félkövér"5.a melléklet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X121"/>
  <sheetViews>
    <sheetView zoomScalePageLayoutView="0" workbookViewId="0" topLeftCell="B1">
      <selection activeCell="F4" sqref="F4"/>
    </sheetView>
  </sheetViews>
  <sheetFormatPr defaultColWidth="9.140625" defaultRowHeight="15"/>
  <cols>
    <col min="1" max="1" width="9.140625" style="29" customWidth="1"/>
    <col min="2" max="2" width="7.140625" style="30" customWidth="1"/>
    <col min="3" max="3" width="51.00390625" style="30" customWidth="1"/>
    <col min="4" max="4" width="11.421875" style="21" customWidth="1"/>
    <col min="5" max="5" width="10.7109375" style="21" customWidth="1"/>
    <col min="6" max="6" width="9.421875" style="21" customWidth="1"/>
    <col min="7" max="7" width="8.7109375" style="21" customWidth="1"/>
    <col min="8" max="8" width="11.00390625" style="21" customWidth="1"/>
    <col min="9" max="10" width="8.7109375" style="21" customWidth="1"/>
    <col min="11" max="11" width="10.28125" style="21" customWidth="1"/>
    <col min="12" max="13" width="8.7109375" style="21" customWidth="1"/>
    <col min="14" max="14" width="20.57421875" style="21" customWidth="1"/>
    <col min="15" max="16" width="8.7109375" style="21" customWidth="1"/>
    <col min="17" max="17" width="11.8515625" style="21" customWidth="1"/>
    <col min="18" max="19" width="8.7109375" style="21" customWidth="1"/>
    <col min="20" max="20" width="11.7109375" style="21" customWidth="1"/>
    <col min="21" max="22" width="8.7109375" style="21" customWidth="1"/>
    <col min="23" max="23" width="10.8515625" style="21" customWidth="1"/>
    <col min="24" max="24" width="8.7109375" style="21" customWidth="1"/>
    <col min="28" max="16384" width="9.140625" style="21" customWidth="1"/>
  </cols>
  <sheetData>
    <row r="1" spans="1:24" s="1" customFormat="1" ht="11.25" customHeight="1">
      <c r="A1" s="29"/>
      <c r="B1" s="30"/>
      <c r="C1" s="30"/>
      <c r="V1" s="859" t="s">
        <v>516</v>
      </c>
      <c r="W1" s="859"/>
      <c r="X1" s="859"/>
    </row>
    <row r="2" spans="1:24" s="44" customFormat="1" ht="48.75" customHeight="1">
      <c r="A2" s="864"/>
      <c r="B2" s="873" t="s">
        <v>507</v>
      </c>
      <c r="C2" s="874"/>
      <c r="D2" s="866" t="s">
        <v>191</v>
      </c>
      <c r="E2" s="867"/>
      <c r="F2" s="868"/>
      <c r="G2" s="872" t="s">
        <v>182</v>
      </c>
      <c r="H2" s="872"/>
      <c r="I2" s="872"/>
      <c r="J2" s="872" t="s">
        <v>183</v>
      </c>
      <c r="K2" s="872"/>
      <c r="L2" s="872"/>
      <c r="M2" s="872" t="s">
        <v>184</v>
      </c>
      <c r="N2" s="872"/>
      <c r="O2" s="872"/>
      <c r="P2" s="872" t="s">
        <v>185</v>
      </c>
      <c r="Q2" s="872"/>
      <c r="R2" s="872"/>
      <c r="S2" s="872" t="s">
        <v>186</v>
      </c>
      <c r="T2" s="872"/>
      <c r="U2" s="872"/>
      <c r="V2" s="872" t="s">
        <v>187</v>
      </c>
      <c r="W2" s="872"/>
      <c r="X2" s="872"/>
    </row>
    <row r="3" spans="1:24" s="44" customFormat="1" ht="12.75" customHeight="1">
      <c r="A3" s="865"/>
      <c r="B3" s="875"/>
      <c r="C3" s="876"/>
      <c r="D3" s="869"/>
      <c r="E3" s="870"/>
      <c r="F3" s="871"/>
      <c r="G3" s="872" t="s">
        <v>212</v>
      </c>
      <c r="H3" s="872"/>
      <c r="I3" s="872"/>
      <c r="J3" s="872" t="s">
        <v>212</v>
      </c>
      <c r="K3" s="872"/>
      <c r="L3" s="872"/>
      <c r="M3" s="872" t="s">
        <v>212</v>
      </c>
      <c r="N3" s="872"/>
      <c r="O3" s="872"/>
      <c r="P3" s="872" t="s">
        <v>212</v>
      </c>
      <c r="Q3" s="872"/>
      <c r="R3" s="872"/>
      <c r="S3" s="872" t="s">
        <v>212</v>
      </c>
      <c r="T3" s="872"/>
      <c r="U3" s="872"/>
      <c r="V3" s="872" t="s">
        <v>212</v>
      </c>
      <c r="W3" s="872"/>
      <c r="X3" s="872"/>
    </row>
    <row r="4" spans="1:24" s="20" customFormat="1" ht="15.75" customHeight="1">
      <c r="A4" s="332" t="s">
        <v>1</v>
      </c>
      <c r="B4" s="856" t="s">
        <v>0</v>
      </c>
      <c r="C4" s="856"/>
      <c r="D4" s="4" t="s">
        <v>188</v>
      </c>
      <c r="E4" s="4" t="s">
        <v>636</v>
      </c>
      <c r="F4" s="4" t="s">
        <v>189</v>
      </c>
      <c r="G4" s="4" t="s">
        <v>188</v>
      </c>
      <c r="H4" s="4" t="s">
        <v>636</v>
      </c>
      <c r="I4" s="4" t="s">
        <v>189</v>
      </c>
      <c r="J4" s="4" t="s">
        <v>188</v>
      </c>
      <c r="K4" s="4" t="s">
        <v>636</v>
      </c>
      <c r="L4" s="4" t="s">
        <v>189</v>
      </c>
      <c r="M4" s="4" t="s">
        <v>188</v>
      </c>
      <c r="N4" s="4" t="s">
        <v>636</v>
      </c>
      <c r="O4" s="4" t="s">
        <v>189</v>
      </c>
      <c r="P4" s="4" t="s">
        <v>188</v>
      </c>
      <c r="Q4" s="4" t="s">
        <v>636</v>
      </c>
      <c r="R4" s="4" t="s">
        <v>189</v>
      </c>
      <c r="S4" s="4" t="s">
        <v>188</v>
      </c>
      <c r="T4" s="4" t="s">
        <v>636</v>
      </c>
      <c r="U4" s="4" t="s">
        <v>189</v>
      </c>
      <c r="V4" s="4" t="s">
        <v>188</v>
      </c>
      <c r="W4" s="4" t="s">
        <v>636</v>
      </c>
      <c r="X4" s="4" t="s">
        <v>189</v>
      </c>
    </row>
    <row r="5" spans="1:24" ht="15" customHeight="1" hidden="1">
      <c r="A5" s="5" t="s">
        <v>3</v>
      </c>
      <c r="B5" s="835" t="s">
        <v>2</v>
      </c>
      <c r="C5" s="835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5" customHeight="1" hidden="1">
      <c r="A6" s="5" t="s">
        <v>5</v>
      </c>
      <c r="B6" s="835" t="s">
        <v>4</v>
      </c>
      <c r="C6" s="835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15" hidden="1">
      <c r="A7" s="5" t="s">
        <v>7</v>
      </c>
      <c r="B7" s="835" t="s">
        <v>6</v>
      </c>
      <c r="C7" s="835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ht="15" customHeight="1" hidden="1">
      <c r="A8" s="5" t="s">
        <v>9</v>
      </c>
      <c r="B8" s="835" t="s">
        <v>8</v>
      </c>
      <c r="C8" s="835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4" ht="15" customHeight="1" hidden="1">
      <c r="A9" s="5" t="s">
        <v>11</v>
      </c>
      <c r="B9" s="835" t="s">
        <v>10</v>
      </c>
      <c r="C9" s="835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1:24" ht="15" hidden="1">
      <c r="A10" s="5" t="s">
        <v>13</v>
      </c>
      <c r="B10" s="835" t="s">
        <v>12</v>
      </c>
      <c r="C10" s="835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</row>
    <row r="11" spans="1:24" ht="15" hidden="1">
      <c r="A11" s="5" t="s">
        <v>15</v>
      </c>
      <c r="B11" s="835" t="s">
        <v>14</v>
      </c>
      <c r="C11" s="835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</row>
    <row r="12" spans="1:24" ht="15" customHeight="1" hidden="1">
      <c r="A12" s="5" t="s">
        <v>17</v>
      </c>
      <c r="B12" s="835" t="s">
        <v>16</v>
      </c>
      <c r="C12" s="835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</row>
    <row r="13" spans="1:24" ht="15" hidden="1">
      <c r="A13" s="5" t="s">
        <v>19</v>
      </c>
      <c r="B13" s="835" t="s">
        <v>18</v>
      </c>
      <c r="C13" s="835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</row>
    <row r="14" spans="1:24" ht="15" customHeight="1" hidden="1">
      <c r="A14" s="5" t="s">
        <v>21</v>
      </c>
      <c r="B14" s="835" t="s">
        <v>20</v>
      </c>
      <c r="C14" s="835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</row>
    <row r="15" spans="1:24" ht="15" hidden="1">
      <c r="A15" s="5" t="s">
        <v>23</v>
      </c>
      <c r="B15" s="835" t="s">
        <v>22</v>
      </c>
      <c r="C15" s="835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</row>
    <row r="16" spans="1:24" ht="15" customHeight="1" hidden="1">
      <c r="A16" s="5" t="s">
        <v>25</v>
      </c>
      <c r="B16" s="835" t="s">
        <v>24</v>
      </c>
      <c r="C16" s="835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</row>
    <row r="17" spans="1:24" ht="15" hidden="1">
      <c r="A17" s="5" t="s">
        <v>26</v>
      </c>
      <c r="B17" s="835" t="s">
        <v>180</v>
      </c>
      <c r="C17" s="835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</row>
    <row r="18" spans="1:24" ht="15" customHeight="1" hidden="1">
      <c r="A18" s="5" t="s">
        <v>26</v>
      </c>
      <c r="B18" s="835" t="s">
        <v>27</v>
      </c>
      <c r="C18" s="835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</row>
    <row r="19" spans="1:24" s="55" customFormat="1" ht="12.75">
      <c r="A19" s="7" t="s">
        <v>28</v>
      </c>
      <c r="B19" s="855" t="s">
        <v>179</v>
      </c>
      <c r="C19" s="855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</row>
    <row r="20" spans="1:24" ht="15" hidden="1">
      <c r="A20" s="5" t="s">
        <v>30</v>
      </c>
      <c r="B20" s="835" t="s">
        <v>29</v>
      </c>
      <c r="C20" s="835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</row>
    <row r="21" spans="1:24" ht="15" hidden="1">
      <c r="A21" s="5" t="s">
        <v>32</v>
      </c>
      <c r="B21" s="835" t="s">
        <v>31</v>
      </c>
      <c r="C21" s="835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</row>
    <row r="22" spans="1:24" ht="15" hidden="1">
      <c r="A22" s="5" t="s">
        <v>34</v>
      </c>
      <c r="B22" s="835" t="s">
        <v>33</v>
      </c>
      <c r="C22" s="835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</row>
    <row r="23" spans="1:24" s="55" customFormat="1" ht="15" customHeight="1">
      <c r="A23" s="7" t="s">
        <v>35</v>
      </c>
      <c r="B23" s="855" t="s">
        <v>178</v>
      </c>
      <c r="C23" s="855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</row>
    <row r="24" spans="1:24" s="55" customFormat="1" ht="12.75">
      <c r="A24" s="7" t="s">
        <v>36</v>
      </c>
      <c r="B24" s="855" t="s">
        <v>177</v>
      </c>
      <c r="C24" s="855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</row>
    <row r="25" spans="1:24" ht="12" customHeight="1">
      <c r="A25" s="9"/>
      <c r="B25" s="10"/>
      <c r="C25" s="10"/>
      <c r="D25" s="24"/>
      <c r="E25" s="24"/>
      <c r="F25" s="25"/>
      <c r="G25" s="24"/>
      <c r="H25" s="24"/>
      <c r="I25" s="25"/>
      <c r="J25" s="24"/>
      <c r="K25" s="24"/>
      <c r="L25" s="25"/>
      <c r="M25" s="24"/>
      <c r="N25" s="24"/>
      <c r="O25" s="25"/>
      <c r="P25" s="24"/>
      <c r="Q25" s="24"/>
      <c r="R25" s="25"/>
      <c r="S25" s="24"/>
      <c r="T25" s="24"/>
      <c r="U25" s="25"/>
      <c r="V25" s="24"/>
      <c r="W25" s="24"/>
      <c r="X25" s="25"/>
    </row>
    <row r="26" spans="1:24" s="55" customFormat="1" ht="12.75">
      <c r="A26" s="11" t="s">
        <v>37</v>
      </c>
      <c r="B26" s="852" t="s">
        <v>176</v>
      </c>
      <c r="C26" s="852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</row>
    <row r="27" spans="1:24" s="48" customFormat="1" ht="12.75" hidden="1">
      <c r="A27" s="37" t="s">
        <v>37</v>
      </c>
      <c r="B27" s="45"/>
      <c r="C27" s="38" t="s">
        <v>38</v>
      </c>
      <c r="D27" s="46"/>
      <c r="E27" s="47"/>
      <c r="F27" s="47"/>
      <c r="G27" s="46"/>
      <c r="H27" s="47"/>
      <c r="I27" s="47"/>
      <c r="J27" s="46"/>
      <c r="K27" s="47"/>
      <c r="L27" s="47"/>
      <c r="M27" s="46"/>
      <c r="N27" s="47"/>
      <c r="O27" s="47"/>
      <c r="P27" s="46"/>
      <c r="Q27" s="47"/>
      <c r="R27" s="47"/>
      <c r="S27" s="46"/>
      <c r="T27" s="47"/>
      <c r="U27" s="47"/>
      <c r="V27" s="46"/>
      <c r="W27" s="47"/>
      <c r="X27" s="47"/>
    </row>
    <row r="28" spans="1:24" s="48" customFormat="1" ht="12.75" hidden="1">
      <c r="A28" s="37" t="s">
        <v>37</v>
      </c>
      <c r="B28" s="45"/>
      <c r="C28" s="38" t="s">
        <v>39</v>
      </c>
      <c r="D28" s="46"/>
      <c r="E28" s="47"/>
      <c r="F28" s="47"/>
      <c r="G28" s="46"/>
      <c r="H28" s="47"/>
      <c r="I28" s="47"/>
      <c r="J28" s="46"/>
      <c r="K28" s="47"/>
      <c r="L28" s="47"/>
      <c r="M28" s="46"/>
      <c r="N28" s="47"/>
      <c r="O28" s="47"/>
      <c r="P28" s="46"/>
      <c r="Q28" s="47"/>
      <c r="R28" s="47"/>
      <c r="S28" s="46"/>
      <c r="T28" s="47"/>
      <c r="U28" s="47"/>
      <c r="V28" s="46"/>
      <c r="W28" s="47"/>
      <c r="X28" s="47"/>
    </row>
    <row r="29" spans="1:24" s="48" customFormat="1" ht="12.75" hidden="1">
      <c r="A29" s="37" t="s">
        <v>37</v>
      </c>
      <c r="B29" s="45"/>
      <c r="C29" s="38" t="s">
        <v>40</v>
      </c>
      <c r="D29" s="46"/>
      <c r="E29" s="47"/>
      <c r="F29" s="47"/>
      <c r="G29" s="46"/>
      <c r="H29" s="47"/>
      <c r="I29" s="47"/>
      <c r="J29" s="46"/>
      <c r="K29" s="47"/>
      <c r="L29" s="47"/>
      <c r="M29" s="46"/>
      <c r="N29" s="47"/>
      <c r="O29" s="47"/>
      <c r="P29" s="46"/>
      <c r="Q29" s="47"/>
      <c r="R29" s="47"/>
      <c r="S29" s="46"/>
      <c r="T29" s="47"/>
      <c r="U29" s="47"/>
      <c r="V29" s="46"/>
      <c r="W29" s="47"/>
      <c r="X29" s="47"/>
    </row>
    <row r="30" spans="1:24" s="48" customFormat="1" ht="38.25" hidden="1">
      <c r="A30" s="37" t="s">
        <v>37</v>
      </c>
      <c r="B30" s="45"/>
      <c r="C30" s="38" t="s">
        <v>41</v>
      </c>
      <c r="D30" s="46"/>
      <c r="E30" s="47"/>
      <c r="F30" s="47"/>
      <c r="G30" s="46"/>
      <c r="H30" s="47"/>
      <c r="I30" s="47"/>
      <c r="J30" s="46"/>
      <c r="K30" s="47"/>
      <c r="L30" s="47"/>
      <c r="M30" s="46"/>
      <c r="N30" s="47"/>
      <c r="O30" s="47"/>
      <c r="P30" s="46"/>
      <c r="Q30" s="47"/>
      <c r="R30" s="47"/>
      <c r="S30" s="46"/>
      <c r="T30" s="47"/>
      <c r="U30" s="47"/>
      <c r="V30" s="46"/>
      <c r="W30" s="47"/>
      <c r="X30" s="47"/>
    </row>
    <row r="31" spans="1:24" s="48" customFormat="1" ht="12.75" hidden="1">
      <c r="A31" s="39" t="s">
        <v>37</v>
      </c>
      <c r="B31" s="45"/>
      <c r="C31" s="38" t="s">
        <v>42</v>
      </c>
      <c r="D31" s="49"/>
      <c r="E31" s="50"/>
      <c r="F31" s="50"/>
      <c r="G31" s="49"/>
      <c r="H31" s="50"/>
      <c r="I31" s="50"/>
      <c r="J31" s="49"/>
      <c r="K31" s="50"/>
      <c r="L31" s="50"/>
      <c r="M31" s="49"/>
      <c r="N31" s="50"/>
      <c r="O31" s="50"/>
      <c r="P31" s="49"/>
      <c r="Q31" s="50"/>
      <c r="R31" s="50"/>
      <c r="S31" s="49"/>
      <c r="T31" s="50"/>
      <c r="U31" s="50"/>
      <c r="V31" s="49"/>
      <c r="W31" s="50"/>
      <c r="X31" s="50"/>
    </row>
    <row r="32" spans="1:24" ht="8.25" customHeight="1">
      <c r="A32" s="12"/>
      <c r="B32" s="28"/>
      <c r="C32" s="13"/>
      <c r="D32" s="24"/>
      <c r="E32" s="24"/>
      <c r="F32" s="25"/>
      <c r="G32" s="24"/>
      <c r="H32" s="24"/>
      <c r="I32" s="25"/>
      <c r="J32" s="24"/>
      <c r="K32" s="24"/>
      <c r="L32" s="25"/>
      <c r="M32" s="24"/>
      <c r="N32" s="24"/>
      <c r="O32" s="25"/>
      <c r="P32" s="24"/>
      <c r="Q32" s="24"/>
      <c r="R32" s="25"/>
      <c r="S32" s="24"/>
      <c r="T32" s="24"/>
      <c r="U32" s="25"/>
      <c r="V32" s="24"/>
      <c r="W32" s="24"/>
      <c r="X32" s="25"/>
    </row>
    <row r="33" spans="1:24" ht="15" hidden="1">
      <c r="A33" s="14" t="s">
        <v>44</v>
      </c>
      <c r="B33" s="853" t="s">
        <v>43</v>
      </c>
      <c r="C33" s="853"/>
      <c r="D33" s="26">
        <f aca="true" t="shared" si="0" ref="D33:D59">+G33+J33+P33+M33+S33+V33</f>
        <v>0</v>
      </c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</row>
    <row r="34" spans="1:24" ht="15" hidden="1">
      <c r="A34" s="5" t="s">
        <v>46</v>
      </c>
      <c r="B34" s="835" t="s">
        <v>45</v>
      </c>
      <c r="C34" s="835"/>
      <c r="D34" s="26">
        <f t="shared" si="0"/>
        <v>0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</row>
    <row r="35" spans="1:24" ht="15" hidden="1">
      <c r="A35" s="5" t="s">
        <v>48</v>
      </c>
      <c r="B35" s="835" t="s">
        <v>47</v>
      </c>
      <c r="C35" s="835"/>
      <c r="D35" s="26">
        <f t="shared" si="0"/>
        <v>0</v>
      </c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</row>
    <row r="36" spans="1:24" s="55" customFormat="1" ht="12.75">
      <c r="A36" s="7" t="s">
        <v>49</v>
      </c>
      <c r="B36" s="855" t="s">
        <v>175</v>
      </c>
      <c r="C36" s="855"/>
      <c r="D36" s="57">
        <f t="shared" si="0"/>
        <v>0</v>
      </c>
      <c r="E36" s="56"/>
      <c r="F36" s="56"/>
      <c r="G36" s="56">
        <f>SUM(G33:G35)</f>
        <v>0</v>
      </c>
      <c r="H36" s="56">
        <f aca="true" t="shared" si="1" ref="H36:X36">SUM(H33:H35)</f>
        <v>0</v>
      </c>
      <c r="I36" s="56">
        <f t="shared" si="1"/>
        <v>0</v>
      </c>
      <c r="J36" s="56">
        <f t="shared" si="1"/>
        <v>0</v>
      </c>
      <c r="K36" s="56">
        <f t="shared" si="1"/>
        <v>0</v>
      </c>
      <c r="L36" s="56">
        <f t="shared" si="1"/>
        <v>0</v>
      </c>
      <c r="M36" s="56">
        <f t="shared" si="1"/>
        <v>0</v>
      </c>
      <c r="N36" s="56">
        <f t="shared" si="1"/>
        <v>0</v>
      </c>
      <c r="O36" s="56">
        <f t="shared" si="1"/>
        <v>0</v>
      </c>
      <c r="P36" s="56">
        <f t="shared" si="1"/>
        <v>0</v>
      </c>
      <c r="Q36" s="56">
        <f t="shared" si="1"/>
        <v>0</v>
      </c>
      <c r="R36" s="56">
        <f t="shared" si="1"/>
        <v>0</v>
      </c>
      <c r="S36" s="56">
        <f t="shared" si="1"/>
        <v>0</v>
      </c>
      <c r="T36" s="56">
        <f t="shared" si="1"/>
        <v>0</v>
      </c>
      <c r="U36" s="56">
        <f t="shared" si="1"/>
        <v>0</v>
      </c>
      <c r="V36" s="56">
        <f t="shared" si="1"/>
        <v>0</v>
      </c>
      <c r="W36" s="56">
        <f t="shared" si="1"/>
        <v>0</v>
      </c>
      <c r="X36" s="56">
        <f t="shared" si="1"/>
        <v>0</v>
      </c>
    </row>
    <row r="37" spans="1:24" ht="15" hidden="1">
      <c r="A37" s="5" t="s">
        <v>51</v>
      </c>
      <c r="B37" s="835" t="s">
        <v>50</v>
      </c>
      <c r="C37" s="835"/>
      <c r="D37" s="26">
        <f t="shared" si="0"/>
        <v>0</v>
      </c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</row>
    <row r="38" spans="1:24" ht="15" hidden="1">
      <c r="A38" s="5" t="s">
        <v>53</v>
      </c>
      <c r="B38" s="835" t="s">
        <v>52</v>
      </c>
      <c r="C38" s="835"/>
      <c r="D38" s="26">
        <f t="shared" si="0"/>
        <v>0</v>
      </c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</row>
    <row r="39" spans="1:24" s="55" customFormat="1" ht="12.75">
      <c r="A39" s="7" t="s">
        <v>54</v>
      </c>
      <c r="B39" s="855" t="s">
        <v>174</v>
      </c>
      <c r="C39" s="855"/>
      <c r="D39" s="57">
        <f t="shared" si="0"/>
        <v>0</v>
      </c>
      <c r="E39" s="56"/>
      <c r="F39" s="56"/>
      <c r="G39" s="56">
        <f>+G37+G38</f>
        <v>0</v>
      </c>
      <c r="H39" s="56">
        <f aca="true" t="shared" si="2" ref="H39:X39">+H37+H38</f>
        <v>0</v>
      </c>
      <c r="I39" s="56">
        <f t="shared" si="2"/>
        <v>0</v>
      </c>
      <c r="J39" s="56">
        <f t="shared" si="2"/>
        <v>0</v>
      </c>
      <c r="K39" s="56">
        <f t="shared" si="2"/>
        <v>0</v>
      </c>
      <c r="L39" s="56">
        <f t="shared" si="2"/>
        <v>0</v>
      </c>
      <c r="M39" s="56">
        <f t="shared" si="2"/>
        <v>0</v>
      </c>
      <c r="N39" s="56">
        <f t="shared" si="2"/>
        <v>0</v>
      </c>
      <c r="O39" s="56">
        <f t="shared" si="2"/>
        <v>0</v>
      </c>
      <c r="P39" s="56">
        <f t="shared" si="2"/>
        <v>0</v>
      </c>
      <c r="Q39" s="56">
        <f t="shared" si="2"/>
        <v>0</v>
      </c>
      <c r="R39" s="56">
        <f t="shared" si="2"/>
        <v>0</v>
      </c>
      <c r="S39" s="56">
        <f t="shared" si="2"/>
        <v>0</v>
      </c>
      <c r="T39" s="56">
        <f t="shared" si="2"/>
        <v>0</v>
      </c>
      <c r="U39" s="56">
        <f t="shared" si="2"/>
        <v>0</v>
      </c>
      <c r="V39" s="56">
        <f t="shared" si="2"/>
        <v>0</v>
      </c>
      <c r="W39" s="56">
        <f t="shared" si="2"/>
        <v>0</v>
      </c>
      <c r="X39" s="56">
        <f t="shared" si="2"/>
        <v>0</v>
      </c>
    </row>
    <row r="40" spans="1:24" ht="15">
      <c r="A40" s="5" t="s">
        <v>56</v>
      </c>
      <c r="B40" s="835" t="s">
        <v>55</v>
      </c>
      <c r="C40" s="835"/>
      <c r="D40" s="26">
        <f t="shared" si="0"/>
        <v>0</v>
      </c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</row>
    <row r="41" spans="1:24" ht="15">
      <c r="A41" s="5" t="s">
        <v>58</v>
      </c>
      <c r="B41" s="835" t="s">
        <v>57</v>
      </c>
      <c r="C41" s="835"/>
      <c r="D41" s="26">
        <f t="shared" si="0"/>
        <v>1500</v>
      </c>
      <c r="E41" s="26">
        <f>+H41+K41+Q41+N41+T41+W41</f>
        <v>0</v>
      </c>
      <c r="F41" s="26">
        <f>+I41+L41+R41+O41+U41+X41</f>
        <v>1500</v>
      </c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>
        <v>1500</v>
      </c>
      <c r="T41" s="22"/>
      <c r="U41" s="22">
        <f>SUM(S41:T41)</f>
        <v>1500</v>
      </c>
      <c r="V41" s="22"/>
      <c r="W41" s="22"/>
      <c r="X41" s="22"/>
    </row>
    <row r="42" spans="1:24" ht="15">
      <c r="A42" s="5" t="s">
        <v>59</v>
      </c>
      <c r="B42" s="835" t="s">
        <v>172</v>
      </c>
      <c r="C42" s="835"/>
      <c r="D42" s="26">
        <f t="shared" si="0"/>
        <v>0</v>
      </c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</row>
    <row r="43" spans="1:24" ht="15">
      <c r="A43" s="5" t="s">
        <v>61</v>
      </c>
      <c r="B43" s="835" t="s">
        <v>60</v>
      </c>
      <c r="C43" s="835"/>
      <c r="D43" s="26">
        <f t="shared" si="0"/>
        <v>0</v>
      </c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</row>
    <row r="44" spans="1:24" ht="15">
      <c r="A44" s="5" t="s">
        <v>62</v>
      </c>
      <c r="B44" s="849" t="s">
        <v>171</v>
      </c>
      <c r="C44" s="849"/>
      <c r="D44" s="26">
        <f t="shared" si="0"/>
        <v>0</v>
      </c>
      <c r="E44" s="22"/>
      <c r="F44" s="22"/>
      <c r="G44" s="22">
        <f>+G45+G46</f>
        <v>0</v>
      </c>
      <c r="H44" s="22">
        <f aca="true" t="shared" si="3" ref="H44:X44">+H45+H46</f>
        <v>0</v>
      </c>
      <c r="I44" s="22">
        <f t="shared" si="3"/>
        <v>0</v>
      </c>
      <c r="J44" s="22">
        <f t="shared" si="3"/>
        <v>0</v>
      </c>
      <c r="K44" s="22">
        <f t="shared" si="3"/>
        <v>0</v>
      </c>
      <c r="L44" s="22">
        <f t="shared" si="3"/>
        <v>0</v>
      </c>
      <c r="M44" s="22">
        <f t="shared" si="3"/>
        <v>0</v>
      </c>
      <c r="N44" s="22">
        <f t="shared" si="3"/>
        <v>0</v>
      </c>
      <c r="O44" s="22">
        <f t="shared" si="3"/>
        <v>0</v>
      </c>
      <c r="P44" s="22">
        <f t="shared" si="3"/>
        <v>0</v>
      </c>
      <c r="Q44" s="22">
        <f t="shared" si="3"/>
        <v>0</v>
      </c>
      <c r="R44" s="22">
        <f t="shared" si="3"/>
        <v>0</v>
      </c>
      <c r="S44" s="22">
        <f t="shared" si="3"/>
        <v>0</v>
      </c>
      <c r="T44" s="22">
        <f t="shared" si="3"/>
        <v>0</v>
      </c>
      <c r="U44" s="22">
        <f t="shared" si="3"/>
        <v>0</v>
      </c>
      <c r="V44" s="22">
        <f t="shared" si="3"/>
        <v>0</v>
      </c>
      <c r="W44" s="22">
        <f t="shared" si="3"/>
        <v>0</v>
      </c>
      <c r="X44" s="22">
        <f t="shared" si="3"/>
        <v>0</v>
      </c>
    </row>
    <row r="45" spans="1:24" s="48" customFormat="1" ht="12.75">
      <c r="A45" s="37" t="s">
        <v>62</v>
      </c>
      <c r="B45" s="45"/>
      <c r="C45" s="38" t="s">
        <v>63</v>
      </c>
      <c r="D45" s="26">
        <f t="shared" si="0"/>
        <v>0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</row>
    <row r="46" spans="1:24" s="48" customFormat="1" ht="12.75">
      <c r="A46" s="37" t="s">
        <v>62</v>
      </c>
      <c r="B46" s="45"/>
      <c r="C46" s="38" t="s">
        <v>173</v>
      </c>
      <c r="D46" s="26">
        <f t="shared" si="0"/>
        <v>0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</row>
    <row r="47" spans="1:24" ht="15">
      <c r="A47" s="5" t="s">
        <v>65</v>
      </c>
      <c r="B47" s="853" t="s">
        <v>64</v>
      </c>
      <c r="C47" s="853"/>
      <c r="D47" s="26">
        <f t="shared" si="0"/>
        <v>0</v>
      </c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</row>
    <row r="48" spans="1:24" ht="15">
      <c r="A48" s="5" t="s">
        <v>67</v>
      </c>
      <c r="B48" s="835" t="s">
        <v>66</v>
      </c>
      <c r="C48" s="835"/>
      <c r="D48" s="26">
        <f t="shared" si="0"/>
        <v>0</v>
      </c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</row>
    <row r="49" spans="1:24" s="55" customFormat="1" ht="12.75">
      <c r="A49" s="7" t="s">
        <v>68</v>
      </c>
      <c r="B49" s="855" t="s">
        <v>161</v>
      </c>
      <c r="C49" s="855"/>
      <c r="D49" s="57">
        <f t="shared" si="0"/>
        <v>1500</v>
      </c>
      <c r="E49" s="57">
        <f>+H49+K49+Q49+N49+T49+W49</f>
        <v>0</v>
      </c>
      <c r="F49" s="57">
        <f>+I49+L49+R49+O49+U49+X49</f>
        <v>1500</v>
      </c>
      <c r="G49" s="56">
        <f>+G48+G47+G44+G43+G42+G41+G40</f>
        <v>0</v>
      </c>
      <c r="H49" s="56">
        <f aca="true" t="shared" si="4" ref="H49:X49">+H48+H47+H44+H43+H42+H41+H40</f>
        <v>0</v>
      </c>
      <c r="I49" s="56">
        <f t="shared" si="4"/>
        <v>0</v>
      </c>
      <c r="J49" s="56">
        <f t="shared" si="4"/>
        <v>0</v>
      </c>
      <c r="K49" s="56">
        <f t="shared" si="4"/>
        <v>0</v>
      </c>
      <c r="L49" s="56">
        <f t="shared" si="4"/>
        <v>0</v>
      </c>
      <c r="M49" s="56">
        <f t="shared" si="4"/>
        <v>0</v>
      </c>
      <c r="N49" s="56">
        <f t="shared" si="4"/>
        <v>0</v>
      </c>
      <c r="O49" s="56">
        <f t="shared" si="4"/>
        <v>0</v>
      </c>
      <c r="P49" s="56">
        <f t="shared" si="4"/>
        <v>0</v>
      </c>
      <c r="Q49" s="56">
        <f t="shared" si="4"/>
        <v>0</v>
      </c>
      <c r="R49" s="56">
        <f t="shared" si="4"/>
        <v>0</v>
      </c>
      <c r="S49" s="56">
        <f t="shared" si="4"/>
        <v>1500</v>
      </c>
      <c r="T49" s="56">
        <f t="shared" si="4"/>
        <v>0</v>
      </c>
      <c r="U49" s="56">
        <f t="shared" si="4"/>
        <v>1500</v>
      </c>
      <c r="V49" s="56">
        <f t="shared" si="4"/>
        <v>0</v>
      </c>
      <c r="W49" s="56">
        <f t="shared" si="4"/>
        <v>0</v>
      </c>
      <c r="X49" s="56">
        <f t="shared" si="4"/>
        <v>0</v>
      </c>
    </row>
    <row r="50" spans="1:24" ht="15" hidden="1">
      <c r="A50" s="5" t="s">
        <v>70</v>
      </c>
      <c r="B50" s="835" t="s">
        <v>69</v>
      </c>
      <c r="C50" s="835"/>
      <c r="D50" s="26">
        <f t="shared" si="0"/>
        <v>0</v>
      </c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</row>
    <row r="51" spans="1:24" ht="15" hidden="1">
      <c r="A51" s="5" t="s">
        <v>72</v>
      </c>
      <c r="B51" s="835" t="s">
        <v>71</v>
      </c>
      <c r="C51" s="835"/>
      <c r="D51" s="26">
        <f t="shared" si="0"/>
        <v>0</v>
      </c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</row>
    <row r="52" spans="1:24" s="55" customFormat="1" ht="12.75">
      <c r="A52" s="7" t="s">
        <v>73</v>
      </c>
      <c r="B52" s="855" t="s">
        <v>160</v>
      </c>
      <c r="C52" s="855"/>
      <c r="D52" s="57">
        <f t="shared" si="0"/>
        <v>0</v>
      </c>
      <c r="E52" s="56"/>
      <c r="F52" s="56"/>
      <c r="G52" s="56">
        <f>+G50+G51</f>
        <v>0</v>
      </c>
      <c r="H52" s="56">
        <f aca="true" t="shared" si="5" ref="H52:X52">+H50+H51</f>
        <v>0</v>
      </c>
      <c r="I52" s="56">
        <f t="shared" si="5"/>
        <v>0</v>
      </c>
      <c r="J52" s="56">
        <f t="shared" si="5"/>
        <v>0</v>
      </c>
      <c r="K52" s="56">
        <f t="shared" si="5"/>
        <v>0</v>
      </c>
      <c r="L52" s="56">
        <f t="shared" si="5"/>
        <v>0</v>
      </c>
      <c r="M52" s="56">
        <f t="shared" si="5"/>
        <v>0</v>
      </c>
      <c r="N52" s="56">
        <f t="shared" si="5"/>
        <v>0</v>
      </c>
      <c r="O52" s="56">
        <f t="shared" si="5"/>
        <v>0</v>
      </c>
      <c r="P52" s="56">
        <f>+P50+P51</f>
        <v>0</v>
      </c>
      <c r="Q52" s="56">
        <f t="shared" si="5"/>
        <v>0</v>
      </c>
      <c r="R52" s="56">
        <f t="shared" si="5"/>
        <v>0</v>
      </c>
      <c r="S52" s="56">
        <f t="shared" si="5"/>
        <v>0</v>
      </c>
      <c r="T52" s="56">
        <f t="shared" si="5"/>
        <v>0</v>
      </c>
      <c r="U52" s="56">
        <f t="shared" si="5"/>
        <v>0</v>
      </c>
      <c r="V52" s="56">
        <f t="shared" si="5"/>
        <v>0</v>
      </c>
      <c r="W52" s="56">
        <f t="shared" si="5"/>
        <v>0</v>
      </c>
      <c r="X52" s="56">
        <f t="shared" si="5"/>
        <v>0</v>
      </c>
    </row>
    <row r="53" spans="1:24" ht="15" hidden="1">
      <c r="A53" s="5" t="s">
        <v>75</v>
      </c>
      <c r="B53" s="835" t="s">
        <v>74</v>
      </c>
      <c r="C53" s="835"/>
      <c r="D53" s="26">
        <f t="shared" si="0"/>
        <v>0</v>
      </c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</row>
    <row r="54" spans="1:24" ht="15" hidden="1">
      <c r="A54" s="5" t="s">
        <v>77</v>
      </c>
      <c r="B54" s="835" t="s">
        <v>76</v>
      </c>
      <c r="C54" s="835"/>
      <c r="D54" s="26">
        <f t="shared" si="0"/>
        <v>0</v>
      </c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</row>
    <row r="55" spans="1:24" ht="15" hidden="1">
      <c r="A55" s="5" t="s">
        <v>78</v>
      </c>
      <c r="B55" s="835" t="s">
        <v>159</v>
      </c>
      <c r="C55" s="835"/>
      <c r="D55" s="26">
        <f t="shared" si="0"/>
        <v>0</v>
      </c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</row>
    <row r="56" spans="1:24" ht="15" hidden="1">
      <c r="A56" s="5" t="s">
        <v>79</v>
      </c>
      <c r="B56" s="835" t="s">
        <v>158</v>
      </c>
      <c r="C56" s="835"/>
      <c r="D56" s="26">
        <f t="shared" si="0"/>
        <v>0</v>
      </c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</row>
    <row r="57" spans="1:24" ht="15" hidden="1">
      <c r="A57" s="5" t="s">
        <v>81</v>
      </c>
      <c r="B57" s="835" t="s">
        <v>80</v>
      </c>
      <c r="C57" s="835"/>
      <c r="D57" s="26">
        <f t="shared" si="0"/>
        <v>0</v>
      </c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</row>
    <row r="58" spans="1:24" s="55" customFormat="1" ht="12.75">
      <c r="A58" s="7" t="s">
        <v>82</v>
      </c>
      <c r="B58" s="855" t="s">
        <v>157</v>
      </c>
      <c r="C58" s="855"/>
      <c r="D58" s="57">
        <f t="shared" si="0"/>
        <v>0</v>
      </c>
      <c r="E58" s="56"/>
      <c r="F58" s="56"/>
      <c r="G58" s="56">
        <f>SUM(G53:G57)</f>
        <v>0</v>
      </c>
      <c r="H58" s="56">
        <f aca="true" t="shared" si="6" ref="H58:X58">SUM(H53:H57)</f>
        <v>0</v>
      </c>
      <c r="I58" s="56">
        <f t="shared" si="6"/>
        <v>0</v>
      </c>
      <c r="J58" s="56">
        <f t="shared" si="6"/>
        <v>0</v>
      </c>
      <c r="K58" s="56">
        <f t="shared" si="6"/>
        <v>0</v>
      </c>
      <c r="L58" s="56">
        <f t="shared" si="6"/>
        <v>0</v>
      </c>
      <c r="M58" s="56">
        <f t="shared" si="6"/>
        <v>0</v>
      </c>
      <c r="N58" s="56">
        <f t="shared" si="6"/>
        <v>0</v>
      </c>
      <c r="O58" s="56">
        <f t="shared" si="6"/>
        <v>0</v>
      </c>
      <c r="P58" s="56">
        <f t="shared" si="6"/>
        <v>0</v>
      </c>
      <c r="Q58" s="56">
        <f t="shared" si="6"/>
        <v>0</v>
      </c>
      <c r="R58" s="56">
        <f t="shared" si="6"/>
        <v>0</v>
      </c>
      <c r="S58" s="56">
        <f t="shared" si="6"/>
        <v>0</v>
      </c>
      <c r="T58" s="56">
        <f t="shared" si="6"/>
        <v>0</v>
      </c>
      <c r="U58" s="56">
        <f t="shared" si="6"/>
        <v>0</v>
      </c>
      <c r="V58" s="56">
        <f t="shared" si="6"/>
        <v>0</v>
      </c>
      <c r="W58" s="56">
        <f t="shared" si="6"/>
        <v>0</v>
      </c>
      <c r="X58" s="56">
        <f t="shared" si="6"/>
        <v>0</v>
      </c>
    </row>
    <row r="59" spans="1:24" s="55" customFormat="1" ht="12.75">
      <c r="A59" s="8" t="s">
        <v>83</v>
      </c>
      <c r="B59" s="852" t="s">
        <v>156</v>
      </c>
      <c r="C59" s="852"/>
      <c r="D59" s="57">
        <f t="shared" si="0"/>
        <v>1500</v>
      </c>
      <c r="E59" s="57">
        <f>+H59+K59+Q59+N59+T59+W59</f>
        <v>0</v>
      </c>
      <c r="F59" s="57">
        <f>+I59+L59+R59+O59+U59+X59</f>
        <v>1500</v>
      </c>
      <c r="G59" s="54">
        <f>+G58+G52+G49+G39+G36</f>
        <v>0</v>
      </c>
      <c r="H59" s="54">
        <f aca="true" t="shared" si="7" ref="H59:X59">+H58+H52+H49+H39+H36</f>
        <v>0</v>
      </c>
      <c r="I59" s="54">
        <f t="shared" si="7"/>
        <v>0</v>
      </c>
      <c r="J59" s="54">
        <f t="shared" si="7"/>
        <v>0</v>
      </c>
      <c r="K59" s="54">
        <f t="shared" si="7"/>
        <v>0</v>
      </c>
      <c r="L59" s="54">
        <f t="shared" si="7"/>
        <v>0</v>
      </c>
      <c r="M59" s="54">
        <f t="shared" si="7"/>
        <v>0</v>
      </c>
      <c r="N59" s="54">
        <f t="shared" si="7"/>
        <v>0</v>
      </c>
      <c r="O59" s="54">
        <f t="shared" si="7"/>
        <v>0</v>
      </c>
      <c r="P59" s="54">
        <f t="shared" si="7"/>
        <v>0</v>
      </c>
      <c r="Q59" s="54">
        <f t="shared" si="7"/>
        <v>0</v>
      </c>
      <c r="R59" s="54">
        <f t="shared" si="7"/>
        <v>0</v>
      </c>
      <c r="S59" s="54">
        <f t="shared" si="7"/>
        <v>1500</v>
      </c>
      <c r="T59" s="54">
        <f t="shared" si="7"/>
        <v>0</v>
      </c>
      <c r="U59" s="54">
        <f t="shared" si="7"/>
        <v>1500</v>
      </c>
      <c r="V59" s="54">
        <f t="shared" si="7"/>
        <v>0</v>
      </c>
      <c r="W59" s="54">
        <f t="shared" si="7"/>
        <v>0</v>
      </c>
      <c r="X59" s="54">
        <f t="shared" si="7"/>
        <v>0</v>
      </c>
    </row>
    <row r="60" spans="1:24" ht="9" customHeight="1">
      <c r="A60" s="9"/>
      <c r="B60" s="10"/>
      <c r="C60" s="10"/>
      <c r="D60" s="24"/>
      <c r="E60" s="24"/>
      <c r="F60" s="25"/>
      <c r="G60" s="24"/>
      <c r="H60" s="24"/>
      <c r="I60" s="25"/>
      <c r="J60" s="24"/>
      <c r="K60" s="24"/>
      <c r="L60" s="25"/>
      <c r="M60" s="24"/>
      <c r="N60" s="24"/>
      <c r="O60" s="25"/>
      <c r="P60" s="24"/>
      <c r="Q60" s="24"/>
      <c r="R60" s="25"/>
      <c r="S60" s="24"/>
      <c r="T60" s="24"/>
      <c r="U60" s="25"/>
      <c r="V60" s="24"/>
      <c r="W60" s="24"/>
      <c r="X60" s="25"/>
    </row>
    <row r="61" spans="1:24" ht="15">
      <c r="A61" s="14" t="s">
        <v>85</v>
      </c>
      <c r="B61" s="853" t="s">
        <v>84</v>
      </c>
      <c r="C61" s="853"/>
      <c r="D61" s="26">
        <f>+G61+J61+M61+P61+S61+V61</f>
        <v>0</v>
      </c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</row>
    <row r="62" spans="1:24" ht="15">
      <c r="A62" s="15" t="s">
        <v>86</v>
      </c>
      <c r="B62" s="849" t="s">
        <v>141</v>
      </c>
      <c r="C62" s="849"/>
      <c r="D62" s="22">
        <f>+D63</f>
        <v>60</v>
      </c>
      <c r="E62" s="22">
        <f>+E63</f>
        <v>0</v>
      </c>
      <c r="F62" s="22">
        <f>+F63</f>
        <v>60</v>
      </c>
      <c r="G62" s="22">
        <f>+G63</f>
        <v>0</v>
      </c>
      <c r="H62" s="22">
        <f aca="true" t="shared" si="8" ref="H62:X62">+H63</f>
        <v>0</v>
      </c>
      <c r="I62" s="22">
        <f t="shared" si="8"/>
        <v>0</v>
      </c>
      <c r="J62" s="22">
        <f t="shared" si="8"/>
        <v>60</v>
      </c>
      <c r="K62" s="22">
        <f t="shared" si="8"/>
        <v>0</v>
      </c>
      <c r="L62" s="22">
        <f>SUM(J62:K62)</f>
        <v>60</v>
      </c>
      <c r="M62" s="22">
        <f t="shared" si="8"/>
        <v>0</v>
      </c>
      <c r="N62" s="22">
        <f t="shared" si="8"/>
        <v>0</v>
      </c>
      <c r="O62" s="22">
        <f t="shared" si="8"/>
        <v>0</v>
      </c>
      <c r="P62" s="22">
        <f t="shared" si="8"/>
        <v>0</v>
      </c>
      <c r="Q62" s="22">
        <f t="shared" si="8"/>
        <v>0</v>
      </c>
      <c r="R62" s="22">
        <f t="shared" si="8"/>
        <v>0</v>
      </c>
      <c r="S62" s="22">
        <f t="shared" si="8"/>
        <v>0</v>
      </c>
      <c r="T62" s="22">
        <f t="shared" si="8"/>
        <v>0</v>
      </c>
      <c r="U62" s="22">
        <f t="shared" si="8"/>
        <v>0</v>
      </c>
      <c r="V62" s="22">
        <f t="shared" si="8"/>
        <v>0</v>
      </c>
      <c r="W62" s="22">
        <f t="shared" si="8"/>
        <v>0</v>
      </c>
      <c r="X62" s="22">
        <f t="shared" si="8"/>
        <v>0</v>
      </c>
    </row>
    <row r="63" spans="1:24" s="48" customFormat="1" ht="12.75">
      <c r="A63" s="37" t="s">
        <v>86</v>
      </c>
      <c r="B63" s="45"/>
      <c r="C63" s="40" t="s">
        <v>143</v>
      </c>
      <c r="D63" s="51">
        <f aca="true" t="shared" si="9" ref="D63:D78">+G63+J63+M63+P63+S63+V63</f>
        <v>60</v>
      </c>
      <c r="E63" s="51">
        <f>+H63+K63+N63+Q63+T63+W63</f>
        <v>0</v>
      </c>
      <c r="F63" s="51">
        <f>+I63+L63+O63+R63+U63+X63</f>
        <v>60</v>
      </c>
      <c r="G63" s="46"/>
      <c r="H63" s="47"/>
      <c r="I63" s="47"/>
      <c r="J63" s="46">
        <v>60</v>
      </c>
      <c r="K63" s="47"/>
      <c r="L63" s="22">
        <f>SUM(J63:K63)</f>
        <v>60</v>
      </c>
      <c r="M63" s="46"/>
      <c r="N63" s="47"/>
      <c r="O63" s="47"/>
      <c r="P63" s="46"/>
      <c r="Q63" s="47"/>
      <c r="R63" s="47"/>
      <c r="S63" s="46"/>
      <c r="T63" s="47"/>
      <c r="U63" s="47"/>
      <c r="V63" s="46"/>
      <c r="W63" s="47"/>
      <c r="X63" s="47"/>
    </row>
    <row r="64" spans="1:24" ht="15">
      <c r="A64" s="5" t="s">
        <v>88</v>
      </c>
      <c r="B64" s="853" t="s">
        <v>87</v>
      </c>
      <c r="C64" s="853"/>
      <c r="D64" s="26">
        <f t="shared" si="9"/>
        <v>0</v>
      </c>
      <c r="E64" s="22"/>
      <c r="F64" s="22"/>
      <c r="G64" s="22"/>
      <c r="H64" s="22"/>
      <c r="I64" s="22"/>
      <c r="J64" s="22"/>
      <c r="K64" s="22"/>
      <c r="L64" s="22">
        <f>SUM(J64:K64)</f>
        <v>0</v>
      </c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</row>
    <row r="65" spans="1:24" ht="15">
      <c r="A65" s="15" t="s">
        <v>89</v>
      </c>
      <c r="B65" s="849" t="s">
        <v>144</v>
      </c>
      <c r="C65" s="849"/>
      <c r="D65" s="26">
        <f t="shared" si="9"/>
        <v>1900</v>
      </c>
      <c r="E65" s="26">
        <f aca="true" t="shared" si="10" ref="E65:E78">+H65+K65+N65+Q65+T65+W65</f>
        <v>0</v>
      </c>
      <c r="F65" s="26">
        <f aca="true" t="shared" si="11" ref="F65:F78">+I65+L65+O65+R65+U65+X65</f>
        <v>1900</v>
      </c>
      <c r="G65" s="22">
        <f>+G66+G67</f>
        <v>1900</v>
      </c>
      <c r="H65" s="22"/>
      <c r="I65" s="22">
        <f>SUM(G65:H65)</f>
        <v>1900</v>
      </c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</row>
    <row r="66" spans="1:24" s="48" customFormat="1" ht="12.75">
      <c r="A66" s="37" t="s">
        <v>89</v>
      </c>
      <c r="B66" s="45"/>
      <c r="C66" s="38" t="s">
        <v>90</v>
      </c>
      <c r="D66" s="51">
        <f t="shared" si="9"/>
        <v>1800</v>
      </c>
      <c r="E66" s="51">
        <f t="shared" si="10"/>
        <v>0</v>
      </c>
      <c r="F66" s="51">
        <f t="shared" si="11"/>
        <v>1800</v>
      </c>
      <c r="G66" s="46">
        <v>1800</v>
      </c>
      <c r="H66" s="47"/>
      <c r="I66" s="22">
        <f>SUM(G66:H66)</f>
        <v>1800</v>
      </c>
      <c r="J66" s="46"/>
      <c r="K66" s="47"/>
      <c r="L66" s="47"/>
      <c r="M66" s="46"/>
      <c r="N66" s="47"/>
      <c r="O66" s="47"/>
      <c r="P66" s="46"/>
      <c r="Q66" s="47"/>
      <c r="R66" s="47"/>
      <c r="S66" s="46"/>
      <c r="T66" s="47"/>
      <c r="U66" s="47"/>
      <c r="V66" s="46"/>
      <c r="W66" s="47"/>
      <c r="X66" s="47"/>
    </row>
    <row r="67" spans="1:24" s="48" customFormat="1" ht="12.75">
      <c r="A67" s="37" t="s">
        <v>89</v>
      </c>
      <c r="B67" s="45"/>
      <c r="C67" s="40" t="s">
        <v>145</v>
      </c>
      <c r="D67" s="51">
        <f t="shared" si="9"/>
        <v>100</v>
      </c>
      <c r="E67" s="51">
        <f t="shared" si="10"/>
        <v>0</v>
      </c>
      <c r="F67" s="51">
        <f t="shared" si="11"/>
        <v>100</v>
      </c>
      <c r="G67" s="46">
        <v>100</v>
      </c>
      <c r="H67" s="47"/>
      <c r="I67" s="22">
        <f>SUM(G67:H67)</f>
        <v>100</v>
      </c>
      <c r="J67" s="46"/>
      <c r="K67" s="47"/>
      <c r="L67" s="47"/>
      <c r="M67" s="46"/>
      <c r="N67" s="47"/>
      <c r="O67" s="47"/>
      <c r="P67" s="46"/>
      <c r="Q67" s="47"/>
      <c r="R67" s="47"/>
      <c r="S67" s="46"/>
      <c r="T67" s="47"/>
      <c r="U67" s="47"/>
      <c r="V67" s="46"/>
      <c r="W67" s="47"/>
      <c r="X67" s="47"/>
    </row>
    <row r="68" spans="1:24" ht="15">
      <c r="A68" s="15" t="s">
        <v>91</v>
      </c>
      <c r="B68" s="826" t="s">
        <v>146</v>
      </c>
      <c r="C68" s="826"/>
      <c r="D68" s="26">
        <f t="shared" si="9"/>
        <v>5500</v>
      </c>
      <c r="E68" s="26">
        <f t="shared" si="10"/>
        <v>0</v>
      </c>
      <c r="F68" s="26">
        <f t="shared" si="11"/>
        <v>5500</v>
      </c>
      <c r="G68" s="22"/>
      <c r="H68" s="22"/>
      <c r="I68" s="22">
        <f>SUM(G68:H68)</f>
        <v>0</v>
      </c>
      <c r="J68" s="22"/>
      <c r="K68" s="22"/>
      <c r="L68" s="22"/>
      <c r="M68" s="22">
        <f>+M69</f>
        <v>5500</v>
      </c>
      <c r="N68" s="22"/>
      <c r="O68" s="22">
        <f>SUM(M68:N68)</f>
        <v>5500</v>
      </c>
      <c r="P68" s="22"/>
      <c r="Q68" s="22"/>
      <c r="R68" s="22"/>
      <c r="S68" s="22"/>
      <c r="T68" s="22"/>
      <c r="U68" s="22"/>
      <c r="V68" s="22"/>
      <c r="W68" s="22"/>
      <c r="X68" s="22"/>
    </row>
    <row r="69" spans="1:24" s="48" customFormat="1" ht="12.75">
      <c r="A69" s="41" t="s">
        <v>91</v>
      </c>
      <c r="B69" s="45"/>
      <c r="C69" s="40" t="s">
        <v>147</v>
      </c>
      <c r="D69" s="51">
        <f t="shared" si="9"/>
        <v>5500</v>
      </c>
      <c r="E69" s="51">
        <f t="shared" si="10"/>
        <v>0</v>
      </c>
      <c r="F69" s="51">
        <f t="shared" si="11"/>
        <v>5500</v>
      </c>
      <c r="G69" s="47"/>
      <c r="H69" s="47"/>
      <c r="I69" s="22">
        <f>SUM(G69:H69)</f>
        <v>0</v>
      </c>
      <c r="J69" s="47"/>
      <c r="K69" s="47"/>
      <c r="L69" s="47"/>
      <c r="M69" s="47">
        <v>5500</v>
      </c>
      <c r="N69" s="47"/>
      <c r="O69" s="22">
        <f aca="true" t="shared" si="12" ref="O69:O75">SUM(M69:N69)</f>
        <v>5500</v>
      </c>
      <c r="P69" s="47"/>
      <c r="Q69" s="47"/>
      <c r="R69" s="47"/>
      <c r="S69" s="47"/>
      <c r="T69" s="47"/>
      <c r="U69" s="47"/>
      <c r="V69" s="47"/>
      <c r="W69" s="47"/>
      <c r="X69" s="47"/>
    </row>
    <row r="70" spans="1:24" ht="15">
      <c r="A70" s="15" t="s">
        <v>92</v>
      </c>
      <c r="B70" s="833" t="s">
        <v>148</v>
      </c>
      <c r="C70" s="833"/>
      <c r="D70" s="26">
        <f t="shared" si="9"/>
        <v>2500</v>
      </c>
      <c r="E70" s="26">
        <f t="shared" si="10"/>
        <v>0</v>
      </c>
      <c r="F70" s="26">
        <f t="shared" si="11"/>
        <v>2500</v>
      </c>
      <c r="G70" s="22"/>
      <c r="H70" s="22"/>
      <c r="I70" s="22"/>
      <c r="J70" s="22"/>
      <c r="K70" s="22"/>
      <c r="L70" s="22"/>
      <c r="M70" s="22"/>
      <c r="N70" s="22"/>
      <c r="O70" s="22">
        <f t="shared" si="12"/>
        <v>0</v>
      </c>
      <c r="P70" s="22">
        <f>+P71</f>
        <v>2500</v>
      </c>
      <c r="Q70" s="22"/>
      <c r="R70" s="22">
        <f>SUM(P70:Q70)</f>
        <v>2500</v>
      </c>
      <c r="S70" s="22"/>
      <c r="T70" s="22"/>
      <c r="U70" s="22"/>
      <c r="V70" s="22"/>
      <c r="W70" s="22"/>
      <c r="X70" s="22"/>
    </row>
    <row r="71" spans="1:24" s="48" customFormat="1" ht="12.75">
      <c r="A71" s="41" t="s">
        <v>92</v>
      </c>
      <c r="B71" s="45"/>
      <c r="C71" s="40" t="s">
        <v>149</v>
      </c>
      <c r="D71" s="51">
        <f t="shared" si="9"/>
        <v>2500</v>
      </c>
      <c r="E71" s="51">
        <f t="shared" si="10"/>
        <v>0</v>
      </c>
      <c r="F71" s="51">
        <f t="shared" si="11"/>
        <v>2500</v>
      </c>
      <c r="G71" s="47"/>
      <c r="H71" s="47"/>
      <c r="I71" s="47"/>
      <c r="J71" s="47"/>
      <c r="K71" s="47"/>
      <c r="L71" s="47"/>
      <c r="M71" s="47"/>
      <c r="N71" s="47"/>
      <c r="O71" s="22">
        <f t="shared" si="12"/>
        <v>0</v>
      </c>
      <c r="P71" s="47">
        <v>2500</v>
      </c>
      <c r="Q71" s="47"/>
      <c r="R71" s="22">
        <f>SUM(P71:Q71)</f>
        <v>2500</v>
      </c>
      <c r="S71" s="47"/>
      <c r="T71" s="47"/>
      <c r="U71" s="47"/>
      <c r="V71" s="47"/>
      <c r="W71" s="47"/>
      <c r="X71" s="47"/>
    </row>
    <row r="72" spans="1:24" ht="15">
      <c r="A72" s="5" t="s">
        <v>93</v>
      </c>
      <c r="B72" s="833" t="s">
        <v>150</v>
      </c>
      <c r="C72" s="833"/>
      <c r="D72" s="26">
        <f t="shared" si="9"/>
        <v>140</v>
      </c>
      <c r="E72" s="26">
        <f t="shared" si="10"/>
        <v>0</v>
      </c>
      <c r="F72" s="26">
        <f t="shared" si="11"/>
        <v>140</v>
      </c>
      <c r="G72" s="22"/>
      <c r="H72" s="22"/>
      <c r="I72" s="22"/>
      <c r="J72" s="22"/>
      <c r="K72" s="22"/>
      <c r="L72" s="22"/>
      <c r="M72" s="22"/>
      <c r="N72" s="22"/>
      <c r="O72" s="22">
        <f t="shared" si="12"/>
        <v>0</v>
      </c>
      <c r="P72" s="22"/>
      <c r="Q72" s="22"/>
      <c r="R72" s="22">
        <f>SUM(P72:Q72)</f>
        <v>0</v>
      </c>
      <c r="S72" s="22"/>
      <c r="T72" s="22"/>
      <c r="U72" s="22"/>
      <c r="V72" s="22">
        <f>+V73</f>
        <v>140</v>
      </c>
      <c r="W72" s="22"/>
      <c r="X72" s="22">
        <f>SUM(V72:W72)</f>
        <v>140</v>
      </c>
    </row>
    <row r="73" spans="1:24" s="48" customFormat="1" ht="12.75">
      <c r="A73" s="41" t="s">
        <v>93</v>
      </c>
      <c r="B73" s="45"/>
      <c r="C73" s="40" t="s">
        <v>94</v>
      </c>
      <c r="D73" s="51">
        <f t="shared" si="9"/>
        <v>140</v>
      </c>
      <c r="E73" s="51">
        <f t="shared" si="10"/>
        <v>0</v>
      </c>
      <c r="F73" s="51">
        <f t="shared" si="11"/>
        <v>140</v>
      </c>
      <c r="G73" s="47"/>
      <c r="H73" s="47"/>
      <c r="I73" s="47"/>
      <c r="J73" s="47"/>
      <c r="K73" s="47"/>
      <c r="L73" s="47"/>
      <c r="M73" s="47"/>
      <c r="N73" s="47"/>
      <c r="O73" s="22">
        <f t="shared" si="12"/>
        <v>0</v>
      </c>
      <c r="P73" s="47"/>
      <c r="Q73" s="47"/>
      <c r="R73" s="47"/>
      <c r="S73" s="47"/>
      <c r="T73" s="47"/>
      <c r="U73" s="47"/>
      <c r="V73" s="47">
        <v>140</v>
      </c>
      <c r="W73" s="47"/>
      <c r="X73" s="22">
        <f>SUM(V73:W73)</f>
        <v>140</v>
      </c>
    </row>
    <row r="74" spans="1:24" ht="15">
      <c r="A74" s="15" t="s">
        <v>95</v>
      </c>
      <c r="B74" s="848" t="s">
        <v>151</v>
      </c>
      <c r="C74" s="833"/>
      <c r="D74" s="26">
        <f t="shared" si="9"/>
        <v>4300</v>
      </c>
      <c r="E74" s="26">
        <f t="shared" si="10"/>
        <v>0</v>
      </c>
      <c r="F74" s="26">
        <f t="shared" si="11"/>
        <v>4300</v>
      </c>
      <c r="G74" s="22"/>
      <c r="H74" s="22"/>
      <c r="I74" s="22"/>
      <c r="J74" s="22"/>
      <c r="K74" s="22"/>
      <c r="L74" s="22"/>
      <c r="M74" s="22">
        <f>+M75+M76+M77+M78</f>
        <v>900</v>
      </c>
      <c r="N74" s="22"/>
      <c r="O74" s="22">
        <f t="shared" si="12"/>
        <v>900</v>
      </c>
      <c r="P74" s="22"/>
      <c r="Q74" s="22"/>
      <c r="R74" s="22"/>
      <c r="S74" s="22"/>
      <c r="T74" s="22"/>
      <c r="U74" s="22"/>
      <c r="V74" s="22">
        <f>+V75+V76+V77+V78</f>
        <v>3400</v>
      </c>
      <c r="W74" s="22"/>
      <c r="X74" s="22">
        <f>SUM(V74:W74)</f>
        <v>3400</v>
      </c>
    </row>
    <row r="75" spans="1:24" s="48" customFormat="1" ht="12.75">
      <c r="A75" s="37" t="s">
        <v>95</v>
      </c>
      <c r="B75" s="45"/>
      <c r="C75" s="40" t="s">
        <v>152</v>
      </c>
      <c r="D75" s="51">
        <f t="shared" si="9"/>
        <v>900</v>
      </c>
      <c r="E75" s="51">
        <f t="shared" si="10"/>
        <v>0</v>
      </c>
      <c r="F75" s="51">
        <f t="shared" si="11"/>
        <v>900</v>
      </c>
      <c r="G75" s="47"/>
      <c r="H75" s="47"/>
      <c r="I75" s="47"/>
      <c r="J75" s="47"/>
      <c r="K75" s="47"/>
      <c r="L75" s="47"/>
      <c r="M75" s="47">
        <v>900</v>
      </c>
      <c r="N75" s="47"/>
      <c r="O75" s="22">
        <f t="shared" si="12"/>
        <v>900</v>
      </c>
      <c r="P75" s="47"/>
      <c r="Q75" s="47"/>
      <c r="R75" s="47"/>
      <c r="S75" s="47"/>
      <c r="T75" s="47"/>
      <c r="U75" s="47"/>
      <c r="V75" s="47"/>
      <c r="W75" s="47"/>
      <c r="X75" s="47"/>
    </row>
    <row r="76" spans="1:24" s="48" customFormat="1" ht="25.5">
      <c r="A76" s="37" t="s">
        <v>95</v>
      </c>
      <c r="B76" s="45"/>
      <c r="C76" s="40" t="s">
        <v>142</v>
      </c>
      <c r="D76" s="51">
        <f t="shared" si="9"/>
        <v>2400</v>
      </c>
      <c r="E76" s="51">
        <f t="shared" si="10"/>
        <v>0</v>
      </c>
      <c r="F76" s="51">
        <f t="shared" si="11"/>
        <v>2400</v>
      </c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>
        <v>2400</v>
      </c>
      <c r="W76" s="47"/>
      <c r="X76" s="47">
        <f>SUM(V76:W76)</f>
        <v>2400</v>
      </c>
    </row>
    <row r="77" spans="1:24" s="48" customFormat="1" ht="12.75">
      <c r="A77" s="42"/>
      <c r="B77" s="45"/>
      <c r="C77" s="40" t="s">
        <v>153</v>
      </c>
      <c r="D77" s="51">
        <f t="shared" si="9"/>
        <v>500</v>
      </c>
      <c r="E77" s="51">
        <f t="shared" si="10"/>
        <v>0</v>
      </c>
      <c r="F77" s="51">
        <f t="shared" si="11"/>
        <v>500</v>
      </c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>
        <v>500</v>
      </c>
      <c r="W77" s="43"/>
      <c r="X77" s="47">
        <f>SUM(V77:W77)</f>
        <v>500</v>
      </c>
    </row>
    <row r="78" spans="1:24" s="48" customFormat="1" ht="12.75">
      <c r="A78" s="37" t="s">
        <v>95</v>
      </c>
      <c r="B78" s="45"/>
      <c r="C78" s="40" t="s">
        <v>154</v>
      </c>
      <c r="D78" s="51">
        <f t="shared" si="9"/>
        <v>500</v>
      </c>
      <c r="E78" s="51">
        <f t="shared" si="10"/>
        <v>0</v>
      </c>
      <c r="F78" s="51">
        <f t="shared" si="11"/>
        <v>500</v>
      </c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>
        <v>500</v>
      </c>
      <c r="W78" s="47"/>
      <c r="X78" s="47">
        <f>SUM(V78:W78)</f>
        <v>500</v>
      </c>
    </row>
    <row r="79" spans="1:24" s="55" customFormat="1" ht="12.75">
      <c r="A79" s="8" t="s">
        <v>96</v>
      </c>
      <c r="B79" s="850" t="s">
        <v>155</v>
      </c>
      <c r="C79" s="851"/>
      <c r="D79" s="54">
        <f>+D74+D72+D70+D68+D65+D64+D62+D61</f>
        <v>14400</v>
      </c>
      <c r="E79" s="54">
        <f>+E74+E72+E70+E68+E65+E64+E62+E61</f>
        <v>0</v>
      </c>
      <c r="F79" s="54">
        <f>+F74+F72+F70+F68+F65+F64+F62+F61</f>
        <v>14400</v>
      </c>
      <c r="G79" s="54">
        <f>+G74+G72+G70+G68+G65+G64+G62+G61</f>
        <v>1900</v>
      </c>
      <c r="H79" s="54">
        <f aca="true" t="shared" si="13" ref="H79:X79">+H74+H72+H70+H68+H65+H64+H62+H61</f>
        <v>0</v>
      </c>
      <c r="I79" s="54">
        <f t="shared" si="13"/>
        <v>1900</v>
      </c>
      <c r="J79" s="54">
        <f t="shared" si="13"/>
        <v>60</v>
      </c>
      <c r="K79" s="54">
        <f t="shared" si="13"/>
        <v>0</v>
      </c>
      <c r="L79" s="54">
        <f t="shared" si="13"/>
        <v>60</v>
      </c>
      <c r="M79" s="54">
        <f t="shared" si="13"/>
        <v>6400</v>
      </c>
      <c r="N79" s="54">
        <f t="shared" si="13"/>
        <v>0</v>
      </c>
      <c r="O79" s="54">
        <f t="shared" si="13"/>
        <v>6400</v>
      </c>
      <c r="P79" s="54">
        <f t="shared" si="13"/>
        <v>2500</v>
      </c>
      <c r="Q79" s="54">
        <f t="shared" si="13"/>
        <v>0</v>
      </c>
      <c r="R79" s="54">
        <f t="shared" si="13"/>
        <v>2500</v>
      </c>
      <c r="S79" s="54">
        <f t="shared" si="13"/>
        <v>0</v>
      </c>
      <c r="T79" s="54">
        <f t="shared" si="13"/>
        <v>0</v>
      </c>
      <c r="U79" s="54">
        <f t="shared" si="13"/>
        <v>0</v>
      </c>
      <c r="V79" s="54">
        <f t="shared" si="13"/>
        <v>3540</v>
      </c>
      <c r="W79" s="54">
        <f t="shared" si="13"/>
        <v>0</v>
      </c>
      <c r="X79" s="54">
        <f t="shared" si="13"/>
        <v>3540</v>
      </c>
    </row>
    <row r="80" spans="1:24" ht="5.25" customHeight="1">
      <c r="A80" s="9"/>
      <c r="B80" s="854"/>
      <c r="C80" s="854"/>
      <c r="D80" s="24"/>
      <c r="E80" s="24"/>
      <c r="F80" s="25"/>
      <c r="G80" s="24"/>
      <c r="H80" s="24"/>
      <c r="I80" s="25"/>
      <c r="J80" s="24"/>
      <c r="K80" s="24"/>
      <c r="L80" s="25"/>
      <c r="M80" s="24"/>
      <c r="N80" s="24"/>
      <c r="O80" s="25"/>
      <c r="P80" s="24"/>
      <c r="Q80" s="24"/>
      <c r="R80" s="25"/>
      <c r="S80" s="24"/>
      <c r="T80" s="24"/>
      <c r="U80" s="25"/>
      <c r="V80" s="24"/>
      <c r="W80" s="24"/>
      <c r="X80" s="25"/>
    </row>
    <row r="81" spans="1:24" ht="15" hidden="1">
      <c r="A81" s="14" t="s">
        <v>98</v>
      </c>
      <c r="B81" s="826" t="s">
        <v>97</v>
      </c>
      <c r="C81" s="8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</row>
    <row r="82" spans="1:24" ht="15" hidden="1">
      <c r="A82" s="5" t="s">
        <v>100</v>
      </c>
      <c r="B82" s="848" t="s">
        <v>99</v>
      </c>
      <c r="C82" s="833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</row>
    <row r="83" spans="1:24" s="48" customFormat="1" ht="12.75" hidden="1">
      <c r="A83" s="37" t="s">
        <v>100</v>
      </c>
      <c r="B83" s="45"/>
      <c r="C83" s="40" t="s">
        <v>101</v>
      </c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</row>
    <row r="84" spans="1:24" s="48" customFormat="1" ht="12.75" hidden="1">
      <c r="A84" s="37" t="s">
        <v>100</v>
      </c>
      <c r="B84" s="45"/>
      <c r="C84" s="40" t="s">
        <v>102</v>
      </c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</row>
    <row r="85" spans="1:24" ht="15" hidden="1">
      <c r="A85" s="5" t="s">
        <v>103</v>
      </c>
      <c r="B85" s="847" t="s">
        <v>170</v>
      </c>
      <c r="C85" s="833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</row>
    <row r="86" spans="1:24" s="48" customFormat="1" ht="12.75" hidden="1">
      <c r="A86" s="37" t="s">
        <v>103</v>
      </c>
      <c r="B86" s="45"/>
      <c r="C86" s="40" t="s">
        <v>101</v>
      </c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</row>
    <row r="87" spans="1:24" s="48" customFormat="1" ht="12.75" hidden="1">
      <c r="A87" s="37" t="s">
        <v>103</v>
      </c>
      <c r="B87" s="45"/>
      <c r="C87" s="40" t="s">
        <v>102</v>
      </c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</row>
    <row r="88" spans="1:24" ht="15" hidden="1">
      <c r="A88" s="5" t="s">
        <v>105</v>
      </c>
      <c r="B88" s="847" t="s">
        <v>104</v>
      </c>
      <c r="C88" s="833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</row>
    <row r="89" spans="1:24" s="48" customFormat="1" ht="12.75" hidden="1">
      <c r="A89" s="52" t="s">
        <v>105</v>
      </c>
      <c r="B89" s="45"/>
      <c r="C89" s="40" t="s">
        <v>106</v>
      </c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</row>
    <row r="90" spans="1:24" s="48" customFormat="1" ht="25.5" hidden="1">
      <c r="A90" s="52" t="s">
        <v>105</v>
      </c>
      <c r="B90" s="45"/>
      <c r="C90" s="40" t="s">
        <v>107</v>
      </c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</row>
    <row r="91" spans="1:24" s="48" customFormat="1" ht="12.75" hidden="1">
      <c r="A91" s="52" t="s">
        <v>105</v>
      </c>
      <c r="B91" s="45"/>
      <c r="C91" s="40" t="s">
        <v>108</v>
      </c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</row>
    <row r="92" spans="1:24" s="48" customFormat="1" ht="12.75" hidden="1">
      <c r="A92" s="52" t="s">
        <v>105</v>
      </c>
      <c r="B92" s="45"/>
      <c r="C92" s="40" t="s">
        <v>109</v>
      </c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</row>
    <row r="93" spans="1:24" ht="15" hidden="1">
      <c r="A93" s="5" t="s">
        <v>110</v>
      </c>
      <c r="B93" s="847" t="s">
        <v>169</v>
      </c>
      <c r="C93" s="833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</row>
    <row r="94" spans="1:24" s="48" customFormat="1" ht="12.75" hidden="1">
      <c r="A94" s="52" t="s">
        <v>110</v>
      </c>
      <c r="B94" s="45"/>
      <c r="C94" s="40" t="s">
        <v>106</v>
      </c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</row>
    <row r="95" spans="1:24" s="48" customFormat="1" ht="25.5" hidden="1">
      <c r="A95" s="52" t="s">
        <v>110</v>
      </c>
      <c r="B95" s="45"/>
      <c r="C95" s="40" t="s">
        <v>107</v>
      </c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</row>
    <row r="96" spans="1:24" s="48" customFormat="1" ht="12.75" hidden="1">
      <c r="A96" s="52" t="s">
        <v>110</v>
      </c>
      <c r="B96" s="45"/>
      <c r="C96" s="40" t="s">
        <v>108</v>
      </c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</row>
    <row r="97" spans="1:24" s="48" customFormat="1" ht="12.75" hidden="1">
      <c r="A97" s="52" t="s">
        <v>110</v>
      </c>
      <c r="B97" s="45"/>
      <c r="C97" s="40" t="s">
        <v>109</v>
      </c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</row>
    <row r="98" spans="1:24" ht="15" hidden="1">
      <c r="A98" s="5" t="s">
        <v>112</v>
      </c>
      <c r="B98" s="853" t="s">
        <v>111</v>
      </c>
      <c r="C98" s="835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</row>
    <row r="99" spans="1:24" s="55" customFormat="1" ht="12.75">
      <c r="A99" s="8" t="s">
        <v>113</v>
      </c>
      <c r="B99" s="852" t="s">
        <v>168</v>
      </c>
      <c r="C99" s="852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</row>
    <row r="100" spans="1:24" ht="8.25" customHeight="1">
      <c r="A100" s="9"/>
      <c r="B100" s="10"/>
      <c r="C100" s="10"/>
      <c r="D100" s="24"/>
      <c r="E100" s="24"/>
      <c r="F100" s="25"/>
      <c r="G100" s="24"/>
      <c r="H100" s="24"/>
      <c r="I100" s="25"/>
      <c r="J100" s="24"/>
      <c r="K100" s="24"/>
      <c r="L100" s="25"/>
      <c r="M100" s="24"/>
      <c r="N100" s="24"/>
      <c r="O100" s="25"/>
      <c r="P100" s="24"/>
      <c r="Q100" s="24"/>
      <c r="R100" s="25"/>
      <c r="S100" s="24"/>
      <c r="T100" s="24"/>
      <c r="U100" s="25"/>
      <c r="V100" s="24"/>
      <c r="W100" s="24"/>
      <c r="X100" s="25"/>
    </row>
    <row r="101" spans="1:24" ht="15" hidden="1">
      <c r="A101" s="14" t="s">
        <v>115</v>
      </c>
      <c r="B101" s="853" t="s">
        <v>114</v>
      </c>
      <c r="C101" s="853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</row>
    <row r="102" spans="1:24" ht="15" hidden="1">
      <c r="A102" s="5" t="s">
        <v>116</v>
      </c>
      <c r="B102" s="835" t="s">
        <v>167</v>
      </c>
      <c r="C102" s="835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</row>
    <row r="103" spans="1:24" s="48" customFormat="1" ht="12.75" hidden="1">
      <c r="A103" s="41" t="s">
        <v>116</v>
      </c>
      <c r="B103" s="45"/>
      <c r="C103" s="53" t="s">
        <v>117</v>
      </c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</row>
    <row r="104" spans="1:24" ht="15" hidden="1">
      <c r="A104" s="5" t="s">
        <v>119</v>
      </c>
      <c r="B104" s="835" t="s">
        <v>118</v>
      </c>
      <c r="C104" s="835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</row>
    <row r="105" spans="1:24" ht="15" hidden="1">
      <c r="A105" s="5" t="s">
        <v>121</v>
      </c>
      <c r="B105" s="835" t="s">
        <v>120</v>
      </c>
      <c r="C105" s="835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</row>
    <row r="106" spans="1:24" ht="15" hidden="1">
      <c r="A106" s="5" t="s">
        <v>123</v>
      </c>
      <c r="B106" s="835" t="s">
        <v>122</v>
      </c>
      <c r="C106" s="835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</row>
    <row r="107" spans="1:24" ht="15" hidden="1">
      <c r="A107" s="5" t="s">
        <v>125</v>
      </c>
      <c r="B107" s="835" t="s">
        <v>124</v>
      </c>
      <c r="C107" s="835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</row>
    <row r="108" spans="1:24" ht="15" hidden="1">
      <c r="A108" s="5" t="s">
        <v>127</v>
      </c>
      <c r="B108" s="835" t="s">
        <v>126</v>
      </c>
      <c r="C108" s="835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</row>
    <row r="109" spans="1:24" s="55" customFormat="1" ht="12.75">
      <c r="A109" s="8" t="s">
        <v>128</v>
      </c>
      <c r="B109" s="852" t="s">
        <v>166</v>
      </c>
      <c r="C109" s="852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</row>
    <row r="110" spans="1:24" ht="8.25" customHeight="1">
      <c r="A110" s="9"/>
      <c r="B110" s="10"/>
      <c r="C110" s="10"/>
      <c r="D110" s="24"/>
      <c r="E110" s="24"/>
      <c r="F110" s="25"/>
      <c r="G110" s="24"/>
      <c r="H110" s="24"/>
      <c r="I110" s="25"/>
      <c r="J110" s="24"/>
      <c r="K110" s="24"/>
      <c r="L110" s="25"/>
      <c r="M110" s="24"/>
      <c r="N110" s="24"/>
      <c r="O110" s="25"/>
      <c r="P110" s="24"/>
      <c r="Q110" s="24"/>
      <c r="R110" s="25"/>
      <c r="S110" s="24"/>
      <c r="T110" s="24"/>
      <c r="U110" s="25"/>
      <c r="V110" s="24"/>
      <c r="W110" s="24"/>
      <c r="X110" s="25"/>
    </row>
    <row r="111" spans="1:24" ht="15" hidden="1">
      <c r="A111" s="5" t="s">
        <v>130</v>
      </c>
      <c r="B111" s="835" t="s">
        <v>129</v>
      </c>
      <c r="C111" s="835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</row>
    <row r="112" spans="1:24" ht="15" hidden="1">
      <c r="A112" s="5" t="s">
        <v>132</v>
      </c>
      <c r="B112" s="835" t="s">
        <v>131</v>
      </c>
      <c r="C112" s="835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</row>
    <row r="113" spans="1:24" ht="15" hidden="1">
      <c r="A113" s="5" t="s">
        <v>134</v>
      </c>
      <c r="B113" s="835" t="s">
        <v>133</v>
      </c>
      <c r="C113" s="835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</row>
    <row r="114" spans="1:24" ht="15" hidden="1">
      <c r="A114" s="5" t="s">
        <v>136</v>
      </c>
      <c r="B114" s="835" t="s">
        <v>135</v>
      </c>
      <c r="C114" s="835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</row>
    <row r="115" spans="1:24" s="55" customFormat="1" ht="12.75">
      <c r="A115" s="8" t="s">
        <v>137</v>
      </c>
      <c r="B115" s="852" t="s">
        <v>165</v>
      </c>
      <c r="C115" s="852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</row>
    <row r="116" spans="1:24" s="55" customFormat="1" ht="8.25" customHeight="1">
      <c r="A116" s="9"/>
      <c r="B116" s="18"/>
      <c r="C116" s="18"/>
      <c r="D116" s="65"/>
      <c r="E116" s="65"/>
      <c r="F116" s="66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</row>
    <row r="117" spans="1:24" s="55" customFormat="1" ht="12.75" hidden="1">
      <c r="A117" s="314" t="s">
        <v>473</v>
      </c>
      <c r="B117" s="853" t="s">
        <v>474</v>
      </c>
      <c r="C117" s="853"/>
      <c r="D117" s="315"/>
      <c r="E117" s="315"/>
      <c r="F117" s="316"/>
      <c r="G117" s="315"/>
      <c r="H117" s="315"/>
      <c r="I117" s="315"/>
      <c r="J117" s="315"/>
      <c r="K117" s="315"/>
      <c r="L117" s="315"/>
      <c r="M117" s="315"/>
      <c r="N117" s="315"/>
      <c r="O117" s="315"/>
      <c r="P117" s="315"/>
      <c r="Q117" s="315"/>
      <c r="R117" s="315"/>
      <c r="S117" s="315"/>
      <c r="T117" s="315"/>
      <c r="U117" s="315"/>
      <c r="V117" s="315"/>
      <c r="W117" s="315"/>
      <c r="X117" s="315"/>
    </row>
    <row r="118" spans="1:24" ht="15" hidden="1">
      <c r="A118" s="14" t="s">
        <v>138</v>
      </c>
      <c r="B118" s="863" t="s">
        <v>164</v>
      </c>
      <c r="C118" s="863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</row>
    <row r="119" spans="1:24" s="55" customFormat="1" ht="12.75">
      <c r="A119" s="7" t="s">
        <v>139</v>
      </c>
      <c r="B119" s="862" t="s">
        <v>163</v>
      </c>
      <c r="C119" s="862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</row>
    <row r="120" spans="1:24" ht="8.25" customHeight="1">
      <c r="A120" s="9"/>
      <c r="B120" s="18"/>
      <c r="C120" s="18"/>
      <c r="D120" s="24"/>
      <c r="E120" s="24"/>
      <c r="F120" s="25"/>
      <c r="G120" s="24"/>
      <c r="H120" s="24"/>
      <c r="I120" s="25"/>
      <c r="J120" s="24"/>
      <c r="K120" s="24"/>
      <c r="L120" s="25"/>
      <c r="M120" s="24"/>
      <c r="N120" s="24"/>
      <c r="O120" s="25"/>
      <c r="P120" s="24"/>
      <c r="Q120" s="24"/>
      <c r="R120" s="25"/>
      <c r="S120" s="24"/>
      <c r="T120" s="24"/>
      <c r="U120" s="25"/>
      <c r="V120" s="24"/>
      <c r="W120" s="24"/>
      <c r="X120" s="25"/>
    </row>
    <row r="121" spans="1:24" s="55" customFormat="1" ht="12.75">
      <c r="A121" s="19" t="s">
        <v>140</v>
      </c>
      <c r="B121" s="862" t="s">
        <v>162</v>
      </c>
      <c r="C121" s="862"/>
      <c r="D121" s="57">
        <f>+D119+D115+D109+D99+D79+D59+D26+D24</f>
        <v>15900</v>
      </c>
      <c r="E121" s="57">
        <f>+E119+E115+E109+E99+E79+E59+E26+E24</f>
        <v>0</v>
      </c>
      <c r="F121" s="57">
        <f>+F119+F115+F109+F99+F79+F59+F26+F24</f>
        <v>15900</v>
      </c>
      <c r="G121" s="57">
        <f>+G119+G115+G109+G99+G79+G59+G26+G24</f>
        <v>1900</v>
      </c>
      <c r="H121" s="57">
        <f aca="true" t="shared" si="14" ref="H121:X121">+H119+H115+H109+H99+H79+H59+H26+H24</f>
        <v>0</v>
      </c>
      <c r="I121" s="57">
        <f t="shared" si="14"/>
        <v>1900</v>
      </c>
      <c r="J121" s="57">
        <f t="shared" si="14"/>
        <v>60</v>
      </c>
      <c r="K121" s="57">
        <f t="shared" si="14"/>
        <v>0</v>
      </c>
      <c r="L121" s="57">
        <f t="shared" si="14"/>
        <v>60</v>
      </c>
      <c r="M121" s="57">
        <f t="shared" si="14"/>
        <v>6400</v>
      </c>
      <c r="N121" s="57">
        <f t="shared" si="14"/>
        <v>0</v>
      </c>
      <c r="O121" s="57">
        <f t="shared" si="14"/>
        <v>6400</v>
      </c>
      <c r="P121" s="57">
        <f t="shared" si="14"/>
        <v>2500</v>
      </c>
      <c r="Q121" s="57">
        <f t="shared" si="14"/>
        <v>0</v>
      </c>
      <c r="R121" s="57">
        <f t="shared" si="14"/>
        <v>2500</v>
      </c>
      <c r="S121" s="57">
        <f t="shared" si="14"/>
        <v>1500</v>
      </c>
      <c r="T121" s="57">
        <f t="shared" si="14"/>
        <v>0</v>
      </c>
      <c r="U121" s="57">
        <f t="shared" si="14"/>
        <v>1500</v>
      </c>
      <c r="V121" s="57">
        <f t="shared" si="14"/>
        <v>3540</v>
      </c>
      <c r="W121" s="57">
        <f t="shared" si="14"/>
        <v>0</v>
      </c>
      <c r="X121" s="57">
        <f t="shared" si="14"/>
        <v>3540</v>
      </c>
    </row>
  </sheetData>
  <sheetProtection/>
  <mergeCells count="97">
    <mergeCell ref="V3:X3"/>
    <mergeCell ref="S2:U2"/>
    <mergeCell ref="P2:R2"/>
    <mergeCell ref="J2:L2"/>
    <mergeCell ref="M2:O2"/>
    <mergeCell ref="V2:X2"/>
    <mergeCell ref="A2:A3"/>
    <mergeCell ref="D2:F3"/>
    <mergeCell ref="G2:I2"/>
    <mergeCell ref="G3:I3"/>
    <mergeCell ref="B2:C3"/>
    <mergeCell ref="V1:X1"/>
    <mergeCell ref="J3:L3"/>
    <mergeCell ref="M3:O3"/>
    <mergeCell ref="P3:R3"/>
    <mergeCell ref="S3:U3"/>
    <mergeCell ref="B4:C4"/>
    <mergeCell ref="B9:C9"/>
    <mergeCell ref="B12:C12"/>
    <mergeCell ref="B17:C17"/>
    <mergeCell ref="B7:C7"/>
    <mergeCell ref="B5:C5"/>
    <mergeCell ref="B6:C6"/>
    <mergeCell ref="B22:C22"/>
    <mergeCell ref="B24:C24"/>
    <mergeCell ref="B26:C26"/>
    <mergeCell ref="B33:C33"/>
    <mergeCell ref="B23:C23"/>
    <mergeCell ref="B8:C8"/>
    <mergeCell ref="B16:C16"/>
    <mergeCell ref="B18:C18"/>
    <mergeCell ref="B34:C34"/>
    <mergeCell ref="B35:C35"/>
    <mergeCell ref="B19:C19"/>
    <mergeCell ref="B20:C20"/>
    <mergeCell ref="B10:C10"/>
    <mergeCell ref="B11:C11"/>
    <mergeCell ref="B13:C13"/>
    <mergeCell ref="B14:C14"/>
    <mergeCell ref="B15:C15"/>
    <mergeCell ref="B21:C21"/>
    <mergeCell ref="B54:C54"/>
    <mergeCell ref="B47:C47"/>
    <mergeCell ref="B48:C48"/>
    <mergeCell ref="B49:C49"/>
    <mergeCell ref="B50:C50"/>
    <mergeCell ref="B51:C51"/>
    <mergeCell ref="B52:C52"/>
    <mergeCell ref="B80:C80"/>
    <mergeCell ref="B62:C62"/>
    <mergeCell ref="B65:C65"/>
    <mergeCell ref="B58:C58"/>
    <mergeCell ref="B53:C53"/>
    <mergeCell ref="B64:C64"/>
    <mergeCell ref="B55:C55"/>
    <mergeCell ref="B56:C56"/>
    <mergeCell ref="B57:C57"/>
    <mergeCell ref="B59:C59"/>
    <mergeCell ref="B61:C61"/>
    <mergeCell ref="B68:C68"/>
    <mergeCell ref="B70:C70"/>
    <mergeCell ref="B72:C72"/>
    <mergeCell ref="B74:C74"/>
    <mergeCell ref="B79:C79"/>
    <mergeCell ref="B36:C36"/>
    <mergeCell ref="B41:C41"/>
    <mergeCell ref="B42:C42"/>
    <mergeCell ref="B44:C44"/>
    <mergeCell ref="B40:C40"/>
    <mergeCell ref="B43:C43"/>
    <mergeCell ref="B37:C37"/>
    <mergeCell ref="B38:C38"/>
    <mergeCell ref="B39:C39"/>
    <mergeCell ref="B107:C107"/>
    <mergeCell ref="B108:C108"/>
    <mergeCell ref="B109:C109"/>
    <mergeCell ref="B111:C111"/>
    <mergeCell ref="B112:C112"/>
    <mergeCell ref="B81:C81"/>
    <mergeCell ref="B82:C82"/>
    <mergeCell ref="B85:C85"/>
    <mergeCell ref="B99:C99"/>
    <mergeCell ref="B101:C101"/>
    <mergeCell ref="B102:C102"/>
    <mergeCell ref="B104:C104"/>
    <mergeCell ref="B105:C105"/>
    <mergeCell ref="B106:C106"/>
    <mergeCell ref="B88:C88"/>
    <mergeCell ref="B93:C93"/>
    <mergeCell ref="B98:C98"/>
    <mergeCell ref="B121:C121"/>
    <mergeCell ref="B117:C117"/>
    <mergeCell ref="B114:C114"/>
    <mergeCell ref="B115:C115"/>
    <mergeCell ref="B118:C118"/>
    <mergeCell ref="B119:C119"/>
    <mergeCell ref="B113:C113"/>
  </mergeCells>
  <printOptions horizontalCentered="1"/>
  <pageMargins left="0.7086614173228347" right="0.9055118110236221" top="0.7874015748031497" bottom="0.15748031496062992" header="0.31496062992125984" footer="0.31496062992125984"/>
  <pageSetup cellComments="asDisplayed" fitToWidth="2" horizontalDpi="600" verticalDpi="600" orientation="landscape" paperSize="9" scale="60" r:id="rId3"/>
  <headerFooter>
    <oddHeader>&amp;C&amp;"-,Félkövér"Martonvásár Város Képviselőtestület  ..../2014 (........) önkormányzati rendelete Martonvásár Város 2014. évi költségvetésének módosításáról&amp;R&amp;"-,Félkövér"5.b  melléklet</oddHeader>
  </headerFooter>
  <colBreaks count="1" manualBreakCount="1">
    <brk id="15" max="65535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21"/>
  <sheetViews>
    <sheetView zoomScaleSheetLayoutView="70" zoomScalePageLayoutView="0" workbookViewId="0" topLeftCell="A91">
      <selection activeCell="D121" sqref="D121"/>
    </sheetView>
  </sheetViews>
  <sheetFormatPr defaultColWidth="9.140625" defaultRowHeight="15"/>
  <cols>
    <col min="1" max="1" width="9.140625" style="29" customWidth="1"/>
    <col min="2" max="2" width="7.140625" style="30" customWidth="1"/>
    <col min="3" max="3" width="34.00390625" style="30" customWidth="1"/>
    <col min="4" max="4" width="8.8515625" style="21" customWidth="1"/>
    <col min="5" max="5" width="9.28125" style="21" customWidth="1"/>
    <col min="6" max="6" width="9.57421875" style="21" customWidth="1"/>
    <col min="7" max="13" width="8.7109375" style="21" customWidth="1"/>
    <col min="14" max="14" width="9.140625" style="21" customWidth="1"/>
    <col min="15" max="15" width="10.00390625" style="21" customWidth="1"/>
    <col min="16" max="16" width="9.8515625" style="21" customWidth="1"/>
    <col min="17" max="17" width="9.57421875" style="21" customWidth="1"/>
    <col min="18" max="18" width="10.00390625" style="21" customWidth="1"/>
    <col min="19" max="19" width="9.421875" style="21" customWidth="1"/>
    <col min="20" max="20" width="8.7109375" style="21" customWidth="1"/>
    <col min="21" max="21" width="10.140625" style="21" customWidth="1"/>
    <col min="22" max="22" width="8.28125" style="21" customWidth="1"/>
    <col min="23" max="23" width="9.421875" style="21" customWidth="1"/>
    <col min="24" max="24" width="7.28125" style="21" customWidth="1"/>
    <col min="25" max="25" width="9.28125" style="21" customWidth="1"/>
    <col min="26" max="26" width="9.57421875" style="21" customWidth="1"/>
    <col min="27" max="27" width="8.140625" style="21" customWidth="1"/>
    <col min="28" max="29" width="9.28125" style="21" customWidth="1"/>
    <col min="30" max="30" width="8.140625" style="21" customWidth="1"/>
    <col min="31" max="31" width="9.8515625" style="21" customWidth="1"/>
    <col min="32" max="32" width="8.8515625" style="21" customWidth="1"/>
    <col min="33" max="33" width="8.7109375" style="21" customWidth="1"/>
    <col min="34" max="34" width="8.28125" style="21" customWidth="1"/>
    <col min="35" max="35" width="9.140625" style="21" customWidth="1"/>
    <col min="36" max="36" width="8.421875" style="21" customWidth="1"/>
    <col min="37" max="37" width="7.28125" style="21" customWidth="1"/>
    <col min="38" max="38" width="8.57421875" style="21" customWidth="1"/>
    <col min="39" max="39" width="8.140625" style="21" customWidth="1"/>
    <col min="43" max="16384" width="9.140625" style="21" customWidth="1"/>
  </cols>
  <sheetData>
    <row r="1" spans="1:39" s="1" customFormat="1" ht="15" customHeight="1">
      <c r="A1" s="29"/>
      <c r="B1" s="30"/>
      <c r="C1" s="30"/>
      <c r="P1" s="859" t="s">
        <v>516</v>
      </c>
      <c r="Q1" s="859"/>
      <c r="R1" s="859"/>
      <c r="S1" s="29"/>
      <c r="T1" s="30"/>
      <c r="U1" s="30"/>
      <c r="AK1" s="859" t="s">
        <v>516</v>
      </c>
      <c r="AL1" s="859"/>
      <c r="AM1" s="859"/>
    </row>
    <row r="2" spans="1:39" s="36" customFormat="1" ht="42.75" customHeight="1">
      <c r="A2" s="856" t="s">
        <v>1</v>
      </c>
      <c r="B2" s="856" t="s">
        <v>201</v>
      </c>
      <c r="C2" s="856"/>
      <c r="D2" s="878" t="s">
        <v>191</v>
      </c>
      <c r="E2" s="878"/>
      <c r="F2" s="878"/>
      <c r="G2" s="878" t="s">
        <v>192</v>
      </c>
      <c r="H2" s="878"/>
      <c r="I2" s="878"/>
      <c r="J2" s="878" t="s">
        <v>193</v>
      </c>
      <c r="K2" s="878"/>
      <c r="L2" s="878"/>
      <c r="M2" s="878" t="s">
        <v>195</v>
      </c>
      <c r="N2" s="878"/>
      <c r="O2" s="878"/>
      <c r="P2" s="878" t="s">
        <v>194</v>
      </c>
      <c r="Q2" s="878"/>
      <c r="R2" s="878"/>
      <c r="S2" s="878" t="s">
        <v>196</v>
      </c>
      <c r="T2" s="878"/>
      <c r="U2" s="878"/>
      <c r="V2" s="878" t="s">
        <v>197</v>
      </c>
      <c r="W2" s="878"/>
      <c r="X2" s="878"/>
      <c r="Y2" s="878" t="s">
        <v>204</v>
      </c>
      <c r="Z2" s="878"/>
      <c r="AA2" s="878"/>
      <c r="AB2" s="878" t="s">
        <v>198</v>
      </c>
      <c r="AC2" s="878"/>
      <c r="AD2" s="878"/>
      <c r="AE2" s="878" t="s">
        <v>199</v>
      </c>
      <c r="AF2" s="878"/>
      <c r="AG2" s="878"/>
      <c r="AH2" s="878" t="s">
        <v>200</v>
      </c>
      <c r="AI2" s="878"/>
      <c r="AJ2" s="878"/>
      <c r="AK2" s="878" t="s">
        <v>216</v>
      </c>
      <c r="AL2" s="878"/>
      <c r="AM2" s="878"/>
    </row>
    <row r="3" spans="1:39" s="36" customFormat="1" ht="12" customHeight="1">
      <c r="A3" s="856"/>
      <c r="B3" s="856"/>
      <c r="C3" s="856"/>
      <c r="D3" s="878"/>
      <c r="E3" s="878"/>
      <c r="F3" s="878"/>
      <c r="G3" s="878" t="s">
        <v>212</v>
      </c>
      <c r="H3" s="878"/>
      <c r="I3" s="878"/>
      <c r="J3" s="878" t="s">
        <v>212</v>
      </c>
      <c r="K3" s="878"/>
      <c r="L3" s="878"/>
      <c r="M3" s="878" t="s">
        <v>212</v>
      </c>
      <c r="N3" s="878"/>
      <c r="O3" s="878"/>
      <c r="P3" s="878" t="s">
        <v>212</v>
      </c>
      <c r="Q3" s="878"/>
      <c r="R3" s="878"/>
      <c r="S3" s="878" t="s">
        <v>212</v>
      </c>
      <c r="T3" s="878"/>
      <c r="U3" s="878"/>
      <c r="V3" s="878" t="s">
        <v>212</v>
      </c>
      <c r="W3" s="878"/>
      <c r="X3" s="878"/>
      <c r="Y3" s="878" t="s">
        <v>212</v>
      </c>
      <c r="Z3" s="878"/>
      <c r="AA3" s="878"/>
      <c r="AB3" s="878" t="s">
        <v>212</v>
      </c>
      <c r="AC3" s="878"/>
      <c r="AD3" s="878"/>
      <c r="AE3" s="878" t="s">
        <v>212</v>
      </c>
      <c r="AF3" s="878"/>
      <c r="AG3" s="878"/>
      <c r="AH3" s="878" t="s">
        <v>212</v>
      </c>
      <c r="AI3" s="878"/>
      <c r="AJ3" s="878"/>
      <c r="AK3" s="878" t="s">
        <v>212</v>
      </c>
      <c r="AL3" s="878"/>
      <c r="AM3" s="878"/>
    </row>
    <row r="4" spans="1:39" s="20" customFormat="1" ht="12" customHeight="1">
      <c r="A4" s="856"/>
      <c r="B4" s="856"/>
      <c r="C4" s="856"/>
      <c r="D4" s="4" t="s">
        <v>188</v>
      </c>
      <c r="E4" s="4" t="s">
        <v>636</v>
      </c>
      <c r="F4" s="4" t="s">
        <v>189</v>
      </c>
      <c r="G4" s="4" t="s">
        <v>188</v>
      </c>
      <c r="H4" s="4" t="s">
        <v>636</v>
      </c>
      <c r="I4" s="4" t="s">
        <v>189</v>
      </c>
      <c r="J4" s="4" t="s">
        <v>188</v>
      </c>
      <c r="K4" s="4" t="s">
        <v>636</v>
      </c>
      <c r="L4" s="4" t="s">
        <v>189</v>
      </c>
      <c r="M4" s="4" t="s">
        <v>188</v>
      </c>
      <c r="N4" s="4" t="s">
        <v>636</v>
      </c>
      <c r="O4" s="4" t="s">
        <v>189</v>
      </c>
      <c r="P4" s="4" t="s">
        <v>188</v>
      </c>
      <c r="Q4" s="4" t="s">
        <v>636</v>
      </c>
      <c r="R4" s="4" t="s">
        <v>189</v>
      </c>
      <c r="S4" s="4" t="s">
        <v>188</v>
      </c>
      <c r="T4" s="4" t="s">
        <v>636</v>
      </c>
      <c r="U4" s="4" t="s">
        <v>189</v>
      </c>
      <c r="V4" s="4" t="s">
        <v>188</v>
      </c>
      <c r="W4" s="4" t="s">
        <v>636</v>
      </c>
      <c r="X4" s="4" t="s">
        <v>189</v>
      </c>
      <c r="Y4" s="4" t="s">
        <v>188</v>
      </c>
      <c r="Z4" s="4" t="s">
        <v>636</v>
      </c>
      <c r="AA4" s="4" t="s">
        <v>189</v>
      </c>
      <c r="AB4" s="4" t="s">
        <v>188</v>
      </c>
      <c r="AC4" s="4" t="s">
        <v>636</v>
      </c>
      <c r="AD4" s="4" t="s">
        <v>189</v>
      </c>
      <c r="AE4" s="4" t="s">
        <v>188</v>
      </c>
      <c r="AF4" s="4" t="s">
        <v>636</v>
      </c>
      <c r="AG4" s="4" t="s">
        <v>189</v>
      </c>
      <c r="AH4" s="4" t="s">
        <v>188</v>
      </c>
      <c r="AI4" s="4" t="s">
        <v>636</v>
      </c>
      <c r="AJ4" s="4" t="s">
        <v>189</v>
      </c>
      <c r="AK4" s="4" t="s">
        <v>188</v>
      </c>
      <c r="AL4" s="4" t="s">
        <v>636</v>
      </c>
      <c r="AM4" s="4" t="s">
        <v>189</v>
      </c>
    </row>
    <row r="5" spans="1:39" ht="12" customHeight="1">
      <c r="A5" s="5" t="s">
        <v>3</v>
      </c>
      <c r="B5" s="835" t="s">
        <v>2</v>
      </c>
      <c r="C5" s="835"/>
      <c r="D5" s="31">
        <f>+G5+J5+M5+S5+V5+AB5+AE5+AH5+AK5</f>
        <v>10577</v>
      </c>
      <c r="E5" s="31">
        <f>+H5+K5+N5+T5+W5+AC5+AF5+AI5+AL5</f>
        <v>0</v>
      </c>
      <c r="F5" s="31">
        <f>+I5+L5+O5+U5+X5+AD5+AG5+AJ5+AM5</f>
        <v>10577</v>
      </c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>
        <v>10577</v>
      </c>
      <c r="AL5" s="31"/>
      <c r="AM5" s="31">
        <f>SUM(AK5:AL5)</f>
        <v>10577</v>
      </c>
    </row>
    <row r="6" spans="1:39" ht="12" customHeight="1">
      <c r="A6" s="5" t="s">
        <v>5</v>
      </c>
      <c r="B6" s="835" t="s">
        <v>4</v>
      </c>
      <c r="C6" s="835"/>
      <c r="D6" s="31">
        <f aca="true" t="shared" si="0" ref="D6:D18">+G6+J6+M6+S6+V6+AB6+AE6+AH6+AK6</f>
        <v>0</v>
      </c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</row>
    <row r="7" spans="1:39" ht="12" customHeight="1">
      <c r="A7" s="5" t="s">
        <v>7</v>
      </c>
      <c r="B7" s="835" t="s">
        <v>6</v>
      </c>
      <c r="C7" s="835"/>
      <c r="D7" s="31">
        <f t="shared" si="0"/>
        <v>0</v>
      </c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</row>
    <row r="8" spans="1:39" ht="12" customHeight="1">
      <c r="A8" s="5" t="s">
        <v>9</v>
      </c>
      <c r="B8" s="835" t="s">
        <v>8</v>
      </c>
      <c r="C8" s="835"/>
      <c r="D8" s="31">
        <f t="shared" si="0"/>
        <v>0</v>
      </c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</row>
    <row r="9" spans="1:39" ht="12" customHeight="1">
      <c r="A9" s="5" t="s">
        <v>11</v>
      </c>
      <c r="B9" s="835" t="s">
        <v>10</v>
      </c>
      <c r="C9" s="835"/>
      <c r="D9" s="31">
        <f t="shared" si="0"/>
        <v>0</v>
      </c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</row>
    <row r="10" spans="1:39" ht="12" customHeight="1">
      <c r="A10" s="5" t="s">
        <v>13</v>
      </c>
      <c r="B10" s="835" t="s">
        <v>12</v>
      </c>
      <c r="C10" s="835"/>
      <c r="D10" s="31">
        <f t="shared" si="0"/>
        <v>0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</row>
    <row r="11" spans="1:39" ht="12" customHeight="1">
      <c r="A11" s="5" t="s">
        <v>15</v>
      </c>
      <c r="B11" s="835" t="s">
        <v>14</v>
      </c>
      <c r="C11" s="835"/>
      <c r="D11" s="31">
        <f t="shared" si="0"/>
        <v>0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</row>
    <row r="12" spans="1:39" ht="12" customHeight="1">
      <c r="A12" s="5" t="s">
        <v>17</v>
      </c>
      <c r="B12" s="835" t="s">
        <v>16</v>
      </c>
      <c r="C12" s="835"/>
      <c r="D12" s="31">
        <f t="shared" si="0"/>
        <v>0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</row>
    <row r="13" spans="1:39" ht="12" customHeight="1">
      <c r="A13" s="5" t="s">
        <v>19</v>
      </c>
      <c r="B13" s="835" t="s">
        <v>18</v>
      </c>
      <c r="C13" s="835"/>
      <c r="D13" s="31">
        <f t="shared" si="0"/>
        <v>0</v>
      </c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</row>
    <row r="14" spans="1:39" ht="12" customHeight="1">
      <c r="A14" s="5" t="s">
        <v>21</v>
      </c>
      <c r="B14" s="835" t="s">
        <v>20</v>
      </c>
      <c r="C14" s="835"/>
      <c r="D14" s="31">
        <f t="shared" si="0"/>
        <v>0</v>
      </c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</row>
    <row r="15" spans="1:39" ht="12" customHeight="1">
      <c r="A15" s="5" t="s">
        <v>23</v>
      </c>
      <c r="B15" s="835" t="s">
        <v>22</v>
      </c>
      <c r="C15" s="835"/>
      <c r="D15" s="31">
        <f t="shared" si="0"/>
        <v>0</v>
      </c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</row>
    <row r="16" spans="1:39" ht="12" customHeight="1">
      <c r="A16" s="5" t="s">
        <v>25</v>
      </c>
      <c r="B16" s="835" t="s">
        <v>24</v>
      </c>
      <c r="C16" s="835"/>
      <c r="D16" s="31">
        <f t="shared" si="0"/>
        <v>0</v>
      </c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</row>
    <row r="17" spans="1:39" ht="12" customHeight="1">
      <c r="A17" s="5" t="s">
        <v>26</v>
      </c>
      <c r="B17" s="835" t="s">
        <v>180</v>
      </c>
      <c r="C17" s="835"/>
      <c r="D17" s="31">
        <f t="shared" si="0"/>
        <v>0</v>
      </c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</row>
    <row r="18" spans="1:39" ht="12" customHeight="1">
      <c r="A18" s="5" t="s">
        <v>26</v>
      </c>
      <c r="B18" s="835" t="s">
        <v>27</v>
      </c>
      <c r="C18" s="835"/>
      <c r="D18" s="31">
        <f t="shared" si="0"/>
        <v>0</v>
      </c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</row>
    <row r="19" spans="1:39" s="55" customFormat="1" ht="12" customHeight="1">
      <c r="A19" s="7" t="s">
        <v>28</v>
      </c>
      <c r="B19" s="855" t="s">
        <v>179</v>
      </c>
      <c r="C19" s="855"/>
      <c r="D19" s="73">
        <f>SUM(D5:D18)</f>
        <v>10577</v>
      </c>
      <c r="E19" s="73">
        <f>SUM(E5:E18)</f>
        <v>0</v>
      </c>
      <c r="F19" s="73">
        <f>SUM(F5:F18)</f>
        <v>10577</v>
      </c>
      <c r="G19" s="73">
        <f aca="true" t="shared" si="1" ref="G19:AK19">SUM(G5:G18)</f>
        <v>0</v>
      </c>
      <c r="H19" s="73">
        <f t="shared" si="1"/>
        <v>0</v>
      </c>
      <c r="I19" s="73">
        <f t="shared" si="1"/>
        <v>0</v>
      </c>
      <c r="J19" s="73">
        <f t="shared" si="1"/>
        <v>0</v>
      </c>
      <c r="K19" s="73">
        <f t="shared" si="1"/>
        <v>0</v>
      </c>
      <c r="L19" s="73">
        <f t="shared" si="1"/>
        <v>0</v>
      </c>
      <c r="M19" s="73">
        <f t="shared" si="1"/>
        <v>0</v>
      </c>
      <c r="N19" s="73">
        <f t="shared" si="1"/>
        <v>0</v>
      </c>
      <c r="O19" s="73">
        <f t="shared" si="1"/>
        <v>0</v>
      </c>
      <c r="P19" s="73">
        <f t="shared" si="1"/>
        <v>0</v>
      </c>
      <c r="Q19" s="73">
        <f t="shared" si="1"/>
        <v>0</v>
      </c>
      <c r="R19" s="73">
        <f t="shared" si="1"/>
        <v>0</v>
      </c>
      <c r="S19" s="73">
        <f t="shared" si="1"/>
        <v>0</v>
      </c>
      <c r="T19" s="73">
        <f t="shared" si="1"/>
        <v>0</v>
      </c>
      <c r="U19" s="73">
        <f t="shared" si="1"/>
        <v>0</v>
      </c>
      <c r="V19" s="73">
        <f t="shared" si="1"/>
        <v>0</v>
      </c>
      <c r="W19" s="73">
        <f t="shared" si="1"/>
        <v>0</v>
      </c>
      <c r="X19" s="73">
        <f t="shared" si="1"/>
        <v>0</v>
      </c>
      <c r="Y19" s="73">
        <f>SUM(Y5:Y18)</f>
        <v>0</v>
      </c>
      <c r="Z19" s="73">
        <f>SUM(Z5:Z18)</f>
        <v>0</v>
      </c>
      <c r="AA19" s="73">
        <f>SUM(AA5:AA18)</f>
        <v>0</v>
      </c>
      <c r="AB19" s="73">
        <f t="shared" si="1"/>
        <v>0</v>
      </c>
      <c r="AC19" s="73">
        <f t="shared" si="1"/>
        <v>0</v>
      </c>
      <c r="AD19" s="73">
        <f t="shared" si="1"/>
        <v>0</v>
      </c>
      <c r="AE19" s="73">
        <f t="shared" si="1"/>
        <v>0</v>
      </c>
      <c r="AF19" s="73">
        <f t="shared" si="1"/>
        <v>0</v>
      </c>
      <c r="AG19" s="73">
        <f t="shared" si="1"/>
        <v>0</v>
      </c>
      <c r="AH19" s="73">
        <f t="shared" si="1"/>
        <v>0</v>
      </c>
      <c r="AI19" s="73">
        <f t="shared" si="1"/>
        <v>0</v>
      </c>
      <c r="AJ19" s="73">
        <f t="shared" si="1"/>
        <v>0</v>
      </c>
      <c r="AK19" s="73">
        <f t="shared" si="1"/>
        <v>10577</v>
      </c>
      <c r="AL19" s="73"/>
      <c r="AM19" s="73">
        <f>SUM(AK19:AL19)</f>
        <v>10577</v>
      </c>
    </row>
    <row r="20" spans="1:39" ht="12" customHeight="1">
      <c r="A20" s="5" t="s">
        <v>30</v>
      </c>
      <c r="B20" s="835" t="s">
        <v>29</v>
      </c>
      <c r="C20" s="835"/>
      <c r="D20" s="32">
        <f>+G20+J20+M20+P20+S20+V20+AB20+AE20+AH20+AK20</f>
        <v>0</v>
      </c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</row>
    <row r="21" spans="1:39" ht="12" customHeight="1">
      <c r="A21" s="5" t="s">
        <v>32</v>
      </c>
      <c r="B21" s="835" t="s">
        <v>31</v>
      </c>
      <c r="C21" s="835"/>
      <c r="D21" s="32">
        <f>+G21+J21+M21+P21+S21+V21+AB21+AE21+AH21+AK21</f>
        <v>0</v>
      </c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</row>
    <row r="22" spans="1:39" ht="12" customHeight="1">
      <c r="A22" s="5" t="s">
        <v>34</v>
      </c>
      <c r="B22" s="835" t="s">
        <v>33</v>
      </c>
      <c r="C22" s="835"/>
      <c r="D22" s="32">
        <f>+G22+J22+M22+P22+S22+V22+AB22+AE22+AH22+AK22</f>
        <v>0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</row>
    <row r="23" spans="1:39" s="55" customFormat="1" ht="12" customHeight="1">
      <c r="A23" s="7" t="s">
        <v>35</v>
      </c>
      <c r="B23" s="855" t="s">
        <v>178</v>
      </c>
      <c r="C23" s="855"/>
      <c r="D23" s="73">
        <f>SUM(D20:D22)</f>
        <v>0</v>
      </c>
      <c r="E23" s="73">
        <f aca="true" t="shared" si="2" ref="E23:AK23">SUM(E20:E22)</f>
        <v>0</v>
      </c>
      <c r="F23" s="73">
        <f t="shared" si="2"/>
        <v>0</v>
      </c>
      <c r="G23" s="73">
        <f t="shared" si="2"/>
        <v>0</v>
      </c>
      <c r="H23" s="73">
        <f t="shared" si="2"/>
        <v>0</v>
      </c>
      <c r="I23" s="73">
        <f t="shared" si="2"/>
        <v>0</v>
      </c>
      <c r="J23" s="73">
        <f t="shared" si="2"/>
        <v>0</v>
      </c>
      <c r="K23" s="73">
        <f t="shared" si="2"/>
        <v>0</v>
      </c>
      <c r="L23" s="73">
        <f t="shared" si="2"/>
        <v>0</v>
      </c>
      <c r="M23" s="73">
        <f t="shared" si="2"/>
        <v>0</v>
      </c>
      <c r="N23" s="73">
        <f t="shared" si="2"/>
        <v>0</v>
      </c>
      <c r="O23" s="73">
        <f t="shared" si="2"/>
        <v>0</v>
      </c>
      <c r="P23" s="73">
        <f t="shared" si="2"/>
        <v>0</v>
      </c>
      <c r="Q23" s="73">
        <f t="shared" si="2"/>
        <v>0</v>
      </c>
      <c r="R23" s="73">
        <f t="shared" si="2"/>
        <v>0</v>
      </c>
      <c r="S23" s="73">
        <f t="shared" si="2"/>
        <v>0</v>
      </c>
      <c r="T23" s="73">
        <f t="shared" si="2"/>
        <v>0</v>
      </c>
      <c r="U23" s="73">
        <f t="shared" si="2"/>
        <v>0</v>
      </c>
      <c r="V23" s="73">
        <f t="shared" si="2"/>
        <v>0</v>
      </c>
      <c r="W23" s="73">
        <f t="shared" si="2"/>
        <v>0</v>
      </c>
      <c r="X23" s="73">
        <f t="shared" si="2"/>
        <v>0</v>
      </c>
      <c r="Y23" s="73">
        <f>SUM(Y20:Y22)</f>
        <v>0</v>
      </c>
      <c r="Z23" s="73">
        <f>SUM(Z20:Z22)</f>
        <v>0</v>
      </c>
      <c r="AA23" s="73">
        <f>SUM(AA20:AA22)</f>
        <v>0</v>
      </c>
      <c r="AB23" s="73">
        <f t="shared" si="2"/>
        <v>0</v>
      </c>
      <c r="AC23" s="73">
        <f t="shared" si="2"/>
        <v>0</v>
      </c>
      <c r="AD23" s="73">
        <f t="shared" si="2"/>
        <v>0</v>
      </c>
      <c r="AE23" s="73">
        <f t="shared" si="2"/>
        <v>0</v>
      </c>
      <c r="AF23" s="73">
        <f t="shared" si="2"/>
        <v>0</v>
      </c>
      <c r="AG23" s="73">
        <f t="shared" si="2"/>
        <v>0</v>
      </c>
      <c r="AH23" s="73">
        <f t="shared" si="2"/>
        <v>0</v>
      </c>
      <c r="AI23" s="73">
        <f t="shared" si="2"/>
        <v>0</v>
      </c>
      <c r="AJ23" s="73">
        <f t="shared" si="2"/>
        <v>0</v>
      </c>
      <c r="AK23" s="73">
        <f t="shared" si="2"/>
        <v>0</v>
      </c>
      <c r="AL23" s="73"/>
      <c r="AM23" s="73"/>
    </row>
    <row r="24" spans="1:39" s="55" customFormat="1" ht="12" customHeight="1">
      <c r="A24" s="8" t="s">
        <v>36</v>
      </c>
      <c r="B24" s="852" t="s">
        <v>177</v>
      </c>
      <c r="C24" s="852"/>
      <c r="D24" s="70">
        <f>+D23+D19</f>
        <v>10577</v>
      </c>
      <c r="E24" s="70">
        <f>+E23+E19</f>
        <v>0</v>
      </c>
      <c r="F24" s="70">
        <f>+F23+F19</f>
        <v>10577</v>
      </c>
      <c r="G24" s="70">
        <f aca="true" t="shared" si="3" ref="G24:AM24">+G23+G19</f>
        <v>0</v>
      </c>
      <c r="H24" s="70">
        <f t="shared" si="3"/>
        <v>0</v>
      </c>
      <c r="I24" s="70">
        <f t="shared" si="3"/>
        <v>0</v>
      </c>
      <c r="J24" s="70">
        <f t="shared" si="3"/>
        <v>0</v>
      </c>
      <c r="K24" s="70">
        <f t="shared" si="3"/>
        <v>0</v>
      </c>
      <c r="L24" s="70">
        <f t="shared" si="3"/>
        <v>0</v>
      </c>
      <c r="M24" s="70">
        <f t="shared" si="3"/>
        <v>0</v>
      </c>
      <c r="N24" s="70">
        <f t="shared" si="3"/>
        <v>0</v>
      </c>
      <c r="O24" s="70">
        <f t="shared" si="3"/>
        <v>0</v>
      </c>
      <c r="P24" s="70">
        <f t="shared" si="3"/>
        <v>0</v>
      </c>
      <c r="Q24" s="70">
        <f t="shared" si="3"/>
        <v>0</v>
      </c>
      <c r="R24" s="70">
        <f t="shared" si="3"/>
        <v>0</v>
      </c>
      <c r="S24" s="70">
        <f t="shared" si="3"/>
        <v>0</v>
      </c>
      <c r="T24" s="70">
        <f t="shared" si="3"/>
        <v>0</v>
      </c>
      <c r="U24" s="70">
        <f t="shared" si="3"/>
        <v>0</v>
      </c>
      <c r="V24" s="70">
        <f t="shared" si="3"/>
        <v>0</v>
      </c>
      <c r="W24" s="70">
        <f t="shared" si="3"/>
        <v>0</v>
      </c>
      <c r="X24" s="70">
        <f t="shared" si="3"/>
        <v>0</v>
      </c>
      <c r="Y24" s="70">
        <f>+Y23+Y19</f>
        <v>0</v>
      </c>
      <c r="Z24" s="70">
        <f>+Z23+Z19</f>
        <v>0</v>
      </c>
      <c r="AA24" s="70">
        <f>+AA23+AA19</f>
        <v>0</v>
      </c>
      <c r="AB24" s="70">
        <f t="shared" si="3"/>
        <v>0</v>
      </c>
      <c r="AC24" s="70">
        <f t="shared" si="3"/>
        <v>0</v>
      </c>
      <c r="AD24" s="70">
        <f t="shared" si="3"/>
        <v>0</v>
      </c>
      <c r="AE24" s="70">
        <f t="shared" si="3"/>
        <v>0</v>
      </c>
      <c r="AF24" s="70">
        <f t="shared" si="3"/>
        <v>0</v>
      </c>
      <c r="AG24" s="70">
        <f t="shared" si="3"/>
        <v>0</v>
      </c>
      <c r="AH24" s="70">
        <f t="shared" si="3"/>
        <v>0</v>
      </c>
      <c r="AI24" s="70">
        <f t="shared" si="3"/>
        <v>0</v>
      </c>
      <c r="AJ24" s="70">
        <f t="shared" si="3"/>
        <v>0</v>
      </c>
      <c r="AK24" s="70">
        <f t="shared" si="3"/>
        <v>10577</v>
      </c>
      <c r="AL24" s="70">
        <f t="shared" si="3"/>
        <v>0</v>
      </c>
      <c r="AM24" s="70">
        <f t="shared" si="3"/>
        <v>10577</v>
      </c>
    </row>
    <row r="25" spans="1:39" ht="12" customHeight="1">
      <c r="A25" s="9"/>
      <c r="B25" s="10"/>
      <c r="C25" s="10"/>
      <c r="D25" s="33"/>
      <c r="E25" s="33"/>
      <c r="F25" s="34"/>
      <c r="G25" s="33"/>
      <c r="H25" s="33"/>
      <c r="I25" s="34"/>
      <c r="J25" s="33"/>
      <c r="K25" s="33"/>
      <c r="L25" s="34"/>
      <c r="M25" s="33"/>
      <c r="N25" s="33"/>
      <c r="O25" s="34"/>
      <c r="P25" s="33"/>
      <c r="Q25" s="33"/>
      <c r="R25" s="34"/>
      <c r="S25" s="33"/>
      <c r="T25" s="33"/>
      <c r="U25" s="34"/>
      <c r="V25" s="33"/>
      <c r="W25" s="33"/>
      <c r="X25" s="34"/>
      <c r="Y25" s="33"/>
      <c r="Z25" s="33"/>
      <c r="AA25" s="34"/>
      <c r="AB25" s="33"/>
      <c r="AC25" s="33"/>
      <c r="AD25" s="34"/>
      <c r="AE25" s="33"/>
      <c r="AF25" s="33"/>
      <c r="AG25" s="34"/>
      <c r="AH25" s="33"/>
      <c r="AI25" s="33"/>
      <c r="AJ25" s="34"/>
      <c r="AK25" s="33"/>
      <c r="AL25" s="33"/>
      <c r="AM25" s="33"/>
    </row>
    <row r="26" spans="1:39" s="55" customFormat="1" ht="12" customHeight="1">
      <c r="A26" s="11" t="s">
        <v>37</v>
      </c>
      <c r="B26" s="855" t="s">
        <v>176</v>
      </c>
      <c r="C26" s="855"/>
      <c r="D26" s="69">
        <f>SUM(D27:D31)</f>
        <v>2856</v>
      </c>
      <c r="E26" s="69">
        <f>SUM(E27:E31)</f>
        <v>0</v>
      </c>
      <c r="F26" s="69">
        <f>SUM(F27:F31)</f>
        <v>2856</v>
      </c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>
        <f>SUM(AK27:AK31)</f>
        <v>2856</v>
      </c>
      <c r="AL26" s="69"/>
      <c r="AM26" s="69">
        <f>SUM(AK26:AL26)</f>
        <v>2856</v>
      </c>
    </row>
    <row r="27" spans="1:39" s="48" customFormat="1" ht="12" customHeight="1">
      <c r="A27" s="37" t="s">
        <v>37</v>
      </c>
      <c r="B27" s="45"/>
      <c r="C27" s="38" t="s">
        <v>38</v>
      </c>
      <c r="D27" s="72">
        <f>+G27+J27+M27+S27+V27+AB27+AE27+AH27+AK27</f>
        <v>2856</v>
      </c>
      <c r="E27" s="72">
        <f>+H27+K27+N27+T27+W27+AC27+AF27+AI27+AL27</f>
        <v>0</v>
      </c>
      <c r="F27" s="72">
        <f>+I27+L27+O27+U27+X27+AD27+AG27+AJ27+AM27</f>
        <v>2856</v>
      </c>
      <c r="G27" s="72"/>
      <c r="H27" s="67"/>
      <c r="I27" s="67"/>
      <c r="J27" s="72"/>
      <c r="K27" s="67"/>
      <c r="L27" s="67"/>
      <c r="M27" s="72"/>
      <c r="N27" s="67"/>
      <c r="O27" s="67"/>
      <c r="P27" s="72"/>
      <c r="Q27" s="67"/>
      <c r="R27" s="67"/>
      <c r="S27" s="72"/>
      <c r="T27" s="67"/>
      <c r="U27" s="67"/>
      <c r="V27" s="72"/>
      <c r="W27" s="67"/>
      <c r="X27" s="67"/>
      <c r="Y27" s="72"/>
      <c r="Z27" s="67"/>
      <c r="AA27" s="67"/>
      <c r="AB27" s="72"/>
      <c r="AC27" s="67"/>
      <c r="AD27" s="67"/>
      <c r="AE27" s="72"/>
      <c r="AF27" s="67"/>
      <c r="AG27" s="67"/>
      <c r="AH27" s="72"/>
      <c r="AI27" s="67"/>
      <c r="AJ27" s="67"/>
      <c r="AK27" s="72">
        <v>2856</v>
      </c>
      <c r="AL27" s="72"/>
      <c r="AM27" s="72">
        <f>SUM(AK27:AL27)</f>
        <v>2856</v>
      </c>
    </row>
    <row r="28" spans="1:39" s="48" customFormat="1" ht="12" customHeight="1">
      <c r="A28" s="37" t="s">
        <v>37</v>
      </c>
      <c r="B28" s="45"/>
      <c r="C28" s="38" t="s">
        <v>39</v>
      </c>
      <c r="D28" s="72">
        <f>+G28+J28+M28+S28+V28+AB28+AE28+AH28+AK28</f>
        <v>0</v>
      </c>
      <c r="E28" s="67"/>
      <c r="F28" s="67"/>
      <c r="G28" s="72"/>
      <c r="H28" s="67"/>
      <c r="I28" s="67"/>
      <c r="J28" s="72"/>
      <c r="K28" s="67"/>
      <c r="L28" s="67"/>
      <c r="M28" s="72"/>
      <c r="N28" s="67"/>
      <c r="O28" s="67"/>
      <c r="P28" s="72"/>
      <c r="Q28" s="67"/>
      <c r="R28" s="67"/>
      <c r="S28" s="72"/>
      <c r="T28" s="67"/>
      <c r="U28" s="67"/>
      <c r="V28" s="72"/>
      <c r="W28" s="67"/>
      <c r="X28" s="67"/>
      <c r="Y28" s="72"/>
      <c r="Z28" s="67"/>
      <c r="AA28" s="67"/>
      <c r="AB28" s="72"/>
      <c r="AC28" s="67"/>
      <c r="AD28" s="67"/>
      <c r="AE28" s="72"/>
      <c r="AF28" s="67"/>
      <c r="AG28" s="67"/>
      <c r="AH28" s="72"/>
      <c r="AI28" s="67"/>
      <c r="AJ28" s="67"/>
      <c r="AK28" s="72"/>
      <c r="AL28" s="72"/>
      <c r="AM28" s="72"/>
    </row>
    <row r="29" spans="1:39" s="48" customFormat="1" ht="12" customHeight="1">
      <c r="A29" s="37" t="s">
        <v>37</v>
      </c>
      <c r="B29" s="45"/>
      <c r="C29" s="38" t="s">
        <v>40</v>
      </c>
      <c r="D29" s="72">
        <f>+G29+J29+M29+S29+V29+AB29+AE29+AH29+AK29</f>
        <v>0</v>
      </c>
      <c r="E29" s="67"/>
      <c r="F29" s="67"/>
      <c r="G29" s="72"/>
      <c r="H29" s="67"/>
      <c r="I29" s="67"/>
      <c r="J29" s="72"/>
      <c r="K29" s="67"/>
      <c r="L29" s="67"/>
      <c r="M29" s="72"/>
      <c r="N29" s="67"/>
      <c r="O29" s="67"/>
      <c r="P29" s="72"/>
      <c r="Q29" s="67"/>
      <c r="R29" s="67"/>
      <c r="S29" s="72"/>
      <c r="T29" s="67"/>
      <c r="U29" s="67"/>
      <c r="V29" s="72"/>
      <c r="W29" s="67"/>
      <c r="X29" s="67"/>
      <c r="Y29" s="72"/>
      <c r="Z29" s="67"/>
      <c r="AA29" s="67"/>
      <c r="AB29" s="72"/>
      <c r="AC29" s="67"/>
      <c r="AD29" s="67"/>
      <c r="AE29" s="72"/>
      <c r="AF29" s="67"/>
      <c r="AG29" s="67"/>
      <c r="AH29" s="72"/>
      <c r="AI29" s="67"/>
      <c r="AJ29" s="67"/>
      <c r="AK29" s="72"/>
      <c r="AL29" s="72"/>
      <c r="AM29" s="72"/>
    </row>
    <row r="30" spans="1:39" s="48" customFormat="1" ht="12" customHeight="1">
      <c r="A30" s="37" t="s">
        <v>37</v>
      </c>
      <c r="B30" s="45"/>
      <c r="C30" s="38" t="s">
        <v>41</v>
      </c>
      <c r="D30" s="72">
        <f>+G30+J30+M30+S30+V30+AB30+AE30+AH30+AK30</f>
        <v>0</v>
      </c>
      <c r="E30" s="67"/>
      <c r="F30" s="67"/>
      <c r="G30" s="72"/>
      <c r="H30" s="67"/>
      <c r="I30" s="67"/>
      <c r="J30" s="72"/>
      <c r="K30" s="67"/>
      <c r="L30" s="67"/>
      <c r="M30" s="72"/>
      <c r="N30" s="67"/>
      <c r="O30" s="67"/>
      <c r="P30" s="72"/>
      <c r="Q30" s="67"/>
      <c r="R30" s="67"/>
      <c r="S30" s="72"/>
      <c r="T30" s="67"/>
      <c r="U30" s="67"/>
      <c r="V30" s="72"/>
      <c r="W30" s="67"/>
      <c r="X30" s="67"/>
      <c r="Y30" s="72"/>
      <c r="Z30" s="67"/>
      <c r="AA30" s="67"/>
      <c r="AB30" s="72"/>
      <c r="AC30" s="67"/>
      <c r="AD30" s="67"/>
      <c r="AE30" s="72"/>
      <c r="AF30" s="67"/>
      <c r="AG30" s="67"/>
      <c r="AH30" s="72"/>
      <c r="AI30" s="67"/>
      <c r="AJ30" s="67"/>
      <c r="AK30" s="72"/>
      <c r="AL30" s="72"/>
      <c r="AM30" s="72"/>
    </row>
    <row r="31" spans="1:39" s="48" customFormat="1" ht="12" customHeight="1">
      <c r="A31" s="39" t="s">
        <v>37</v>
      </c>
      <c r="B31" s="45"/>
      <c r="C31" s="38" t="s">
        <v>42</v>
      </c>
      <c r="D31" s="72">
        <f>+G31+J31+M31+S31+V31+AB31+AE31+AH31+AK31</f>
        <v>0</v>
      </c>
      <c r="E31" s="75"/>
      <c r="F31" s="75"/>
      <c r="G31" s="74"/>
      <c r="H31" s="75"/>
      <c r="I31" s="75"/>
      <c r="J31" s="74"/>
      <c r="K31" s="75"/>
      <c r="L31" s="75"/>
      <c r="M31" s="74"/>
      <c r="N31" s="75"/>
      <c r="O31" s="75"/>
      <c r="P31" s="74"/>
      <c r="Q31" s="75"/>
      <c r="R31" s="75"/>
      <c r="S31" s="74"/>
      <c r="T31" s="75"/>
      <c r="U31" s="75"/>
      <c r="V31" s="74"/>
      <c r="W31" s="75"/>
      <c r="X31" s="75"/>
      <c r="Y31" s="74"/>
      <c r="Z31" s="75"/>
      <c r="AA31" s="75"/>
      <c r="AB31" s="74"/>
      <c r="AC31" s="75"/>
      <c r="AD31" s="75"/>
      <c r="AE31" s="74"/>
      <c r="AF31" s="75"/>
      <c r="AG31" s="75"/>
      <c r="AH31" s="74"/>
      <c r="AI31" s="75"/>
      <c r="AJ31" s="75"/>
      <c r="AK31" s="74"/>
      <c r="AL31" s="74"/>
      <c r="AM31" s="74"/>
    </row>
    <row r="32" spans="1:39" ht="12" customHeight="1">
      <c r="A32" s="12"/>
      <c r="B32" s="28"/>
      <c r="C32" s="13"/>
      <c r="D32" s="33"/>
      <c r="E32" s="33"/>
      <c r="F32" s="34"/>
      <c r="G32" s="33"/>
      <c r="H32" s="33"/>
      <c r="I32" s="34"/>
      <c r="J32" s="33"/>
      <c r="K32" s="33"/>
      <c r="L32" s="34"/>
      <c r="M32" s="33"/>
      <c r="N32" s="33"/>
      <c r="O32" s="34"/>
      <c r="P32" s="33"/>
      <c r="Q32" s="33"/>
      <c r="R32" s="34"/>
      <c r="S32" s="33"/>
      <c r="T32" s="33"/>
      <c r="U32" s="34"/>
      <c r="V32" s="33"/>
      <c r="W32" s="33"/>
      <c r="X32" s="34"/>
      <c r="Y32" s="33"/>
      <c r="Z32" s="33"/>
      <c r="AA32" s="34"/>
      <c r="AB32" s="33"/>
      <c r="AC32" s="33"/>
      <c r="AD32" s="34"/>
      <c r="AE32" s="33"/>
      <c r="AF32" s="33"/>
      <c r="AG32" s="34"/>
      <c r="AH32" s="33"/>
      <c r="AI32" s="33"/>
      <c r="AJ32" s="34"/>
      <c r="AK32" s="33"/>
      <c r="AL32" s="33"/>
      <c r="AM32" s="33"/>
    </row>
    <row r="33" spans="1:39" ht="12" customHeight="1">
      <c r="A33" s="14" t="s">
        <v>44</v>
      </c>
      <c r="B33" s="853" t="s">
        <v>43</v>
      </c>
      <c r="C33" s="853"/>
      <c r="D33" s="35">
        <f aca="true" t="shared" si="4" ref="D33:D58">+G33+J33+M33+P33+AK33+S33+V33+AB33+AE33+AH33</f>
        <v>0</v>
      </c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</row>
    <row r="34" spans="1:39" ht="12" customHeight="1">
      <c r="A34" s="5" t="s">
        <v>46</v>
      </c>
      <c r="B34" s="835" t="s">
        <v>45</v>
      </c>
      <c r="C34" s="835"/>
      <c r="D34" s="35">
        <f t="shared" si="4"/>
        <v>500</v>
      </c>
      <c r="E34" s="35">
        <f>+H34+K34+N34+Q34+AL34+T34+W34+AC34+AF34+AI34</f>
        <v>0</v>
      </c>
      <c r="F34" s="35">
        <f>+I34+L34+O34+R34+AM34+U34+X34+AD34+AG34+AJ34</f>
        <v>500</v>
      </c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>
        <v>500</v>
      </c>
      <c r="AL34" s="32"/>
      <c r="AM34" s="32">
        <f>SUM(AK34:AL34)</f>
        <v>500</v>
      </c>
    </row>
    <row r="35" spans="1:39" ht="12" customHeight="1">
      <c r="A35" s="5" t="s">
        <v>48</v>
      </c>
      <c r="B35" s="835" t="s">
        <v>47</v>
      </c>
      <c r="C35" s="835"/>
      <c r="D35" s="35">
        <f t="shared" si="4"/>
        <v>0</v>
      </c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</row>
    <row r="36" spans="1:39" s="55" customFormat="1" ht="12" customHeight="1">
      <c r="A36" s="7" t="s">
        <v>49</v>
      </c>
      <c r="B36" s="855" t="s">
        <v>175</v>
      </c>
      <c r="C36" s="855"/>
      <c r="D36" s="35">
        <f t="shared" si="4"/>
        <v>500</v>
      </c>
      <c r="E36" s="73">
        <f>SUM(E33:E35)</f>
        <v>0</v>
      </c>
      <c r="F36" s="73">
        <f>SUM(F33:F35)</f>
        <v>500</v>
      </c>
      <c r="G36" s="73">
        <f>SUM(G33:G35)</f>
        <v>0</v>
      </c>
      <c r="H36" s="73">
        <f aca="true" t="shared" si="5" ref="H36:AJ36">SUM(H33:H35)</f>
        <v>0</v>
      </c>
      <c r="I36" s="73">
        <f t="shared" si="5"/>
        <v>0</v>
      </c>
      <c r="J36" s="73">
        <f t="shared" si="5"/>
        <v>0</v>
      </c>
      <c r="K36" s="73">
        <f t="shared" si="5"/>
        <v>0</v>
      </c>
      <c r="L36" s="73">
        <f t="shared" si="5"/>
        <v>0</v>
      </c>
      <c r="M36" s="73">
        <f t="shared" si="5"/>
        <v>0</v>
      </c>
      <c r="N36" s="73">
        <f t="shared" si="5"/>
        <v>0</v>
      </c>
      <c r="O36" s="73">
        <f t="shared" si="5"/>
        <v>0</v>
      </c>
      <c r="P36" s="73">
        <f t="shared" si="5"/>
        <v>0</v>
      </c>
      <c r="Q36" s="73">
        <f t="shared" si="5"/>
        <v>0</v>
      </c>
      <c r="R36" s="73">
        <f t="shared" si="5"/>
        <v>0</v>
      </c>
      <c r="S36" s="73">
        <f t="shared" si="5"/>
        <v>0</v>
      </c>
      <c r="T36" s="73">
        <f t="shared" si="5"/>
        <v>0</v>
      </c>
      <c r="U36" s="73">
        <f t="shared" si="5"/>
        <v>0</v>
      </c>
      <c r="V36" s="73">
        <f t="shared" si="5"/>
        <v>0</v>
      </c>
      <c r="W36" s="73">
        <f t="shared" si="5"/>
        <v>0</v>
      </c>
      <c r="X36" s="73">
        <f t="shared" si="5"/>
        <v>0</v>
      </c>
      <c r="Y36" s="73">
        <f>SUM(Y33:Y35)</f>
        <v>0</v>
      </c>
      <c r="Z36" s="73">
        <f>SUM(Z33:Z35)</f>
        <v>0</v>
      </c>
      <c r="AA36" s="73">
        <f>SUM(AA33:AA35)</f>
        <v>0</v>
      </c>
      <c r="AB36" s="73">
        <f t="shared" si="5"/>
        <v>0</v>
      </c>
      <c r="AC36" s="73">
        <f t="shared" si="5"/>
        <v>0</v>
      </c>
      <c r="AD36" s="73">
        <f t="shared" si="5"/>
        <v>0</v>
      </c>
      <c r="AE36" s="73">
        <f t="shared" si="5"/>
        <v>0</v>
      </c>
      <c r="AF36" s="73">
        <f t="shared" si="5"/>
        <v>0</v>
      </c>
      <c r="AG36" s="73">
        <f t="shared" si="5"/>
        <v>0</v>
      </c>
      <c r="AH36" s="73">
        <f t="shared" si="5"/>
        <v>0</v>
      </c>
      <c r="AI36" s="73">
        <f t="shared" si="5"/>
        <v>0</v>
      </c>
      <c r="AJ36" s="73">
        <f t="shared" si="5"/>
        <v>0</v>
      </c>
      <c r="AK36" s="73">
        <f>SUM(AK33:AK35)</f>
        <v>500</v>
      </c>
      <c r="AL36" s="73">
        <f>SUM(AL33:AL35)</f>
        <v>0</v>
      </c>
      <c r="AM36" s="73">
        <f>SUM(AM33:AM35)</f>
        <v>500</v>
      </c>
    </row>
    <row r="37" spans="1:39" ht="12" customHeight="1">
      <c r="A37" s="5" t="s">
        <v>51</v>
      </c>
      <c r="B37" s="835" t="s">
        <v>50</v>
      </c>
      <c r="C37" s="835"/>
      <c r="D37" s="35">
        <f t="shared" si="4"/>
        <v>0</v>
      </c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</row>
    <row r="38" spans="1:39" ht="12" customHeight="1">
      <c r="A38" s="5" t="s">
        <v>53</v>
      </c>
      <c r="B38" s="835" t="s">
        <v>52</v>
      </c>
      <c r="C38" s="835"/>
      <c r="D38" s="35">
        <f t="shared" si="4"/>
        <v>0</v>
      </c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</row>
    <row r="39" spans="1:39" s="55" customFormat="1" ht="12" customHeight="1">
      <c r="A39" s="7" t="s">
        <v>54</v>
      </c>
      <c r="B39" s="855" t="s">
        <v>174</v>
      </c>
      <c r="C39" s="855"/>
      <c r="D39" s="35">
        <f t="shared" si="4"/>
        <v>0</v>
      </c>
      <c r="E39" s="73">
        <f>+E37+E38</f>
        <v>0</v>
      </c>
      <c r="F39" s="73">
        <f>+F37+F38</f>
        <v>0</v>
      </c>
      <c r="G39" s="73">
        <f>+G37+G38</f>
        <v>0</v>
      </c>
      <c r="H39" s="73">
        <f aca="true" t="shared" si="6" ref="H39:AJ39">+H37+H38</f>
        <v>0</v>
      </c>
      <c r="I39" s="73">
        <f t="shared" si="6"/>
        <v>0</v>
      </c>
      <c r="J39" s="73">
        <f t="shared" si="6"/>
        <v>0</v>
      </c>
      <c r="K39" s="73">
        <f t="shared" si="6"/>
        <v>0</v>
      </c>
      <c r="L39" s="73">
        <f t="shared" si="6"/>
        <v>0</v>
      </c>
      <c r="M39" s="73">
        <f t="shared" si="6"/>
        <v>0</v>
      </c>
      <c r="N39" s="73">
        <f t="shared" si="6"/>
        <v>0</v>
      </c>
      <c r="O39" s="73">
        <f t="shared" si="6"/>
        <v>0</v>
      </c>
      <c r="P39" s="73">
        <f t="shared" si="6"/>
        <v>0</v>
      </c>
      <c r="Q39" s="73">
        <f t="shared" si="6"/>
        <v>0</v>
      </c>
      <c r="R39" s="73">
        <f t="shared" si="6"/>
        <v>0</v>
      </c>
      <c r="S39" s="73">
        <f t="shared" si="6"/>
        <v>0</v>
      </c>
      <c r="T39" s="73">
        <f t="shared" si="6"/>
        <v>0</v>
      </c>
      <c r="U39" s="73">
        <f t="shared" si="6"/>
        <v>0</v>
      </c>
      <c r="V39" s="73">
        <f t="shared" si="6"/>
        <v>0</v>
      </c>
      <c r="W39" s="73">
        <f t="shared" si="6"/>
        <v>0</v>
      </c>
      <c r="X39" s="73">
        <f t="shared" si="6"/>
        <v>0</v>
      </c>
      <c r="Y39" s="73">
        <f>+Y37+Y38</f>
        <v>0</v>
      </c>
      <c r="Z39" s="73">
        <f>+Z37+Z38</f>
        <v>0</v>
      </c>
      <c r="AA39" s="73">
        <f>+AA37+AA38</f>
        <v>0</v>
      </c>
      <c r="AB39" s="73">
        <f t="shared" si="6"/>
        <v>0</v>
      </c>
      <c r="AC39" s="73">
        <f t="shared" si="6"/>
        <v>0</v>
      </c>
      <c r="AD39" s="73">
        <f t="shared" si="6"/>
        <v>0</v>
      </c>
      <c r="AE39" s="73">
        <f t="shared" si="6"/>
        <v>0</v>
      </c>
      <c r="AF39" s="73">
        <f t="shared" si="6"/>
        <v>0</v>
      </c>
      <c r="AG39" s="73">
        <f t="shared" si="6"/>
        <v>0</v>
      </c>
      <c r="AH39" s="73">
        <f t="shared" si="6"/>
        <v>0</v>
      </c>
      <c r="AI39" s="73">
        <f t="shared" si="6"/>
        <v>0</v>
      </c>
      <c r="AJ39" s="73">
        <f t="shared" si="6"/>
        <v>0</v>
      </c>
      <c r="AK39" s="73">
        <f>+AK37+AK38</f>
        <v>0</v>
      </c>
      <c r="AL39" s="73">
        <f>+AL37+AL38</f>
        <v>0</v>
      </c>
      <c r="AM39" s="73">
        <f>+AM37+AM38</f>
        <v>0</v>
      </c>
    </row>
    <row r="40" spans="1:39" ht="12" customHeight="1">
      <c r="A40" s="5" t="s">
        <v>56</v>
      </c>
      <c r="B40" s="835" t="s">
        <v>55</v>
      </c>
      <c r="C40" s="835"/>
      <c r="D40" s="35">
        <f t="shared" si="4"/>
        <v>0</v>
      </c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</row>
    <row r="41" spans="1:39" ht="12" customHeight="1">
      <c r="A41" s="5" t="s">
        <v>58</v>
      </c>
      <c r="B41" s="835" t="s">
        <v>57</v>
      </c>
      <c r="C41" s="835"/>
      <c r="D41" s="35">
        <f t="shared" si="4"/>
        <v>0</v>
      </c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</row>
    <row r="42" spans="1:39" ht="12" customHeight="1">
      <c r="A42" s="5" t="s">
        <v>59</v>
      </c>
      <c r="B42" s="835" t="s">
        <v>172</v>
      </c>
      <c r="C42" s="835"/>
      <c r="D42" s="35">
        <f t="shared" si="4"/>
        <v>0</v>
      </c>
      <c r="E42" s="35">
        <f aca="true" t="shared" si="7" ref="E42:E48">+H42+K42+N42+Q42+AL42+T42+W42+AC42+AF42+AI42</f>
        <v>0</v>
      </c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</row>
    <row r="43" spans="1:39" ht="12" customHeight="1">
      <c r="A43" s="5" t="s">
        <v>61</v>
      </c>
      <c r="B43" s="835" t="s">
        <v>60</v>
      </c>
      <c r="C43" s="835"/>
      <c r="D43" s="35">
        <f t="shared" si="4"/>
        <v>0</v>
      </c>
      <c r="E43" s="35">
        <f t="shared" si="7"/>
        <v>3500</v>
      </c>
      <c r="F43" s="35">
        <f aca="true" t="shared" si="8" ref="F43:F48">+I43+L43+O43+R43+AM43+U43+X43+AD43+AG43+AJ43</f>
        <v>3500</v>
      </c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>
        <v>3500</v>
      </c>
      <c r="AG43" s="32">
        <f>SUM(AF43)</f>
        <v>3500</v>
      </c>
      <c r="AH43" s="32"/>
      <c r="AI43" s="32"/>
      <c r="AJ43" s="32"/>
      <c r="AK43" s="32"/>
      <c r="AL43" s="32"/>
      <c r="AM43" s="32"/>
    </row>
    <row r="44" spans="1:39" ht="12" customHeight="1">
      <c r="A44" s="5" t="s">
        <v>62</v>
      </c>
      <c r="B44" s="849" t="s">
        <v>171</v>
      </c>
      <c r="C44" s="849"/>
      <c r="D44" s="35">
        <f t="shared" si="4"/>
        <v>0</v>
      </c>
      <c r="E44" s="35">
        <f t="shared" si="7"/>
        <v>0</v>
      </c>
      <c r="F44" s="35">
        <f t="shared" si="8"/>
        <v>0</v>
      </c>
      <c r="G44" s="32">
        <f>+G45+G46</f>
        <v>0</v>
      </c>
      <c r="H44" s="32">
        <f aca="true" t="shared" si="9" ref="H44:AJ44">+H45+H46</f>
        <v>0</v>
      </c>
      <c r="I44" s="32">
        <f t="shared" si="9"/>
        <v>0</v>
      </c>
      <c r="J44" s="32">
        <f t="shared" si="9"/>
        <v>0</v>
      </c>
      <c r="K44" s="32">
        <f t="shared" si="9"/>
        <v>0</v>
      </c>
      <c r="L44" s="32">
        <f t="shared" si="9"/>
        <v>0</v>
      </c>
      <c r="M44" s="32">
        <f t="shared" si="9"/>
        <v>0</v>
      </c>
      <c r="N44" s="32">
        <f t="shared" si="9"/>
        <v>0</v>
      </c>
      <c r="O44" s="32">
        <f t="shared" si="9"/>
        <v>0</v>
      </c>
      <c r="P44" s="32">
        <f t="shared" si="9"/>
        <v>0</v>
      </c>
      <c r="Q44" s="32">
        <f t="shared" si="9"/>
        <v>0</v>
      </c>
      <c r="R44" s="32">
        <f t="shared" si="9"/>
        <v>0</v>
      </c>
      <c r="S44" s="32">
        <f t="shared" si="9"/>
        <v>0</v>
      </c>
      <c r="T44" s="32">
        <f t="shared" si="9"/>
        <v>0</v>
      </c>
      <c r="U44" s="32">
        <f t="shared" si="9"/>
        <v>0</v>
      </c>
      <c r="V44" s="32">
        <f t="shared" si="9"/>
        <v>0</v>
      </c>
      <c r="W44" s="32">
        <f t="shared" si="9"/>
        <v>0</v>
      </c>
      <c r="X44" s="32">
        <f t="shared" si="9"/>
        <v>0</v>
      </c>
      <c r="Y44" s="32">
        <f>+Y45+Y46</f>
        <v>0</v>
      </c>
      <c r="Z44" s="32">
        <f>+Z45+Z46</f>
        <v>0</v>
      </c>
      <c r="AA44" s="32">
        <f>+AA45+AA46</f>
        <v>0</v>
      </c>
      <c r="AB44" s="32">
        <f t="shared" si="9"/>
        <v>0</v>
      </c>
      <c r="AC44" s="32">
        <f t="shared" si="9"/>
        <v>0</v>
      </c>
      <c r="AD44" s="32">
        <f t="shared" si="9"/>
        <v>0</v>
      </c>
      <c r="AE44" s="32">
        <f t="shared" si="9"/>
        <v>0</v>
      </c>
      <c r="AF44" s="32">
        <f t="shared" si="9"/>
        <v>0</v>
      </c>
      <c r="AG44" s="32">
        <f t="shared" si="9"/>
        <v>0</v>
      </c>
      <c r="AH44" s="32">
        <f t="shared" si="9"/>
        <v>0</v>
      </c>
      <c r="AI44" s="32">
        <f t="shared" si="9"/>
        <v>0</v>
      </c>
      <c r="AJ44" s="32">
        <f t="shared" si="9"/>
        <v>0</v>
      </c>
      <c r="AK44" s="32">
        <f>+AK45+AK46</f>
        <v>0</v>
      </c>
      <c r="AL44" s="32">
        <f>+AL45+AL46</f>
        <v>0</v>
      </c>
      <c r="AM44" s="32">
        <f>+AM45+AM46</f>
        <v>0</v>
      </c>
    </row>
    <row r="45" spans="1:39" s="48" customFormat="1" ht="12" customHeight="1">
      <c r="A45" s="37" t="s">
        <v>62</v>
      </c>
      <c r="B45" s="45"/>
      <c r="C45" s="38" t="s">
        <v>63</v>
      </c>
      <c r="D45" s="35">
        <f t="shared" si="4"/>
        <v>0</v>
      </c>
      <c r="E45" s="35">
        <f t="shared" si="7"/>
        <v>0</v>
      </c>
      <c r="F45" s="35">
        <f t="shared" si="8"/>
        <v>0</v>
      </c>
      <c r="G45" s="72"/>
      <c r="H45" s="67"/>
      <c r="I45" s="67"/>
      <c r="J45" s="72"/>
      <c r="K45" s="67"/>
      <c r="L45" s="67"/>
      <c r="M45" s="72"/>
      <c r="N45" s="67"/>
      <c r="O45" s="67"/>
      <c r="P45" s="72"/>
      <c r="Q45" s="67"/>
      <c r="R45" s="67"/>
      <c r="S45" s="72"/>
      <c r="T45" s="67"/>
      <c r="U45" s="67"/>
      <c r="V45" s="72"/>
      <c r="W45" s="67"/>
      <c r="X45" s="67"/>
      <c r="Y45" s="72"/>
      <c r="Z45" s="67"/>
      <c r="AA45" s="67"/>
      <c r="AB45" s="72"/>
      <c r="AC45" s="67"/>
      <c r="AD45" s="67"/>
      <c r="AE45" s="72"/>
      <c r="AF45" s="67"/>
      <c r="AG45" s="67"/>
      <c r="AH45" s="72"/>
      <c r="AI45" s="67"/>
      <c r="AJ45" s="67"/>
      <c r="AK45" s="67"/>
      <c r="AL45" s="67"/>
      <c r="AM45" s="67"/>
    </row>
    <row r="46" spans="1:39" s="48" customFormat="1" ht="12" customHeight="1">
      <c r="A46" s="37" t="s">
        <v>62</v>
      </c>
      <c r="B46" s="45"/>
      <c r="C46" s="38" t="s">
        <v>173</v>
      </c>
      <c r="D46" s="35">
        <f t="shared" si="4"/>
        <v>0</v>
      </c>
      <c r="E46" s="35">
        <f t="shared" si="7"/>
        <v>0</v>
      </c>
      <c r="F46" s="35">
        <f t="shared" si="8"/>
        <v>0</v>
      </c>
      <c r="G46" s="72"/>
      <c r="H46" s="67"/>
      <c r="I46" s="67"/>
      <c r="J46" s="72"/>
      <c r="K46" s="67"/>
      <c r="L46" s="67"/>
      <c r="M46" s="72"/>
      <c r="N46" s="67"/>
      <c r="O46" s="67"/>
      <c r="P46" s="72"/>
      <c r="Q46" s="67"/>
      <c r="R46" s="67"/>
      <c r="S46" s="72"/>
      <c r="T46" s="67"/>
      <c r="U46" s="67"/>
      <c r="V46" s="72"/>
      <c r="W46" s="67"/>
      <c r="X46" s="67"/>
      <c r="Y46" s="72"/>
      <c r="Z46" s="67"/>
      <c r="AA46" s="67"/>
      <c r="AB46" s="72"/>
      <c r="AC46" s="67"/>
      <c r="AD46" s="67"/>
      <c r="AE46" s="72"/>
      <c r="AF46" s="67"/>
      <c r="AG46" s="67"/>
      <c r="AH46" s="72"/>
      <c r="AI46" s="67"/>
      <c r="AJ46" s="67"/>
      <c r="AK46" s="67"/>
      <c r="AL46" s="67"/>
      <c r="AM46" s="67"/>
    </row>
    <row r="47" spans="1:39" ht="12" customHeight="1">
      <c r="A47" s="5" t="s">
        <v>65</v>
      </c>
      <c r="B47" s="853" t="s">
        <v>64</v>
      </c>
      <c r="C47" s="853"/>
      <c r="D47" s="35">
        <f t="shared" si="4"/>
        <v>0</v>
      </c>
      <c r="E47" s="35">
        <f t="shared" si="7"/>
        <v>0</v>
      </c>
      <c r="F47" s="35">
        <f t="shared" si="8"/>
        <v>0</v>
      </c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</row>
    <row r="48" spans="1:39" ht="12" customHeight="1">
      <c r="A48" s="5" t="s">
        <v>67</v>
      </c>
      <c r="B48" s="835" t="s">
        <v>66</v>
      </c>
      <c r="C48" s="835"/>
      <c r="D48" s="35">
        <f t="shared" si="4"/>
        <v>2009</v>
      </c>
      <c r="E48" s="35">
        <f t="shared" si="7"/>
        <v>0</v>
      </c>
      <c r="F48" s="35">
        <f t="shared" si="8"/>
        <v>2009</v>
      </c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>
        <f>1250+759</f>
        <v>2009</v>
      </c>
      <c r="AF48" s="32"/>
      <c r="AG48" s="32">
        <f>SUM(AE48:AF48)</f>
        <v>2009</v>
      </c>
      <c r="AH48" s="32"/>
      <c r="AI48" s="32"/>
      <c r="AJ48" s="32"/>
      <c r="AK48" s="32"/>
      <c r="AL48" s="32"/>
      <c r="AM48" s="32"/>
    </row>
    <row r="49" spans="1:39" s="55" customFormat="1" ht="12" customHeight="1">
      <c r="A49" s="7" t="s">
        <v>68</v>
      </c>
      <c r="B49" s="855" t="s">
        <v>161</v>
      </c>
      <c r="C49" s="855"/>
      <c r="D49" s="35">
        <f t="shared" si="4"/>
        <v>2009</v>
      </c>
      <c r="E49" s="73">
        <f>+E48+E47+E44+E43+E42+E41+E40</f>
        <v>3500</v>
      </c>
      <c r="F49" s="73">
        <f>+F48+F47+F44+F43+F42+F41+F40</f>
        <v>5509</v>
      </c>
      <c r="G49" s="73">
        <f>+G48+G47+G44+G43+G42+G41+G40</f>
        <v>0</v>
      </c>
      <c r="H49" s="73">
        <f aca="true" t="shared" si="10" ref="H49:AJ49">+H48+H47+H44+H43+H42+H41+H40</f>
        <v>0</v>
      </c>
      <c r="I49" s="73">
        <f t="shared" si="10"/>
        <v>0</v>
      </c>
      <c r="J49" s="73">
        <f t="shared" si="10"/>
        <v>0</v>
      </c>
      <c r="K49" s="73">
        <f t="shared" si="10"/>
        <v>0</v>
      </c>
      <c r="L49" s="73">
        <f t="shared" si="10"/>
        <v>0</v>
      </c>
      <c r="M49" s="73">
        <f t="shared" si="10"/>
        <v>0</v>
      </c>
      <c r="N49" s="73">
        <f t="shared" si="10"/>
        <v>0</v>
      </c>
      <c r="O49" s="73">
        <f t="shared" si="10"/>
        <v>0</v>
      </c>
      <c r="P49" s="73">
        <f t="shared" si="10"/>
        <v>0</v>
      </c>
      <c r="Q49" s="73">
        <f t="shared" si="10"/>
        <v>0</v>
      </c>
      <c r="R49" s="73">
        <f t="shared" si="10"/>
        <v>0</v>
      </c>
      <c r="S49" s="73">
        <f t="shared" si="10"/>
        <v>0</v>
      </c>
      <c r="T49" s="73">
        <f t="shared" si="10"/>
        <v>0</v>
      </c>
      <c r="U49" s="73">
        <f t="shared" si="10"/>
        <v>0</v>
      </c>
      <c r="V49" s="73">
        <f t="shared" si="10"/>
        <v>0</v>
      </c>
      <c r="W49" s="73">
        <f t="shared" si="10"/>
        <v>0</v>
      </c>
      <c r="X49" s="73">
        <f t="shared" si="10"/>
        <v>0</v>
      </c>
      <c r="Y49" s="73">
        <f>+Y48+Y47+Y44+Y43+Y42+Y41+Y40</f>
        <v>0</v>
      </c>
      <c r="Z49" s="73">
        <f>+Z48+Z47+Z44+Z43+Z42+Z41+Z40</f>
        <v>0</v>
      </c>
      <c r="AA49" s="73">
        <f>+AA48+AA47+AA44+AA43+AA42+AA41+AA40</f>
        <v>0</v>
      </c>
      <c r="AB49" s="73">
        <f t="shared" si="10"/>
        <v>0</v>
      </c>
      <c r="AC49" s="73">
        <f t="shared" si="10"/>
        <v>0</v>
      </c>
      <c r="AD49" s="73">
        <f t="shared" si="10"/>
        <v>0</v>
      </c>
      <c r="AE49" s="73">
        <f t="shared" si="10"/>
        <v>2009</v>
      </c>
      <c r="AF49" s="73">
        <f t="shared" si="10"/>
        <v>3500</v>
      </c>
      <c r="AG49" s="73">
        <f t="shared" si="10"/>
        <v>5509</v>
      </c>
      <c r="AH49" s="73">
        <f t="shared" si="10"/>
        <v>0</v>
      </c>
      <c r="AI49" s="73">
        <f t="shared" si="10"/>
        <v>0</v>
      </c>
      <c r="AJ49" s="73">
        <f t="shared" si="10"/>
        <v>0</v>
      </c>
      <c r="AK49" s="73">
        <f>+AK48+AK47+AK44+AK43+AK42+AK41+AK40</f>
        <v>0</v>
      </c>
      <c r="AL49" s="73">
        <f>+AL48+AL47+AL44+AL43+AL42+AL41+AL40</f>
        <v>0</v>
      </c>
      <c r="AM49" s="73">
        <f>+AM48+AM47+AM44+AM43+AM42+AM41+AM40</f>
        <v>0</v>
      </c>
    </row>
    <row r="50" spans="1:39" ht="12" customHeight="1">
      <c r="A50" s="5" t="s">
        <v>70</v>
      </c>
      <c r="B50" s="835" t="s">
        <v>69</v>
      </c>
      <c r="C50" s="835"/>
      <c r="D50" s="35">
        <f t="shared" si="4"/>
        <v>0</v>
      </c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</row>
    <row r="51" spans="1:39" ht="12" customHeight="1">
      <c r="A51" s="5" t="s">
        <v>72</v>
      </c>
      <c r="B51" s="835" t="s">
        <v>71</v>
      </c>
      <c r="C51" s="835"/>
      <c r="D51" s="35">
        <f t="shared" si="4"/>
        <v>0</v>
      </c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</row>
    <row r="52" spans="1:39" s="55" customFormat="1" ht="12" customHeight="1">
      <c r="A52" s="7" t="s">
        <v>73</v>
      </c>
      <c r="B52" s="855" t="s">
        <v>160</v>
      </c>
      <c r="C52" s="855"/>
      <c r="D52" s="35">
        <f t="shared" si="4"/>
        <v>0</v>
      </c>
      <c r="E52" s="73">
        <f>+E50+E51</f>
        <v>0</v>
      </c>
      <c r="F52" s="73">
        <f>+F50+F51</f>
        <v>0</v>
      </c>
      <c r="G52" s="73">
        <f>+G50+G51</f>
        <v>0</v>
      </c>
      <c r="H52" s="73">
        <f aca="true" t="shared" si="11" ref="H52:AJ52">+H50+H51</f>
        <v>0</v>
      </c>
      <c r="I52" s="73">
        <f t="shared" si="11"/>
        <v>0</v>
      </c>
      <c r="J52" s="73">
        <f t="shared" si="11"/>
        <v>0</v>
      </c>
      <c r="K52" s="73">
        <f t="shared" si="11"/>
        <v>0</v>
      </c>
      <c r="L52" s="73">
        <f t="shared" si="11"/>
        <v>0</v>
      </c>
      <c r="M52" s="73">
        <f t="shared" si="11"/>
        <v>0</v>
      </c>
      <c r="N52" s="73">
        <f t="shared" si="11"/>
        <v>0</v>
      </c>
      <c r="O52" s="73">
        <f t="shared" si="11"/>
        <v>0</v>
      </c>
      <c r="P52" s="73">
        <f t="shared" si="11"/>
        <v>0</v>
      </c>
      <c r="Q52" s="73">
        <f t="shared" si="11"/>
        <v>0</v>
      </c>
      <c r="R52" s="73">
        <f t="shared" si="11"/>
        <v>0</v>
      </c>
      <c r="S52" s="73">
        <f t="shared" si="11"/>
        <v>0</v>
      </c>
      <c r="T52" s="73">
        <f t="shared" si="11"/>
        <v>0</v>
      </c>
      <c r="U52" s="73">
        <f t="shared" si="11"/>
        <v>0</v>
      </c>
      <c r="V52" s="73">
        <f t="shared" si="11"/>
        <v>0</v>
      </c>
      <c r="W52" s="73">
        <f t="shared" si="11"/>
        <v>0</v>
      </c>
      <c r="X52" s="73">
        <f t="shared" si="11"/>
        <v>0</v>
      </c>
      <c r="Y52" s="73">
        <f>+Y50+Y51</f>
        <v>0</v>
      </c>
      <c r="Z52" s="73">
        <f>+Z50+Z51</f>
        <v>0</v>
      </c>
      <c r="AA52" s="73">
        <f>+AA50+AA51</f>
        <v>0</v>
      </c>
      <c r="AB52" s="73">
        <f t="shared" si="11"/>
        <v>0</v>
      </c>
      <c r="AC52" s="73">
        <f t="shared" si="11"/>
        <v>0</v>
      </c>
      <c r="AD52" s="73">
        <f t="shared" si="11"/>
        <v>0</v>
      </c>
      <c r="AE52" s="73">
        <f t="shared" si="11"/>
        <v>0</v>
      </c>
      <c r="AF52" s="73">
        <f t="shared" si="11"/>
        <v>0</v>
      </c>
      <c r="AG52" s="73">
        <f t="shared" si="11"/>
        <v>0</v>
      </c>
      <c r="AH52" s="73">
        <f t="shared" si="11"/>
        <v>0</v>
      </c>
      <c r="AI52" s="73">
        <f t="shared" si="11"/>
        <v>0</v>
      </c>
      <c r="AJ52" s="73">
        <f t="shared" si="11"/>
        <v>0</v>
      </c>
      <c r="AK52" s="73">
        <f>+AK50+AK51</f>
        <v>0</v>
      </c>
      <c r="AL52" s="73">
        <f>+AL50+AL51</f>
        <v>0</v>
      </c>
      <c r="AM52" s="73">
        <f>+AM50+AM51</f>
        <v>0</v>
      </c>
    </row>
    <row r="53" spans="1:39" ht="12" customHeight="1">
      <c r="A53" s="5" t="s">
        <v>75</v>
      </c>
      <c r="B53" s="835" t="s">
        <v>74</v>
      </c>
      <c r="C53" s="835"/>
      <c r="D53" s="35">
        <f t="shared" si="4"/>
        <v>205</v>
      </c>
      <c r="E53" s="35">
        <f>+H53+K53+N53+Q53+AL53+T53+W53+AC53+AF53+AI53</f>
        <v>0</v>
      </c>
      <c r="F53" s="35">
        <f>+I53+L53+O53+R53+AM53+U53+X53+AD53+AG53+AJ53</f>
        <v>205</v>
      </c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>
        <v>205</v>
      </c>
      <c r="AF53" s="32"/>
      <c r="AG53" s="32">
        <f>SUM(AE53:AF53)</f>
        <v>205</v>
      </c>
      <c r="AH53" s="32"/>
      <c r="AI53" s="32"/>
      <c r="AJ53" s="32"/>
      <c r="AK53" s="32"/>
      <c r="AL53" s="32"/>
      <c r="AM53" s="32"/>
    </row>
    <row r="54" spans="1:39" ht="12" customHeight="1">
      <c r="A54" s="5" t="s">
        <v>77</v>
      </c>
      <c r="B54" s="835" t="s">
        <v>76</v>
      </c>
      <c r="C54" s="835"/>
      <c r="D54" s="35">
        <f t="shared" si="4"/>
        <v>0</v>
      </c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</row>
    <row r="55" spans="1:39" ht="12" customHeight="1">
      <c r="A55" s="5" t="s">
        <v>78</v>
      </c>
      <c r="B55" s="835" t="s">
        <v>159</v>
      </c>
      <c r="C55" s="835"/>
      <c r="D55" s="35">
        <f t="shared" si="4"/>
        <v>0</v>
      </c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</row>
    <row r="56" spans="1:39" ht="12" customHeight="1">
      <c r="A56" s="5" t="s">
        <v>79</v>
      </c>
      <c r="B56" s="835" t="s">
        <v>158</v>
      </c>
      <c r="C56" s="835"/>
      <c r="D56" s="35">
        <f t="shared" si="4"/>
        <v>0</v>
      </c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</row>
    <row r="57" spans="1:39" ht="12" customHeight="1">
      <c r="A57" s="5" t="s">
        <v>81</v>
      </c>
      <c r="B57" s="835" t="s">
        <v>80</v>
      </c>
      <c r="C57" s="835"/>
      <c r="D57" s="35">
        <f t="shared" si="4"/>
        <v>0</v>
      </c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</row>
    <row r="58" spans="1:39" s="55" customFormat="1" ht="12" customHeight="1">
      <c r="A58" s="7" t="s">
        <v>82</v>
      </c>
      <c r="B58" s="855" t="s">
        <v>157</v>
      </c>
      <c r="C58" s="855"/>
      <c r="D58" s="35">
        <f t="shared" si="4"/>
        <v>205</v>
      </c>
      <c r="E58" s="73">
        <f>SUM(E53:E57)</f>
        <v>0</v>
      </c>
      <c r="F58" s="73">
        <f>SUM(F53:F57)</f>
        <v>205</v>
      </c>
      <c r="G58" s="73">
        <f>SUM(G53:G57)</f>
        <v>0</v>
      </c>
      <c r="H58" s="73">
        <f aca="true" t="shared" si="12" ref="H58:AJ58">SUM(H53:H57)</f>
        <v>0</v>
      </c>
      <c r="I58" s="73">
        <f t="shared" si="12"/>
        <v>0</v>
      </c>
      <c r="J58" s="73">
        <f t="shared" si="12"/>
        <v>0</v>
      </c>
      <c r="K58" s="73">
        <f t="shared" si="12"/>
        <v>0</v>
      </c>
      <c r="L58" s="73">
        <f t="shared" si="12"/>
        <v>0</v>
      </c>
      <c r="M58" s="73">
        <f t="shared" si="12"/>
        <v>0</v>
      </c>
      <c r="N58" s="73">
        <f t="shared" si="12"/>
        <v>0</v>
      </c>
      <c r="O58" s="73">
        <f t="shared" si="12"/>
        <v>0</v>
      </c>
      <c r="P58" s="73">
        <f t="shared" si="12"/>
        <v>0</v>
      </c>
      <c r="Q58" s="73">
        <f t="shared" si="12"/>
        <v>0</v>
      </c>
      <c r="R58" s="73">
        <f t="shared" si="12"/>
        <v>0</v>
      </c>
      <c r="S58" s="73">
        <f t="shared" si="12"/>
        <v>0</v>
      </c>
      <c r="T58" s="73">
        <f t="shared" si="12"/>
        <v>0</v>
      </c>
      <c r="U58" s="73">
        <f t="shared" si="12"/>
        <v>0</v>
      </c>
      <c r="V58" s="73">
        <f t="shared" si="12"/>
        <v>0</v>
      </c>
      <c r="W58" s="73">
        <f t="shared" si="12"/>
        <v>0</v>
      </c>
      <c r="X58" s="73">
        <f t="shared" si="12"/>
        <v>0</v>
      </c>
      <c r="Y58" s="73">
        <f>SUM(Y53:Y57)</f>
        <v>0</v>
      </c>
      <c r="Z58" s="73">
        <f>SUM(Z53:Z57)</f>
        <v>0</v>
      </c>
      <c r="AA58" s="73">
        <f>SUM(AA53:AA57)</f>
        <v>0</v>
      </c>
      <c r="AB58" s="73">
        <f t="shared" si="12"/>
        <v>0</v>
      </c>
      <c r="AC58" s="73">
        <f t="shared" si="12"/>
        <v>0</v>
      </c>
      <c r="AD58" s="73">
        <f t="shared" si="12"/>
        <v>0</v>
      </c>
      <c r="AE58" s="73">
        <f t="shared" si="12"/>
        <v>205</v>
      </c>
      <c r="AF58" s="73">
        <f t="shared" si="12"/>
        <v>0</v>
      </c>
      <c r="AG58" s="73">
        <f t="shared" si="12"/>
        <v>205</v>
      </c>
      <c r="AH58" s="73">
        <f t="shared" si="12"/>
        <v>0</v>
      </c>
      <c r="AI58" s="73">
        <f t="shared" si="12"/>
        <v>0</v>
      </c>
      <c r="AJ58" s="73">
        <f t="shared" si="12"/>
        <v>0</v>
      </c>
      <c r="AK58" s="73">
        <f>SUM(AK53:AK57)</f>
        <v>0</v>
      </c>
      <c r="AL58" s="73">
        <f>SUM(AL53:AL57)</f>
        <v>0</v>
      </c>
      <c r="AM58" s="73">
        <f>SUM(AM53:AM57)</f>
        <v>0</v>
      </c>
    </row>
    <row r="59" spans="1:39" s="55" customFormat="1" ht="12" customHeight="1">
      <c r="A59" s="8" t="s">
        <v>83</v>
      </c>
      <c r="B59" s="852" t="s">
        <v>156</v>
      </c>
      <c r="C59" s="852"/>
      <c r="D59" s="70">
        <f>+D58+D52+D49+D39+D36</f>
        <v>2714</v>
      </c>
      <c r="E59" s="70">
        <f>+E58+E52+E49+E39+E36</f>
        <v>3500</v>
      </c>
      <c r="F59" s="70">
        <f>+F58+F52+F49+F39+F36</f>
        <v>6214</v>
      </c>
      <c r="G59" s="70">
        <f>+G58+G52+G49+G39+G36</f>
        <v>0</v>
      </c>
      <c r="H59" s="70">
        <f aca="true" t="shared" si="13" ref="H59:AJ59">+H58+H52+H49+H39+H36</f>
        <v>0</v>
      </c>
      <c r="I59" s="70">
        <f t="shared" si="13"/>
        <v>0</v>
      </c>
      <c r="J59" s="70">
        <f t="shared" si="13"/>
        <v>0</v>
      </c>
      <c r="K59" s="70">
        <f t="shared" si="13"/>
        <v>0</v>
      </c>
      <c r="L59" s="70">
        <f t="shared" si="13"/>
        <v>0</v>
      </c>
      <c r="M59" s="70">
        <f t="shared" si="13"/>
        <v>0</v>
      </c>
      <c r="N59" s="70">
        <f t="shared" si="13"/>
        <v>0</v>
      </c>
      <c r="O59" s="70">
        <f t="shared" si="13"/>
        <v>0</v>
      </c>
      <c r="P59" s="70">
        <f t="shared" si="13"/>
        <v>0</v>
      </c>
      <c r="Q59" s="70">
        <f t="shared" si="13"/>
        <v>0</v>
      </c>
      <c r="R59" s="70">
        <f t="shared" si="13"/>
        <v>0</v>
      </c>
      <c r="S59" s="70">
        <f t="shared" si="13"/>
        <v>0</v>
      </c>
      <c r="T59" s="70">
        <f t="shared" si="13"/>
        <v>0</v>
      </c>
      <c r="U59" s="70">
        <f t="shared" si="13"/>
        <v>0</v>
      </c>
      <c r="V59" s="70">
        <f t="shared" si="13"/>
        <v>0</v>
      </c>
      <c r="W59" s="70">
        <f t="shared" si="13"/>
        <v>0</v>
      </c>
      <c r="X59" s="70">
        <f t="shared" si="13"/>
        <v>0</v>
      </c>
      <c r="Y59" s="70">
        <f>+Y58+Y52+Y49+Y39+Y36</f>
        <v>0</v>
      </c>
      <c r="Z59" s="70">
        <f>+Z58+Z52+Z49+Z39+Z36</f>
        <v>0</v>
      </c>
      <c r="AA59" s="70">
        <f>+AA58+AA52+AA49+AA39+AA36</f>
        <v>0</v>
      </c>
      <c r="AB59" s="70">
        <f t="shared" si="13"/>
        <v>0</v>
      </c>
      <c r="AC59" s="70">
        <f t="shared" si="13"/>
        <v>0</v>
      </c>
      <c r="AD59" s="70">
        <f t="shared" si="13"/>
        <v>0</v>
      </c>
      <c r="AE59" s="70">
        <f t="shared" si="13"/>
        <v>2214</v>
      </c>
      <c r="AF59" s="70">
        <f t="shared" si="13"/>
        <v>3500</v>
      </c>
      <c r="AG59" s="70">
        <f t="shared" si="13"/>
        <v>5714</v>
      </c>
      <c r="AH59" s="70">
        <f t="shared" si="13"/>
        <v>0</v>
      </c>
      <c r="AI59" s="70">
        <f t="shared" si="13"/>
        <v>0</v>
      </c>
      <c r="AJ59" s="70">
        <f t="shared" si="13"/>
        <v>0</v>
      </c>
      <c r="AK59" s="70">
        <f>+AK58+AK52+AK49+AK39+AK36</f>
        <v>500</v>
      </c>
      <c r="AL59" s="70">
        <f>+AL58+AL52+AL49+AL39+AL36</f>
        <v>0</v>
      </c>
      <c r="AM59" s="70">
        <f>+AM58+AM52+AM49+AM39+AM36</f>
        <v>500</v>
      </c>
    </row>
    <row r="60" spans="1:39" ht="12" customHeight="1">
      <c r="A60" s="9"/>
      <c r="B60" s="10"/>
      <c r="C60" s="10"/>
      <c r="D60" s="33"/>
      <c r="E60" s="33"/>
      <c r="F60" s="34"/>
      <c r="G60" s="33"/>
      <c r="H60" s="33"/>
      <c r="I60" s="34"/>
      <c r="J60" s="33"/>
      <c r="K60" s="33"/>
      <c r="L60" s="34"/>
      <c r="M60" s="33"/>
      <c r="N60" s="33"/>
      <c r="O60" s="34"/>
      <c r="P60" s="33"/>
      <c r="Q60" s="33"/>
      <c r="R60" s="34"/>
      <c r="S60" s="33"/>
      <c r="T60" s="33"/>
      <c r="U60" s="34"/>
      <c r="V60" s="33"/>
      <c r="W60" s="33"/>
      <c r="X60" s="34"/>
      <c r="Y60" s="33"/>
      <c r="Z60" s="33"/>
      <c r="AA60" s="34"/>
      <c r="AB60" s="33"/>
      <c r="AC60" s="33"/>
      <c r="AD60" s="34"/>
      <c r="AE60" s="33"/>
      <c r="AF60" s="33"/>
      <c r="AG60" s="34"/>
      <c r="AH60" s="33"/>
      <c r="AI60" s="33"/>
      <c r="AJ60" s="34"/>
      <c r="AK60" s="33"/>
      <c r="AL60" s="33"/>
      <c r="AM60" s="33"/>
    </row>
    <row r="61" spans="1:39" ht="12" customHeight="1" hidden="1">
      <c r="A61" s="14" t="s">
        <v>85</v>
      </c>
      <c r="B61" s="853" t="s">
        <v>84</v>
      </c>
      <c r="C61" s="853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</row>
    <row r="62" spans="1:39" ht="12" customHeight="1" hidden="1">
      <c r="A62" s="15" t="s">
        <v>86</v>
      </c>
      <c r="B62" s="849" t="s">
        <v>141</v>
      </c>
      <c r="C62" s="849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</row>
    <row r="63" spans="1:39" s="48" customFormat="1" ht="12" customHeight="1" hidden="1">
      <c r="A63" s="37" t="s">
        <v>86</v>
      </c>
      <c r="B63" s="45"/>
      <c r="C63" s="40" t="s">
        <v>143</v>
      </c>
      <c r="D63" s="72"/>
      <c r="E63" s="67"/>
      <c r="F63" s="67"/>
      <c r="G63" s="72"/>
      <c r="H63" s="67"/>
      <c r="I63" s="67"/>
      <c r="J63" s="72"/>
      <c r="K63" s="67"/>
      <c r="L63" s="67"/>
      <c r="M63" s="72"/>
      <c r="N63" s="67"/>
      <c r="O63" s="67"/>
      <c r="P63" s="72"/>
      <c r="Q63" s="67"/>
      <c r="R63" s="67"/>
      <c r="S63" s="72"/>
      <c r="T63" s="67"/>
      <c r="U63" s="67"/>
      <c r="V63" s="72"/>
      <c r="W63" s="67"/>
      <c r="X63" s="67"/>
      <c r="Y63" s="72"/>
      <c r="Z63" s="67"/>
      <c r="AA63" s="67"/>
      <c r="AB63" s="72"/>
      <c r="AC63" s="67"/>
      <c r="AD63" s="67"/>
      <c r="AE63" s="72"/>
      <c r="AF63" s="67"/>
      <c r="AG63" s="67"/>
      <c r="AH63" s="72"/>
      <c r="AI63" s="67"/>
      <c r="AJ63" s="67"/>
      <c r="AK63" s="72"/>
      <c r="AL63" s="72"/>
      <c r="AM63" s="72"/>
    </row>
    <row r="64" spans="1:39" ht="12" customHeight="1" hidden="1">
      <c r="A64" s="5" t="s">
        <v>88</v>
      </c>
      <c r="B64" s="853" t="s">
        <v>87</v>
      </c>
      <c r="C64" s="853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</row>
    <row r="65" spans="1:39" ht="12" customHeight="1" hidden="1">
      <c r="A65" s="15" t="s">
        <v>89</v>
      </c>
      <c r="B65" s="849" t="s">
        <v>144</v>
      </c>
      <c r="C65" s="849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</row>
    <row r="66" spans="1:39" s="48" customFormat="1" ht="12" customHeight="1" hidden="1">
      <c r="A66" s="37" t="s">
        <v>89</v>
      </c>
      <c r="B66" s="45"/>
      <c r="C66" s="38" t="s">
        <v>90</v>
      </c>
      <c r="D66" s="72"/>
      <c r="E66" s="67"/>
      <c r="F66" s="67"/>
      <c r="G66" s="72"/>
      <c r="H66" s="67"/>
      <c r="I66" s="67"/>
      <c r="J66" s="72"/>
      <c r="K66" s="67"/>
      <c r="L66" s="67"/>
      <c r="M66" s="72"/>
      <c r="N66" s="67"/>
      <c r="O66" s="67"/>
      <c r="P66" s="72"/>
      <c r="Q66" s="67"/>
      <c r="R66" s="67"/>
      <c r="S66" s="72"/>
      <c r="T66" s="67"/>
      <c r="U66" s="67"/>
      <c r="V66" s="72"/>
      <c r="W66" s="67"/>
      <c r="X66" s="67"/>
      <c r="Y66" s="72"/>
      <c r="Z66" s="67"/>
      <c r="AA66" s="67"/>
      <c r="AB66" s="72"/>
      <c r="AC66" s="67"/>
      <c r="AD66" s="67"/>
      <c r="AE66" s="72"/>
      <c r="AF66" s="67"/>
      <c r="AG66" s="67"/>
      <c r="AH66" s="72"/>
      <c r="AI66" s="67"/>
      <c r="AJ66" s="67"/>
      <c r="AK66" s="72"/>
      <c r="AL66" s="72"/>
      <c r="AM66" s="72"/>
    </row>
    <row r="67" spans="1:39" s="48" customFormat="1" ht="12" customHeight="1" hidden="1">
      <c r="A67" s="37" t="s">
        <v>89</v>
      </c>
      <c r="B67" s="45"/>
      <c r="C67" s="40" t="s">
        <v>145</v>
      </c>
      <c r="D67" s="72"/>
      <c r="E67" s="67"/>
      <c r="F67" s="67"/>
      <c r="G67" s="72"/>
      <c r="H67" s="67"/>
      <c r="I67" s="67"/>
      <c r="J67" s="72"/>
      <c r="K67" s="67"/>
      <c r="L67" s="67"/>
      <c r="M67" s="72"/>
      <c r="N67" s="67"/>
      <c r="O67" s="67"/>
      <c r="P67" s="72"/>
      <c r="Q67" s="67"/>
      <c r="R67" s="67"/>
      <c r="S67" s="72"/>
      <c r="T67" s="67"/>
      <c r="U67" s="67"/>
      <c r="V67" s="72"/>
      <c r="W67" s="67"/>
      <c r="X67" s="67"/>
      <c r="Y67" s="72"/>
      <c r="Z67" s="67"/>
      <c r="AA67" s="67"/>
      <c r="AB67" s="72"/>
      <c r="AC67" s="67"/>
      <c r="AD67" s="67"/>
      <c r="AE67" s="72"/>
      <c r="AF67" s="67"/>
      <c r="AG67" s="67"/>
      <c r="AH67" s="72"/>
      <c r="AI67" s="67"/>
      <c r="AJ67" s="67"/>
      <c r="AK67" s="72"/>
      <c r="AL67" s="72"/>
      <c r="AM67" s="72"/>
    </row>
    <row r="68" spans="1:39" ht="12" customHeight="1" hidden="1">
      <c r="A68" s="15" t="s">
        <v>91</v>
      </c>
      <c r="B68" s="826" t="s">
        <v>146</v>
      </c>
      <c r="C68" s="826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</row>
    <row r="69" spans="1:39" s="48" customFormat="1" ht="12" customHeight="1" hidden="1">
      <c r="A69" s="41" t="s">
        <v>91</v>
      </c>
      <c r="B69" s="45"/>
      <c r="C69" s="40" t="s">
        <v>147</v>
      </c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</row>
    <row r="70" spans="1:39" ht="12" customHeight="1" hidden="1">
      <c r="A70" s="15" t="s">
        <v>92</v>
      </c>
      <c r="B70" s="833" t="s">
        <v>148</v>
      </c>
      <c r="C70" s="833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</row>
    <row r="71" spans="1:39" s="48" customFormat="1" ht="12" customHeight="1" hidden="1">
      <c r="A71" s="41" t="s">
        <v>92</v>
      </c>
      <c r="B71" s="45"/>
      <c r="C71" s="40" t="s">
        <v>149</v>
      </c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</row>
    <row r="72" spans="1:39" ht="12" customHeight="1" hidden="1">
      <c r="A72" s="5" t="s">
        <v>93</v>
      </c>
      <c r="B72" s="833" t="s">
        <v>150</v>
      </c>
      <c r="C72" s="833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</row>
    <row r="73" spans="1:39" s="48" customFormat="1" ht="12" customHeight="1" hidden="1">
      <c r="A73" s="41" t="s">
        <v>93</v>
      </c>
      <c r="B73" s="45"/>
      <c r="C73" s="40" t="s">
        <v>94</v>
      </c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</row>
    <row r="74" spans="1:39" ht="12" customHeight="1" hidden="1">
      <c r="A74" s="15" t="s">
        <v>95</v>
      </c>
      <c r="B74" s="848" t="s">
        <v>151</v>
      </c>
      <c r="C74" s="833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</row>
    <row r="75" spans="1:39" s="48" customFormat="1" ht="12" customHeight="1" hidden="1">
      <c r="A75" s="37" t="s">
        <v>95</v>
      </c>
      <c r="B75" s="45"/>
      <c r="C75" s="40" t="s">
        <v>152</v>
      </c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</row>
    <row r="76" spans="1:39" s="48" customFormat="1" ht="12" customHeight="1" hidden="1">
      <c r="A76" s="37" t="s">
        <v>95</v>
      </c>
      <c r="B76" s="45"/>
      <c r="C76" s="40" t="s">
        <v>142</v>
      </c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</row>
    <row r="77" spans="1:39" s="48" customFormat="1" ht="12" customHeight="1" hidden="1">
      <c r="A77" s="42" t="s">
        <v>95</v>
      </c>
      <c r="B77" s="45"/>
      <c r="C77" s="40" t="s">
        <v>153</v>
      </c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</row>
    <row r="78" spans="1:39" s="48" customFormat="1" ht="12" customHeight="1" hidden="1">
      <c r="A78" s="39" t="s">
        <v>95</v>
      </c>
      <c r="B78" s="504"/>
      <c r="C78" s="505" t="s">
        <v>154</v>
      </c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</row>
    <row r="79" spans="1:39" s="55" customFormat="1" ht="12" customHeight="1">
      <c r="A79" s="7" t="s">
        <v>96</v>
      </c>
      <c r="B79" s="877" t="s">
        <v>155</v>
      </c>
      <c r="C79" s="877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</row>
    <row r="80" spans="1:39" s="55" customFormat="1" ht="12" customHeight="1">
      <c r="A80" s="506"/>
      <c r="B80" s="508"/>
      <c r="C80" s="508"/>
      <c r="D80" s="507"/>
      <c r="E80" s="507"/>
      <c r="F80" s="507"/>
      <c r="G80" s="507"/>
      <c r="H80" s="507"/>
      <c r="I80" s="507"/>
      <c r="J80" s="507"/>
      <c r="K80" s="507"/>
      <c r="L80" s="507"/>
      <c r="M80" s="507"/>
      <c r="N80" s="507"/>
      <c r="O80" s="507"/>
      <c r="P80" s="507"/>
      <c r="Q80" s="507"/>
      <c r="R80" s="507"/>
      <c r="S80" s="507"/>
      <c r="T80" s="507"/>
      <c r="U80" s="507"/>
      <c r="V80" s="507"/>
      <c r="W80" s="507"/>
      <c r="X80" s="507"/>
      <c r="Y80" s="507"/>
      <c r="Z80" s="507"/>
      <c r="AA80" s="507"/>
      <c r="AB80" s="507"/>
      <c r="AC80" s="507"/>
      <c r="AD80" s="507"/>
      <c r="AE80" s="507"/>
      <c r="AF80" s="507"/>
      <c r="AG80" s="507"/>
      <c r="AH80" s="507"/>
      <c r="AI80" s="507"/>
      <c r="AJ80" s="507"/>
      <c r="AK80" s="507"/>
      <c r="AL80" s="507"/>
      <c r="AM80" s="507"/>
    </row>
    <row r="81" spans="1:39" ht="12" customHeight="1">
      <c r="A81" s="5" t="s">
        <v>98</v>
      </c>
      <c r="B81" s="833" t="s">
        <v>97</v>
      </c>
      <c r="C81" s="833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</row>
    <row r="82" spans="1:39" ht="12" customHeight="1">
      <c r="A82" s="5" t="s">
        <v>100</v>
      </c>
      <c r="B82" s="848" t="s">
        <v>99</v>
      </c>
      <c r="C82" s="833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</row>
    <row r="83" spans="1:39" s="48" customFormat="1" ht="12" customHeight="1">
      <c r="A83" s="37" t="s">
        <v>100</v>
      </c>
      <c r="B83" s="45"/>
      <c r="C83" s="40" t="s">
        <v>101</v>
      </c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</row>
    <row r="84" spans="1:39" s="48" customFormat="1" ht="12" customHeight="1">
      <c r="A84" s="37" t="s">
        <v>100</v>
      </c>
      <c r="B84" s="45"/>
      <c r="C84" s="40" t="s">
        <v>102</v>
      </c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</row>
    <row r="85" spans="1:39" ht="12" customHeight="1">
      <c r="A85" s="5" t="s">
        <v>103</v>
      </c>
      <c r="B85" s="847" t="s">
        <v>170</v>
      </c>
      <c r="C85" s="833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</row>
    <row r="86" spans="1:39" s="48" customFormat="1" ht="12" customHeight="1">
      <c r="A86" s="37" t="s">
        <v>103</v>
      </c>
      <c r="B86" s="45"/>
      <c r="C86" s="40" t="s">
        <v>101</v>
      </c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</row>
    <row r="87" spans="1:39" s="48" customFormat="1" ht="12" customHeight="1">
      <c r="A87" s="37" t="s">
        <v>103</v>
      </c>
      <c r="B87" s="45"/>
      <c r="C87" s="40" t="s">
        <v>102</v>
      </c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</row>
    <row r="88" spans="1:39" ht="12" customHeight="1">
      <c r="A88" s="5" t="s">
        <v>105</v>
      </c>
      <c r="B88" s="847" t="s">
        <v>104</v>
      </c>
      <c r="C88" s="833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</row>
    <row r="89" spans="1:39" s="48" customFormat="1" ht="12" customHeight="1">
      <c r="A89" s="52" t="s">
        <v>105</v>
      </c>
      <c r="B89" s="45"/>
      <c r="C89" s="40" t="s">
        <v>106</v>
      </c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</row>
    <row r="90" spans="1:39" s="48" customFormat="1" ht="12" customHeight="1">
      <c r="A90" s="52" t="s">
        <v>105</v>
      </c>
      <c r="B90" s="45"/>
      <c r="C90" s="40" t="s">
        <v>107</v>
      </c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</row>
    <row r="91" spans="1:39" s="48" customFormat="1" ht="12" customHeight="1">
      <c r="A91" s="52" t="s">
        <v>105</v>
      </c>
      <c r="B91" s="45"/>
      <c r="C91" s="40" t="s">
        <v>108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</row>
    <row r="92" spans="1:39" s="48" customFormat="1" ht="12" customHeight="1">
      <c r="A92" s="52" t="s">
        <v>105</v>
      </c>
      <c r="B92" s="45"/>
      <c r="C92" s="40" t="s">
        <v>109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</row>
    <row r="93" spans="1:39" ht="12" customHeight="1">
      <c r="A93" s="5" t="s">
        <v>110</v>
      </c>
      <c r="B93" s="847" t="s">
        <v>169</v>
      </c>
      <c r="C93" s="833"/>
      <c r="D93" s="32">
        <f>+G93+J93+M93+P93+S93+V93+AE93+AH93+AB93</f>
        <v>61518</v>
      </c>
      <c r="E93" s="32">
        <f>+H93+K93+N93+Q93+T93+W93+AF93+AI93+AC93</f>
        <v>-1500</v>
      </c>
      <c r="F93" s="32">
        <f>+I93+L93+O93+R93+U93+X93+AG93+AJ93+AD93</f>
        <v>60018</v>
      </c>
      <c r="G93" s="32">
        <f>+G94+G95+G96+G97</f>
        <v>7263</v>
      </c>
      <c r="H93" s="32">
        <f aca="true" t="shared" si="14" ref="H93:AI93">+H94+H95+H96+H97</f>
        <v>0</v>
      </c>
      <c r="I93" s="32">
        <f t="shared" si="14"/>
        <v>7263</v>
      </c>
      <c r="J93" s="32">
        <f t="shared" si="14"/>
        <v>1540</v>
      </c>
      <c r="K93" s="32">
        <f t="shared" si="14"/>
        <v>0</v>
      </c>
      <c r="L93" s="32">
        <f t="shared" si="14"/>
        <v>1540</v>
      </c>
      <c r="M93" s="32">
        <f t="shared" si="14"/>
        <v>6256</v>
      </c>
      <c r="N93" s="32">
        <f t="shared" si="14"/>
        <v>0</v>
      </c>
      <c r="O93" s="32">
        <f t="shared" si="14"/>
        <v>6256</v>
      </c>
      <c r="P93" s="32">
        <f t="shared" si="14"/>
        <v>9380</v>
      </c>
      <c r="Q93" s="32">
        <f t="shared" si="14"/>
        <v>0</v>
      </c>
      <c r="R93" s="32">
        <f t="shared" si="14"/>
        <v>9380</v>
      </c>
      <c r="S93" s="32">
        <f t="shared" si="14"/>
        <v>7631</v>
      </c>
      <c r="T93" s="32">
        <f t="shared" si="14"/>
        <v>0</v>
      </c>
      <c r="U93" s="32">
        <f>SUM(S93:T93)</f>
        <v>7631</v>
      </c>
      <c r="V93" s="32">
        <f t="shared" si="14"/>
        <v>9402</v>
      </c>
      <c r="W93" s="32">
        <f t="shared" si="14"/>
        <v>0</v>
      </c>
      <c r="X93" s="32">
        <f>SUM(V93:W93)</f>
        <v>9402</v>
      </c>
      <c r="Y93" s="32">
        <f>+Y94+Y95+Y96+Y97</f>
        <v>0</v>
      </c>
      <c r="Z93" s="32">
        <f>+Z94+Z95+Z96+Z97</f>
        <v>0</v>
      </c>
      <c r="AA93" s="32">
        <f>+AA94+AA95+AA96+AA97</f>
        <v>0</v>
      </c>
      <c r="AB93" s="32">
        <f t="shared" si="14"/>
        <v>13467</v>
      </c>
      <c r="AC93" s="32">
        <f t="shared" si="14"/>
        <v>0</v>
      </c>
      <c r="AD93" s="32">
        <f t="shared" si="14"/>
        <v>13467</v>
      </c>
      <c r="AE93" s="32">
        <f t="shared" si="14"/>
        <v>2383</v>
      </c>
      <c r="AF93" s="32">
        <f t="shared" si="14"/>
        <v>-1500</v>
      </c>
      <c r="AG93" s="32">
        <f>SUM(AE93:AF93)</f>
        <v>883</v>
      </c>
      <c r="AH93" s="32">
        <f t="shared" si="14"/>
        <v>4196</v>
      </c>
      <c r="AI93" s="32">
        <f t="shared" si="14"/>
        <v>0</v>
      </c>
      <c r="AJ93" s="32">
        <f>SUM(AH93:AI93)</f>
        <v>4196</v>
      </c>
      <c r="AK93" s="32"/>
      <c r="AL93" s="32"/>
      <c r="AM93" s="32"/>
    </row>
    <row r="94" spans="1:39" s="48" customFormat="1" ht="12" customHeight="1">
      <c r="A94" s="52" t="s">
        <v>110</v>
      </c>
      <c r="B94" s="45"/>
      <c r="C94" s="40" t="s">
        <v>106</v>
      </c>
      <c r="D94" s="32">
        <f>+G94+J94+M94+P94+S94+V94+AE94+AH94+AB94</f>
        <v>0</v>
      </c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32">
        <f>SUM(AE94:AF94)</f>
        <v>0</v>
      </c>
      <c r="AH94" s="67"/>
      <c r="AI94" s="67"/>
      <c r="AJ94" s="67"/>
      <c r="AK94" s="67"/>
      <c r="AL94" s="67"/>
      <c r="AM94" s="67"/>
    </row>
    <row r="95" spans="1:39" s="48" customFormat="1" ht="12" customHeight="1">
      <c r="A95" s="52" t="s">
        <v>110</v>
      </c>
      <c r="B95" s="45"/>
      <c r="C95" s="40" t="s">
        <v>107</v>
      </c>
      <c r="D95" s="32">
        <f>+G95+J95+M95+P95+S95+V95+AE95+AH95+AB95</f>
        <v>61518</v>
      </c>
      <c r="E95" s="32">
        <f>+H95+K95+N95+Q95+T95+W95+AF95+AI95+AC95</f>
        <v>-1500</v>
      </c>
      <c r="F95" s="32">
        <f>+I95+L95+O95+R95+U95+X95+AG95+AJ95+AD95</f>
        <v>60018</v>
      </c>
      <c r="G95" s="67">
        <v>7263</v>
      </c>
      <c r="H95" s="67"/>
      <c r="I95" s="67">
        <f>SUM(G95:H95)</f>
        <v>7263</v>
      </c>
      <c r="J95" s="67">
        <v>1540</v>
      </c>
      <c r="K95" s="67"/>
      <c r="L95" s="67">
        <f>SUM(J95:K95)</f>
        <v>1540</v>
      </c>
      <c r="M95" s="67">
        <v>6256</v>
      </c>
      <c r="N95" s="67"/>
      <c r="O95" s="67">
        <f>SUM(M95:N95)</f>
        <v>6256</v>
      </c>
      <c r="P95" s="67">
        <v>9380</v>
      </c>
      <c r="Q95" s="67"/>
      <c r="R95" s="67">
        <f>SUM(P95:Q95)</f>
        <v>9380</v>
      </c>
      <c r="S95" s="67">
        <v>7631</v>
      </c>
      <c r="T95" s="67"/>
      <c r="U95" s="67">
        <f>SUM(S95:T95)</f>
        <v>7631</v>
      </c>
      <c r="V95" s="67">
        <v>9402</v>
      </c>
      <c r="W95" s="67"/>
      <c r="X95" s="67">
        <f>SUM(V95:W95)</f>
        <v>9402</v>
      </c>
      <c r="Y95" s="67"/>
      <c r="Z95" s="67"/>
      <c r="AA95" s="67">
        <f>SUM(Y95:Z95)</f>
        <v>0</v>
      </c>
      <c r="AB95" s="67">
        <v>13467</v>
      </c>
      <c r="AC95" s="67"/>
      <c r="AD95" s="67">
        <f>SUM(AB95:AC95)</f>
        <v>13467</v>
      </c>
      <c r="AE95" s="67">
        <f>1383+1000</f>
        <v>2383</v>
      </c>
      <c r="AF95" s="67">
        <v>-1500</v>
      </c>
      <c r="AG95" s="32">
        <f>SUM(AE95:AF95)</f>
        <v>883</v>
      </c>
      <c r="AH95" s="67">
        <v>4196</v>
      </c>
      <c r="AI95" s="67"/>
      <c r="AJ95" s="67">
        <f>SUM(AH95:AI95)</f>
        <v>4196</v>
      </c>
      <c r="AK95" s="67"/>
      <c r="AL95" s="67"/>
      <c r="AM95" s="67"/>
    </row>
    <row r="96" spans="1:39" s="48" customFormat="1" ht="12" customHeight="1">
      <c r="A96" s="52" t="s">
        <v>110</v>
      </c>
      <c r="B96" s="45"/>
      <c r="C96" s="40" t="s">
        <v>108</v>
      </c>
      <c r="D96" s="32">
        <f>+G96+J96+M96+P96+S96+V96+AE96+AH96+AB96</f>
        <v>0</v>
      </c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</row>
    <row r="97" spans="1:39" s="48" customFormat="1" ht="12" customHeight="1">
      <c r="A97" s="52" t="s">
        <v>110</v>
      </c>
      <c r="B97" s="45"/>
      <c r="C97" s="40" t="s">
        <v>109</v>
      </c>
      <c r="D97" s="32">
        <f>+G97+J97+M97+P97+S97+V97+AE97+AH97+AB97</f>
        <v>0</v>
      </c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</row>
    <row r="98" spans="1:39" ht="12" customHeight="1">
      <c r="A98" s="5" t="s">
        <v>112</v>
      </c>
      <c r="B98" s="853" t="s">
        <v>111</v>
      </c>
      <c r="C98" s="835"/>
      <c r="D98" s="32">
        <f>+G98+J98+M98+P98+S98+V98+AE98+AH98+AB98</f>
        <v>0</v>
      </c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</row>
    <row r="99" spans="1:39" s="55" customFormat="1" ht="12" customHeight="1">
      <c r="A99" s="8" t="s">
        <v>113</v>
      </c>
      <c r="B99" s="852" t="s">
        <v>168</v>
      </c>
      <c r="C99" s="852"/>
      <c r="D99" s="70">
        <f>+D98+D93+D88+D85+D82+D81</f>
        <v>61518</v>
      </c>
      <c r="E99" s="70">
        <f>+E98+E93+E88+E85+E82+E81</f>
        <v>-1500</v>
      </c>
      <c r="F99" s="70">
        <f>+F98+F93+F88+F85+F82+F81</f>
        <v>60018</v>
      </c>
      <c r="G99" s="70">
        <f>+G98+G93+G88+G85+G82+G81</f>
        <v>7263</v>
      </c>
      <c r="H99" s="70">
        <f aca="true" t="shared" si="15" ref="H99:AJ99">+H98+H93+H88+H85+H82+H81</f>
        <v>0</v>
      </c>
      <c r="I99" s="70">
        <f t="shared" si="15"/>
        <v>7263</v>
      </c>
      <c r="J99" s="70">
        <f t="shared" si="15"/>
        <v>1540</v>
      </c>
      <c r="K99" s="70">
        <f t="shared" si="15"/>
        <v>0</v>
      </c>
      <c r="L99" s="70">
        <f t="shared" si="15"/>
        <v>1540</v>
      </c>
      <c r="M99" s="70">
        <f t="shared" si="15"/>
        <v>6256</v>
      </c>
      <c r="N99" s="70">
        <f t="shared" si="15"/>
        <v>0</v>
      </c>
      <c r="O99" s="70">
        <f t="shared" si="15"/>
        <v>6256</v>
      </c>
      <c r="P99" s="70">
        <f t="shared" si="15"/>
        <v>9380</v>
      </c>
      <c r="Q99" s="70">
        <f t="shared" si="15"/>
        <v>0</v>
      </c>
      <c r="R99" s="70">
        <f t="shared" si="15"/>
        <v>9380</v>
      </c>
      <c r="S99" s="70">
        <f t="shared" si="15"/>
        <v>7631</v>
      </c>
      <c r="T99" s="70">
        <f t="shared" si="15"/>
        <v>0</v>
      </c>
      <c r="U99" s="70">
        <f t="shared" si="15"/>
        <v>7631</v>
      </c>
      <c r="V99" s="70">
        <f t="shared" si="15"/>
        <v>9402</v>
      </c>
      <c r="W99" s="70">
        <f t="shared" si="15"/>
        <v>0</v>
      </c>
      <c r="X99" s="70">
        <f t="shared" si="15"/>
        <v>9402</v>
      </c>
      <c r="Y99" s="70">
        <f>+Y98+Y93+Y88+Y85+Y82+Y81</f>
        <v>0</v>
      </c>
      <c r="Z99" s="70">
        <f>+Z98+Z93+Z88+Z85+Z82+Z81</f>
        <v>0</v>
      </c>
      <c r="AA99" s="70">
        <f>+AA98+AA93+AA88+AA85+AA82+AA81</f>
        <v>0</v>
      </c>
      <c r="AB99" s="70">
        <f t="shared" si="15"/>
        <v>13467</v>
      </c>
      <c r="AC99" s="70">
        <f t="shared" si="15"/>
        <v>0</v>
      </c>
      <c r="AD99" s="70">
        <f t="shared" si="15"/>
        <v>13467</v>
      </c>
      <c r="AE99" s="70">
        <f t="shared" si="15"/>
        <v>2383</v>
      </c>
      <c r="AF99" s="70">
        <f t="shared" si="15"/>
        <v>-1500</v>
      </c>
      <c r="AG99" s="70">
        <f t="shared" si="15"/>
        <v>883</v>
      </c>
      <c r="AH99" s="70">
        <f t="shared" si="15"/>
        <v>4196</v>
      </c>
      <c r="AI99" s="70">
        <f t="shared" si="15"/>
        <v>0</v>
      </c>
      <c r="AJ99" s="70">
        <f t="shared" si="15"/>
        <v>4196</v>
      </c>
      <c r="AK99" s="70">
        <f>+AK98+AK93+AK88+AK85+AK82+AK81</f>
        <v>0</v>
      </c>
      <c r="AL99" s="70">
        <f>+AL98+AL93+AL88+AL85+AL82+AL81</f>
        <v>0</v>
      </c>
      <c r="AM99" s="70">
        <f>+AM98+AM93+AM88+AM85+AM82+AM81</f>
        <v>0</v>
      </c>
    </row>
    <row r="100" spans="1:39" ht="10.5" customHeight="1">
      <c r="A100" s="9"/>
      <c r="B100" s="10"/>
      <c r="C100" s="10"/>
      <c r="D100" s="70"/>
      <c r="E100" s="33"/>
      <c r="F100" s="34"/>
      <c r="G100" s="33"/>
      <c r="H100" s="33"/>
      <c r="I100" s="34"/>
      <c r="J100" s="33"/>
      <c r="K100" s="33"/>
      <c r="L100" s="34"/>
      <c r="M100" s="33"/>
      <c r="N100" s="33"/>
      <c r="O100" s="34"/>
      <c r="P100" s="33"/>
      <c r="Q100" s="33"/>
      <c r="R100" s="34"/>
      <c r="S100" s="33"/>
      <c r="T100" s="33"/>
      <c r="U100" s="34"/>
      <c r="V100" s="33"/>
      <c r="W100" s="33"/>
      <c r="X100" s="34"/>
      <c r="Y100" s="33"/>
      <c r="Z100" s="33"/>
      <c r="AA100" s="34"/>
      <c r="AB100" s="33"/>
      <c r="AC100" s="33"/>
      <c r="AD100" s="34"/>
      <c r="AE100" s="33"/>
      <c r="AF100" s="33"/>
      <c r="AG100" s="34"/>
      <c r="AH100" s="33"/>
      <c r="AI100" s="33"/>
      <c r="AJ100" s="34"/>
      <c r="AK100" s="33"/>
      <c r="AL100" s="33"/>
      <c r="AM100" s="33"/>
    </row>
    <row r="101" spans="1:39" ht="12" customHeight="1" hidden="1">
      <c r="A101" s="14" t="s">
        <v>115</v>
      </c>
      <c r="B101" s="853" t="s">
        <v>114</v>
      </c>
      <c r="C101" s="853"/>
      <c r="D101" s="70">
        <f aca="true" t="shared" si="16" ref="D101:D108">+D100+D95+D90+D87+D84+D83</f>
        <v>61518</v>
      </c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</row>
    <row r="102" spans="1:39" ht="12" customHeight="1" hidden="1">
      <c r="A102" s="5" t="s">
        <v>116</v>
      </c>
      <c r="B102" s="835" t="s">
        <v>167</v>
      </c>
      <c r="C102" s="835"/>
      <c r="D102" s="70">
        <f t="shared" si="16"/>
        <v>61518</v>
      </c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</row>
    <row r="103" spans="1:39" s="48" customFormat="1" ht="12" customHeight="1" hidden="1">
      <c r="A103" s="41" t="s">
        <v>116</v>
      </c>
      <c r="B103" s="45"/>
      <c r="C103" s="53" t="s">
        <v>117</v>
      </c>
      <c r="D103" s="70">
        <f t="shared" si="16"/>
        <v>61518</v>
      </c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</row>
    <row r="104" spans="1:39" ht="12" customHeight="1" hidden="1">
      <c r="A104" s="5" t="s">
        <v>119</v>
      </c>
      <c r="B104" s="835" t="s">
        <v>118</v>
      </c>
      <c r="C104" s="835"/>
      <c r="D104" s="70">
        <f t="shared" si="16"/>
        <v>123036</v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</row>
    <row r="105" spans="1:39" ht="12" customHeight="1" hidden="1">
      <c r="A105" s="5" t="s">
        <v>121</v>
      </c>
      <c r="B105" s="835" t="s">
        <v>120</v>
      </c>
      <c r="C105" s="835"/>
      <c r="D105" s="70">
        <f t="shared" si="16"/>
        <v>184554</v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</row>
    <row r="106" spans="1:39" ht="12" customHeight="1" hidden="1">
      <c r="A106" s="5" t="s">
        <v>123</v>
      </c>
      <c r="B106" s="835" t="s">
        <v>122</v>
      </c>
      <c r="C106" s="835"/>
      <c r="D106" s="70">
        <f t="shared" si="16"/>
        <v>246072</v>
      </c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</row>
    <row r="107" spans="1:39" ht="12" customHeight="1" hidden="1">
      <c r="A107" s="5" t="s">
        <v>125</v>
      </c>
      <c r="B107" s="835" t="s">
        <v>124</v>
      </c>
      <c r="C107" s="835"/>
      <c r="D107" s="70">
        <f t="shared" si="16"/>
        <v>369108</v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</row>
    <row r="108" spans="1:39" ht="12" customHeight="1" hidden="1">
      <c r="A108" s="5" t="s">
        <v>127</v>
      </c>
      <c r="B108" s="835" t="s">
        <v>126</v>
      </c>
      <c r="C108" s="835"/>
      <c r="D108" s="70">
        <f t="shared" si="16"/>
        <v>430626</v>
      </c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</row>
    <row r="109" spans="1:39" s="55" customFormat="1" ht="12" customHeight="1">
      <c r="A109" s="8" t="s">
        <v>128</v>
      </c>
      <c r="B109" s="852" t="s">
        <v>166</v>
      </c>
      <c r="C109" s="852"/>
      <c r="D109" s="70"/>
      <c r="E109" s="70">
        <f>H109+K109+N109+Q109+T109+W109+Z109</f>
        <v>61680</v>
      </c>
      <c r="F109" s="70">
        <f>I109+L109+O109+R109+U109+X109+AA109</f>
        <v>61680</v>
      </c>
      <c r="G109" s="70"/>
      <c r="H109" s="70"/>
      <c r="I109" s="70"/>
      <c r="J109" s="70"/>
      <c r="K109" s="70"/>
      <c r="L109" s="70"/>
      <c r="M109" s="70"/>
      <c r="N109" s="70">
        <v>7017</v>
      </c>
      <c r="O109" s="70">
        <f>N109</f>
        <v>7017</v>
      </c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>
        <v>54663</v>
      </c>
      <c r="AA109" s="70">
        <v>54663</v>
      </c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</row>
    <row r="110" spans="1:39" ht="13.5" customHeight="1">
      <c r="A110" s="9"/>
      <c r="B110" s="10"/>
      <c r="C110" s="10"/>
      <c r="D110" s="33"/>
      <c r="E110" s="70">
        <f aca="true" t="shared" si="17" ref="E110:E115">H110+K110+N110+Q110+T110+W110+Z110</f>
        <v>0</v>
      </c>
      <c r="F110" s="70">
        <f>I110+L110+O110+R110+U110+X110+AA110</f>
        <v>0</v>
      </c>
      <c r="G110" s="33"/>
      <c r="H110" s="33"/>
      <c r="I110" s="34"/>
      <c r="J110" s="33"/>
      <c r="K110" s="33"/>
      <c r="L110" s="34"/>
      <c r="M110" s="33"/>
      <c r="N110" s="33"/>
      <c r="O110" s="34"/>
      <c r="P110" s="33"/>
      <c r="Q110" s="33"/>
      <c r="R110" s="34"/>
      <c r="S110" s="33"/>
      <c r="T110" s="33"/>
      <c r="U110" s="34"/>
      <c r="V110" s="33"/>
      <c r="W110" s="33"/>
      <c r="X110" s="34"/>
      <c r="Y110" s="33"/>
      <c r="Z110" s="33"/>
      <c r="AA110" s="34"/>
      <c r="AB110" s="33"/>
      <c r="AC110" s="33"/>
      <c r="AD110" s="34"/>
      <c r="AE110" s="33"/>
      <c r="AF110" s="33"/>
      <c r="AG110" s="34"/>
      <c r="AH110" s="33"/>
      <c r="AI110" s="33"/>
      <c r="AJ110" s="34"/>
      <c r="AK110" s="33"/>
      <c r="AL110" s="33"/>
      <c r="AM110" s="33"/>
    </row>
    <row r="111" spans="1:39" ht="12" customHeight="1" hidden="1">
      <c r="A111" s="5" t="s">
        <v>130</v>
      </c>
      <c r="B111" s="835" t="s">
        <v>129</v>
      </c>
      <c r="C111" s="835"/>
      <c r="D111" s="32"/>
      <c r="E111" s="70">
        <f t="shared" si="17"/>
        <v>0</v>
      </c>
      <c r="F111" s="70">
        <f>I111+L111+O111+R111+U111+X111+AA111</f>
        <v>0</v>
      </c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</row>
    <row r="112" spans="1:39" ht="12" customHeight="1" hidden="1">
      <c r="A112" s="5" t="s">
        <v>132</v>
      </c>
      <c r="B112" s="835" t="s">
        <v>131</v>
      </c>
      <c r="C112" s="835"/>
      <c r="D112" s="32"/>
      <c r="E112" s="70">
        <f t="shared" si="17"/>
        <v>0</v>
      </c>
      <c r="F112" s="70">
        <f>I112+L112+O112+R112+U112+X112+AA112</f>
        <v>0</v>
      </c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</row>
    <row r="113" spans="1:39" ht="12" customHeight="1" hidden="1">
      <c r="A113" s="5" t="s">
        <v>134</v>
      </c>
      <c r="B113" s="835" t="s">
        <v>133</v>
      </c>
      <c r="C113" s="835"/>
      <c r="D113" s="32"/>
      <c r="E113" s="70">
        <f t="shared" si="17"/>
        <v>0</v>
      </c>
      <c r="F113" s="70">
        <f>I113+L113+O113+R113+U113+X113+AA113</f>
        <v>0</v>
      </c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</row>
    <row r="114" spans="1:39" ht="12" customHeight="1" hidden="1">
      <c r="A114" s="5" t="s">
        <v>136</v>
      </c>
      <c r="B114" s="835" t="s">
        <v>135</v>
      </c>
      <c r="C114" s="835"/>
      <c r="D114" s="32"/>
      <c r="E114" s="70">
        <f t="shared" si="17"/>
        <v>0</v>
      </c>
      <c r="F114" s="70">
        <f>I114+L114+O114+R114+U114+X114+AA114</f>
        <v>0</v>
      </c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</row>
    <row r="115" spans="1:39" s="55" customFormat="1" ht="12" customHeight="1">
      <c r="A115" s="8" t="s">
        <v>137</v>
      </c>
      <c r="B115" s="852" t="s">
        <v>165</v>
      </c>
      <c r="C115" s="852"/>
      <c r="D115" s="70"/>
      <c r="E115" s="70">
        <f t="shared" si="17"/>
        <v>21212</v>
      </c>
      <c r="F115" s="70">
        <f>SUM(D115:E115)</f>
        <v>21212</v>
      </c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>
        <v>21212</v>
      </c>
      <c r="AA115" s="70">
        <v>21212</v>
      </c>
      <c r="AB115" s="70"/>
      <c r="AC115" s="70"/>
      <c r="AD115" s="70"/>
      <c r="AE115" s="70"/>
      <c r="AF115" s="70"/>
      <c r="AG115" s="70"/>
      <c r="AH115" s="70"/>
      <c r="AI115" s="70"/>
      <c r="AJ115" s="70"/>
      <c r="AK115" s="70"/>
      <c r="AL115" s="70"/>
      <c r="AM115" s="70"/>
    </row>
    <row r="116" spans="1:39" ht="10.5" customHeight="1">
      <c r="A116" s="9"/>
      <c r="B116" s="10"/>
      <c r="C116" s="10"/>
      <c r="D116" s="33"/>
      <c r="E116" s="33"/>
      <c r="F116" s="34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</row>
    <row r="117" spans="1:39" ht="12" customHeight="1" hidden="1">
      <c r="A117" s="314" t="s">
        <v>473</v>
      </c>
      <c r="B117" s="853" t="s">
        <v>474</v>
      </c>
      <c r="C117" s="853"/>
      <c r="D117" s="317"/>
      <c r="E117" s="317"/>
      <c r="F117" s="318"/>
      <c r="G117" s="317"/>
      <c r="H117" s="317"/>
      <c r="I117" s="317"/>
      <c r="J117" s="317"/>
      <c r="K117" s="317"/>
      <c r="L117" s="317"/>
      <c r="M117" s="317"/>
      <c r="N117" s="317"/>
      <c r="O117" s="317"/>
      <c r="P117" s="317"/>
      <c r="Q117" s="317"/>
      <c r="R117" s="317"/>
      <c r="S117" s="317"/>
      <c r="T117" s="317"/>
      <c r="U117" s="317"/>
      <c r="V117" s="317"/>
      <c r="W117" s="317"/>
      <c r="X117" s="317"/>
      <c r="Y117" s="317"/>
      <c r="Z117" s="317"/>
      <c r="AA117" s="317"/>
      <c r="AB117" s="317"/>
      <c r="AC117" s="317"/>
      <c r="AD117" s="317"/>
      <c r="AE117" s="317"/>
      <c r="AF117" s="317"/>
      <c r="AG117" s="317"/>
      <c r="AH117" s="317"/>
      <c r="AI117" s="317"/>
      <c r="AJ117" s="317"/>
      <c r="AK117" s="317"/>
      <c r="AL117" s="317"/>
      <c r="AM117" s="317"/>
    </row>
    <row r="118" spans="1:39" ht="12" customHeight="1" hidden="1">
      <c r="A118" s="14" t="s">
        <v>138</v>
      </c>
      <c r="B118" s="853" t="s">
        <v>164</v>
      </c>
      <c r="C118" s="853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</row>
    <row r="119" spans="1:39" s="55" customFormat="1" ht="12" customHeight="1">
      <c r="A119" s="17" t="s">
        <v>139</v>
      </c>
      <c r="B119" s="857" t="s">
        <v>163</v>
      </c>
      <c r="C119" s="857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68"/>
      <c r="AD119" s="68"/>
      <c r="AE119" s="68"/>
      <c r="AF119" s="68"/>
      <c r="AG119" s="68"/>
      <c r="AH119" s="68"/>
      <c r="AI119" s="68"/>
      <c r="AJ119" s="68"/>
      <c r="AK119" s="68"/>
      <c r="AL119" s="68"/>
      <c r="AM119" s="68"/>
    </row>
    <row r="120" spans="1:39" ht="10.5" customHeight="1">
      <c r="A120" s="9"/>
      <c r="B120" s="18"/>
      <c r="C120" s="18"/>
      <c r="D120" s="33"/>
      <c r="E120" s="33"/>
      <c r="F120" s="34"/>
      <c r="G120" s="33"/>
      <c r="H120" s="33"/>
      <c r="I120" s="34"/>
      <c r="J120" s="33"/>
      <c r="K120" s="33"/>
      <c r="L120" s="34"/>
      <c r="M120" s="33"/>
      <c r="N120" s="33"/>
      <c r="O120" s="34"/>
      <c r="P120" s="33"/>
      <c r="Q120" s="33"/>
      <c r="R120" s="34"/>
      <c r="S120" s="33"/>
      <c r="T120" s="33"/>
      <c r="U120" s="34"/>
      <c r="V120" s="33"/>
      <c r="W120" s="33"/>
      <c r="X120" s="34"/>
      <c r="Y120" s="33"/>
      <c r="Z120" s="33"/>
      <c r="AA120" s="34"/>
      <c r="AB120" s="33"/>
      <c r="AC120" s="33"/>
      <c r="AD120" s="34"/>
      <c r="AE120" s="33"/>
      <c r="AF120" s="33"/>
      <c r="AG120" s="34"/>
      <c r="AH120" s="33"/>
      <c r="AI120" s="33"/>
      <c r="AJ120" s="34"/>
      <c r="AK120" s="33"/>
      <c r="AL120" s="33"/>
      <c r="AM120" s="33"/>
    </row>
    <row r="121" spans="1:39" s="55" customFormat="1" ht="12" customHeight="1">
      <c r="A121" s="19" t="s">
        <v>140</v>
      </c>
      <c r="B121" s="862" t="s">
        <v>162</v>
      </c>
      <c r="C121" s="862"/>
      <c r="D121" s="69">
        <f>+D119+D115+D109+D99+D79+D59+D26+D24</f>
        <v>77665</v>
      </c>
      <c r="E121" s="69">
        <f>+E119+E115+E109+E99+E79+E59+E26+E24</f>
        <v>84892</v>
      </c>
      <c r="F121" s="69">
        <f aca="true" t="shared" si="18" ref="F121:AM121">+F119+F115+F109+F99+F79+F59+F26+F24</f>
        <v>162557</v>
      </c>
      <c r="G121" s="69">
        <f t="shared" si="18"/>
        <v>7263</v>
      </c>
      <c r="H121" s="69">
        <f t="shared" si="18"/>
        <v>0</v>
      </c>
      <c r="I121" s="69">
        <f t="shared" si="18"/>
        <v>7263</v>
      </c>
      <c r="J121" s="69">
        <f t="shared" si="18"/>
        <v>1540</v>
      </c>
      <c r="K121" s="69">
        <f t="shared" si="18"/>
        <v>0</v>
      </c>
      <c r="L121" s="69">
        <f t="shared" si="18"/>
        <v>1540</v>
      </c>
      <c r="M121" s="69">
        <f t="shared" si="18"/>
        <v>6256</v>
      </c>
      <c r="N121" s="69">
        <f t="shared" si="18"/>
        <v>7017</v>
      </c>
      <c r="O121" s="69">
        <f t="shared" si="18"/>
        <v>13273</v>
      </c>
      <c r="P121" s="69">
        <f t="shared" si="18"/>
        <v>9380</v>
      </c>
      <c r="Q121" s="69">
        <f t="shared" si="18"/>
        <v>0</v>
      </c>
      <c r="R121" s="69">
        <f t="shared" si="18"/>
        <v>9380</v>
      </c>
      <c r="S121" s="69">
        <f t="shared" si="18"/>
        <v>7631</v>
      </c>
      <c r="T121" s="69">
        <f t="shared" si="18"/>
        <v>0</v>
      </c>
      <c r="U121" s="69">
        <f t="shared" si="18"/>
        <v>7631</v>
      </c>
      <c r="V121" s="69">
        <f t="shared" si="18"/>
        <v>9402</v>
      </c>
      <c r="W121" s="69">
        <f t="shared" si="18"/>
        <v>0</v>
      </c>
      <c r="X121" s="69">
        <f t="shared" si="18"/>
        <v>9402</v>
      </c>
      <c r="Y121" s="69">
        <f>+Y119+Y115+Y109+Y99+Y79+Y59+Y26+Y24</f>
        <v>0</v>
      </c>
      <c r="Z121" s="69">
        <f>+Z119+Z115+Z109+Z99+Z79+Z59+Z26+Z24</f>
        <v>75875</v>
      </c>
      <c r="AA121" s="69">
        <f>+AA119+AA115+AA109+AA99+AA79+AA59+AA26+AA24</f>
        <v>75875</v>
      </c>
      <c r="AB121" s="69">
        <f t="shared" si="18"/>
        <v>13467</v>
      </c>
      <c r="AC121" s="69">
        <f t="shared" si="18"/>
        <v>0</v>
      </c>
      <c r="AD121" s="69">
        <f t="shared" si="18"/>
        <v>13467</v>
      </c>
      <c r="AE121" s="69">
        <f t="shared" si="18"/>
        <v>4597</v>
      </c>
      <c r="AF121" s="69">
        <f t="shared" si="18"/>
        <v>2000</v>
      </c>
      <c r="AG121" s="69">
        <f t="shared" si="18"/>
        <v>6597</v>
      </c>
      <c r="AH121" s="69">
        <f t="shared" si="18"/>
        <v>4196</v>
      </c>
      <c r="AI121" s="69">
        <f t="shared" si="18"/>
        <v>0</v>
      </c>
      <c r="AJ121" s="69">
        <f t="shared" si="18"/>
        <v>4196</v>
      </c>
      <c r="AK121" s="69">
        <f t="shared" si="18"/>
        <v>13933</v>
      </c>
      <c r="AL121" s="69">
        <f t="shared" si="18"/>
        <v>0</v>
      </c>
      <c r="AM121" s="69">
        <f t="shared" si="18"/>
        <v>13933</v>
      </c>
    </row>
  </sheetData>
  <sheetProtection/>
  <mergeCells count="106">
    <mergeCell ref="B33:C33"/>
    <mergeCell ref="AK3:AM3"/>
    <mergeCell ref="AE2:AG2"/>
    <mergeCell ref="AE3:AG3"/>
    <mergeCell ref="AH3:AJ3"/>
    <mergeCell ref="AK2:AM2"/>
    <mergeCell ref="V2:X2"/>
    <mergeCell ref="B14:C14"/>
    <mergeCell ref="G2:I2"/>
    <mergeCell ref="B5:C5"/>
    <mergeCell ref="B21:C21"/>
    <mergeCell ref="B22:C22"/>
    <mergeCell ref="A2:A4"/>
    <mergeCell ref="B2:C4"/>
    <mergeCell ref="B8:C8"/>
    <mergeCell ref="AB3:AD3"/>
    <mergeCell ref="B6:C6"/>
    <mergeCell ref="B7:C7"/>
    <mergeCell ref="B12:C12"/>
    <mergeCell ref="B13:C13"/>
    <mergeCell ref="B20:C20"/>
    <mergeCell ref="Y2:AA2"/>
    <mergeCell ref="Y3:AA3"/>
    <mergeCell ref="P1:R1"/>
    <mergeCell ref="J3:L3"/>
    <mergeCell ref="M3:O3"/>
    <mergeCell ref="P3:R3"/>
    <mergeCell ref="S3:U3"/>
    <mergeCell ref="G3:I3"/>
    <mergeCell ref="D2:F3"/>
    <mergeCell ref="B11:C11"/>
    <mergeCell ref="B15:C15"/>
    <mergeCell ref="B16:C16"/>
    <mergeCell ref="B17:C17"/>
    <mergeCell ref="B18:C18"/>
    <mergeCell ref="B19:C19"/>
    <mergeCell ref="AK1:AM1"/>
    <mergeCell ref="AB2:AD2"/>
    <mergeCell ref="J2:L2"/>
    <mergeCell ref="M2:O2"/>
    <mergeCell ref="P2:R2"/>
    <mergeCell ref="B10:C10"/>
    <mergeCell ref="AH2:AJ2"/>
    <mergeCell ref="B9:C9"/>
    <mergeCell ref="V3:X3"/>
    <mergeCell ref="S2:U2"/>
    <mergeCell ref="B55:C55"/>
    <mergeCell ref="B56:C56"/>
    <mergeCell ref="B57:C57"/>
    <mergeCell ref="B58:C58"/>
    <mergeCell ref="B44:C44"/>
    <mergeCell ref="B23:C23"/>
    <mergeCell ref="B24:C24"/>
    <mergeCell ref="B26:C26"/>
    <mergeCell ref="B42:C42"/>
    <mergeCell ref="B43:C43"/>
    <mergeCell ref="B40:C40"/>
    <mergeCell ref="B41:C41"/>
    <mergeCell ref="B59:C59"/>
    <mergeCell ref="B48:C48"/>
    <mergeCell ref="B49:C49"/>
    <mergeCell ref="B50:C50"/>
    <mergeCell ref="B51:C51"/>
    <mergeCell ref="B52:C52"/>
    <mergeCell ref="B53:C53"/>
    <mergeCell ref="B54:C54"/>
    <mergeCell ref="B74:C74"/>
    <mergeCell ref="B79:C79"/>
    <mergeCell ref="B81:C81"/>
    <mergeCell ref="B47:C47"/>
    <mergeCell ref="B34:C34"/>
    <mergeCell ref="B35:C35"/>
    <mergeCell ref="B36:C36"/>
    <mergeCell ref="B37:C37"/>
    <mergeCell ref="B38:C38"/>
    <mergeCell ref="B39:C39"/>
    <mergeCell ref="B105:C105"/>
    <mergeCell ref="B106:C106"/>
    <mergeCell ref="B82:C82"/>
    <mergeCell ref="B61:C61"/>
    <mergeCell ref="B62:C62"/>
    <mergeCell ref="B64:C64"/>
    <mergeCell ref="B65:C65"/>
    <mergeCell ref="B68:C68"/>
    <mergeCell ref="B70:C70"/>
    <mergeCell ref="B72:C72"/>
    <mergeCell ref="B121:C121"/>
    <mergeCell ref="B109:C109"/>
    <mergeCell ref="B111:C111"/>
    <mergeCell ref="B112:C112"/>
    <mergeCell ref="B113:C113"/>
    <mergeCell ref="B114:C114"/>
    <mergeCell ref="B115:C115"/>
    <mergeCell ref="B117:C117"/>
    <mergeCell ref="B118:C118"/>
    <mergeCell ref="B119:C119"/>
    <mergeCell ref="B108:C108"/>
    <mergeCell ref="B85:C85"/>
    <mergeCell ref="B88:C88"/>
    <mergeCell ref="B93:C93"/>
    <mergeCell ref="B98:C98"/>
    <mergeCell ref="B99:C99"/>
    <mergeCell ref="B101:C101"/>
    <mergeCell ref="B107:C107"/>
    <mergeCell ref="B102:C102"/>
    <mergeCell ref="B104:C104"/>
  </mergeCells>
  <printOptions horizontalCentered="1"/>
  <pageMargins left="0.31496062992125984" right="0.11811023622047245" top="0.5511811023622047" bottom="0.35433070866141736" header="0.11811023622047245" footer="0.31496062992125984"/>
  <pageSetup cellComments="asDisplayed" fitToWidth="2" fitToHeight="1" horizontalDpi="600" verticalDpi="600" orientation="portrait" paperSize="9" scale="41" r:id="rId3"/>
  <headerFooter>
    <oddHeader>&amp;C&amp;"-,Félkövér"Martonvásár Város Képviselőtestület  ..../2014 (........) önkormányzati rendelete Martonvásár Város 2014. évi költségvetésének módosításáról&amp;R5.c melléklet</oddHeader>
  </headerFooter>
  <colBreaks count="1" manualBreakCount="1">
    <brk id="24" max="65535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4"/>
  <sheetViews>
    <sheetView zoomScalePageLayoutView="0" workbookViewId="0" topLeftCell="I6">
      <selection activeCell="X6" sqref="X6"/>
    </sheetView>
  </sheetViews>
  <sheetFormatPr defaultColWidth="9.140625" defaultRowHeight="15"/>
  <cols>
    <col min="1" max="1" width="5.28125" style="29" customWidth="1"/>
    <col min="2" max="2" width="7.140625" style="30" customWidth="1"/>
    <col min="3" max="3" width="27.8515625" style="30" customWidth="1"/>
    <col min="4" max="4" width="8.28125" style="21" customWidth="1"/>
    <col min="5" max="5" width="8.8515625" style="21" customWidth="1"/>
    <col min="6" max="6" width="7.7109375" style="21" customWidth="1"/>
    <col min="7" max="7" width="8.28125" style="21" customWidth="1"/>
    <col min="8" max="8" width="10.28125" style="21" customWidth="1"/>
    <col min="9" max="9" width="7.421875" style="21" customWidth="1"/>
    <col min="10" max="10" width="8.421875" style="21" customWidth="1"/>
    <col min="11" max="11" width="10.57421875" style="21" customWidth="1"/>
    <col min="12" max="12" width="8.421875" style="21" customWidth="1"/>
    <col min="13" max="14" width="8.7109375" style="21" customWidth="1"/>
    <col min="15" max="15" width="7.57421875" style="21" customWidth="1"/>
    <col min="16" max="16" width="8.140625" style="21" customWidth="1"/>
    <col min="17" max="17" width="8.7109375" style="21" customWidth="1"/>
    <col min="18" max="18" width="7.00390625" style="21" customWidth="1"/>
    <col min="19" max="19" width="8.140625" style="21" customWidth="1"/>
    <col min="20" max="20" width="8.57421875" style="21" customWidth="1"/>
    <col min="21" max="21" width="7.28125" style="21" customWidth="1"/>
    <col min="22" max="22" width="8.28125" style="21" customWidth="1"/>
    <col min="23" max="23" width="9.7109375" style="21" customWidth="1"/>
    <col min="24" max="24" width="8.140625" style="21" customWidth="1"/>
    <col min="28" max="16384" width="9.140625" style="21" customWidth="1"/>
  </cols>
  <sheetData>
    <row r="1" spans="1:24" s="1" customFormat="1" ht="15.75">
      <c r="A1" s="858" t="s">
        <v>518</v>
      </c>
      <c r="B1" s="858"/>
      <c r="C1" s="858"/>
      <c r="D1" s="858"/>
      <c r="E1" s="858"/>
      <c r="F1" s="858"/>
      <c r="G1" s="858"/>
      <c r="H1" s="858"/>
      <c r="I1" s="858"/>
      <c r="J1" s="858"/>
      <c r="K1" s="858"/>
      <c r="L1" s="858"/>
      <c r="M1" s="858"/>
      <c r="N1" s="858"/>
      <c r="O1" s="858"/>
      <c r="P1" s="858"/>
      <c r="Q1" s="858"/>
      <c r="R1" s="858"/>
      <c r="S1" s="858"/>
      <c r="T1" s="858"/>
      <c r="U1" s="858"/>
      <c r="V1" s="858"/>
      <c r="W1" s="858"/>
      <c r="X1" s="858"/>
    </row>
    <row r="2" spans="1:24" s="1" customFormat="1" ht="15.75">
      <c r="A2" s="858" t="s">
        <v>520</v>
      </c>
      <c r="B2" s="858"/>
      <c r="C2" s="858"/>
      <c r="D2" s="858"/>
      <c r="E2" s="858"/>
      <c r="F2" s="858"/>
      <c r="G2" s="858"/>
      <c r="H2" s="858"/>
      <c r="I2" s="858"/>
      <c r="J2" s="858"/>
      <c r="K2" s="858"/>
      <c r="L2" s="858"/>
      <c r="M2" s="858"/>
      <c r="N2" s="858"/>
      <c r="O2" s="858"/>
      <c r="P2" s="858"/>
      <c r="Q2" s="858"/>
      <c r="R2" s="858"/>
      <c r="S2" s="858"/>
      <c r="T2" s="858"/>
      <c r="U2" s="858"/>
      <c r="V2" s="858"/>
      <c r="W2" s="858"/>
      <c r="X2" s="858"/>
    </row>
    <row r="3" spans="1:24" s="1" customFormat="1" ht="15">
      <c r="A3" s="29"/>
      <c r="B3" s="30"/>
      <c r="C3" s="30"/>
      <c r="V3" s="859" t="s">
        <v>516</v>
      </c>
      <c r="W3" s="859"/>
      <c r="X3" s="859"/>
    </row>
    <row r="4" spans="1:24" s="36" customFormat="1" ht="51" customHeight="1">
      <c r="A4" s="856" t="s">
        <v>1</v>
      </c>
      <c r="B4" s="856" t="s">
        <v>201</v>
      </c>
      <c r="C4" s="856"/>
      <c r="D4" s="878" t="s">
        <v>191</v>
      </c>
      <c r="E4" s="878"/>
      <c r="F4" s="878"/>
      <c r="G4" s="878" t="s">
        <v>204</v>
      </c>
      <c r="H4" s="878"/>
      <c r="I4" s="878"/>
      <c r="J4" s="878" t="s">
        <v>205</v>
      </c>
      <c r="K4" s="878"/>
      <c r="L4" s="878"/>
      <c r="M4" s="878" t="s">
        <v>199</v>
      </c>
      <c r="N4" s="878"/>
      <c r="O4" s="878"/>
      <c r="P4" s="878" t="s">
        <v>206</v>
      </c>
      <c r="Q4" s="878"/>
      <c r="R4" s="878"/>
      <c r="S4" s="878" t="s">
        <v>208</v>
      </c>
      <c r="T4" s="878"/>
      <c r="U4" s="878"/>
      <c r="V4" s="878" t="s">
        <v>207</v>
      </c>
      <c r="W4" s="878"/>
      <c r="X4" s="878"/>
    </row>
    <row r="5" spans="1:24" s="36" customFormat="1" ht="12.75">
      <c r="A5" s="856"/>
      <c r="B5" s="856"/>
      <c r="C5" s="856"/>
      <c r="D5" s="878"/>
      <c r="E5" s="878"/>
      <c r="F5" s="878"/>
      <c r="G5" s="878" t="s">
        <v>212</v>
      </c>
      <c r="H5" s="878"/>
      <c r="I5" s="878"/>
      <c r="J5" s="878" t="s">
        <v>212</v>
      </c>
      <c r="K5" s="878"/>
      <c r="L5" s="878"/>
      <c r="M5" s="878" t="s">
        <v>212</v>
      </c>
      <c r="N5" s="878"/>
      <c r="O5" s="878"/>
      <c r="P5" s="878" t="s">
        <v>212</v>
      </c>
      <c r="Q5" s="878"/>
      <c r="R5" s="878"/>
      <c r="S5" s="878" t="s">
        <v>212</v>
      </c>
      <c r="T5" s="878"/>
      <c r="U5" s="878"/>
      <c r="V5" s="878" t="s">
        <v>212</v>
      </c>
      <c r="W5" s="878"/>
      <c r="X5" s="878"/>
    </row>
    <row r="6" spans="1:24" s="20" customFormat="1" ht="28.5" customHeight="1">
      <c r="A6" s="856"/>
      <c r="B6" s="856"/>
      <c r="C6" s="856"/>
      <c r="D6" s="4" t="s">
        <v>188</v>
      </c>
      <c r="E6" s="80" t="s">
        <v>636</v>
      </c>
      <c r="F6" s="96" t="s">
        <v>189</v>
      </c>
      <c r="G6" s="4" t="s">
        <v>188</v>
      </c>
      <c r="H6" s="80" t="s">
        <v>636</v>
      </c>
      <c r="I6" s="96" t="s">
        <v>189</v>
      </c>
      <c r="J6" s="4" t="s">
        <v>188</v>
      </c>
      <c r="K6" s="80" t="s">
        <v>636</v>
      </c>
      <c r="L6" s="96" t="s">
        <v>189</v>
      </c>
      <c r="M6" s="4" t="s">
        <v>188</v>
      </c>
      <c r="N6" s="80" t="s">
        <v>636</v>
      </c>
      <c r="O6" s="96" t="s">
        <v>189</v>
      </c>
      <c r="P6" s="4" t="s">
        <v>188</v>
      </c>
      <c r="Q6" s="80" t="s">
        <v>636</v>
      </c>
      <c r="R6" s="96" t="s">
        <v>189</v>
      </c>
      <c r="S6" s="4" t="s">
        <v>188</v>
      </c>
      <c r="T6" s="80" t="s">
        <v>636</v>
      </c>
      <c r="U6" s="96" t="s">
        <v>189</v>
      </c>
      <c r="V6" s="4" t="s">
        <v>188</v>
      </c>
      <c r="W6" s="80" t="s">
        <v>636</v>
      </c>
      <c r="X6" s="96" t="s">
        <v>189</v>
      </c>
    </row>
    <row r="7" spans="1:24" ht="15" hidden="1">
      <c r="A7" s="5" t="s">
        <v>3</v>
      </c>
      <c r="B7" s="835" t="s">
        <v>2</v>
      </c>
      <c r="C7" s="835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</row>
    <row r="8" spans="1:24" ht="15" hidden="1">
      <c r="A8" s="5" t="s">
        <v>5</v>
      </c>
      <c r="B8" s="835" t="s">
        <v>4</v>
      </c>
      <c r="C8" s="835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</row>
    <row r="9" spans="1:24" ht="15" hidden="1">
      <c r="A9" s="5" t="s">
        <v>7</v>
      </c>
      <c r="B9" s="835" t="s">
        <v>6</v>
      </c>
      <c r="C9" s="835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</row>
    <row r="10" spans="1:24" ht="15" hidden="1">
      <c r="A10" s="5" t="s">
        <v>9</v>
      </c>
      <c r="B10" s="835" t="s">
        <v>8</v>
      </c>
      <c r="C10" s="835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</row>
    <row r="11" spans="1:24" ht="15" hidden="1">
      <c r="A11" s="5" t="s">
        <v>11</v>
      </c>
      <c r="B11" s="835" t="s">
        <v>10</v>
      </c>
      <c r="C11" s="835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</row>
    <row r="12" spans="1:24" ht="15" hidden="1">
      <c r="A12" s="5" t="s">
        <v>13</v>
      </c>
      <c r="B12" s="835" t="s">
        <v>12</v>
      </c>
      <c r="C12" s="835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</row>
    <row r="13" spans="1:24" ht="15" hidden="1">
      <c r="A13" s="5" t="s">
        <v>15</v>
      </c>
      <c r="B13" s="835" t="s">
        <v>14</v>
      </c>
      <c r="C13" s="835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</row>
    <row r="14" spans="1:24" ht="15" hidden="1">
      <c r="A14" s="5" t="s">
        <v>17</v>
      </c>
      <c r="B14" s="835" t="s">
        <v>16</v>
      </c>
      <c r="C14" s="835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</row>
    <row r="15" spans="1:24" ht="15" hidden="1">
      <c r="A15" s="5" t="s">
        <v>19</v>
      </c>
      <c r="B15" s="835" t="s">
        <v>18</v>
      </c>
      <c r="C15" s="835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</row>
    <row r="16" spans="1:24" ht="15" hidden="1">
      <c r="A16" s="5" t="s">
        <v>21</v>
      </c>
      <c r="B16" s="835" t="s">
        <v>20</v>
      </c>
      <c r="C16" s="835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</row>
    <row r="17" spans="1:24" ht="15" hidden="1">
      <c r="A17" s="5" t="s">
        <v>23</v>
      </c>
      <c r="B17" s="835" t="s">
        <v>22</v>
      </c>
      <c r="C17" s="835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</row>
    <row r="18" spans="1:24" ht="15" hidden="1">
      <c r="A18" s="5" t="s">
        <v>25</v>
      </c>
      <c r="B18" s="835" t="s">
        <v>24</v>
      </c>
      <c r="C18" s="835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</row>
    <row r="19" spans="1:24" ht="15" hidden="1">
      <c r="A19" s="5" t="s">
        <v>26</v>
      </c>
      <c r="B19" s="835" t="s">
        <v>180</v>
      </c>
      <c r="C19" s="835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</row>
    <row r="20" spans="1:24" ht="15" hidden="1">
      <c r="A20" s="5" t="s">
        <v>26</v>
      </c>
      <c r="B20" s="835" t="s">
        <v>27</v>
      </c>
      <c r="C20" s="835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</row>
    <row r="21" spans="1:24" s="55" customFormat="1" ht="12.75">
      <c r="A21" s="7" t="s">
        <v>28</v>
      </c>
      <c r="B21" s="855" t="s">
        <v>179</v>
      </c>
      <c r="C21" s="855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</row>
    <row r="22" spans="1:24" ht="15" hidden="1">
      <c r="A22" s="5" t="s">
        <v>30</v>
      </c>
      <c r="B22" s="835" t="s">
        <v>29</v>
      </c>
      <c r="C22" s="835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</row>
    <row r="23" spans="1:24" ht="15" hidden="1">
      <c r="A23" s="5" t="s">
        <v>32</v>
      </c>
      <c r="B23" s="835" t="s">
        <v>31</v>
      </c>
      <c r="C23" s="835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</row>
    <row r="24" spans="1:24" ht="15" hidden="1">
      <c r="A24" s="5" t="s">
        <v>34</v>
      </c>
      <c r="B24" s="835" t="s">
        <v>33</v>
      </c>
      <c r="C24" s="835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</row>
    <row r="25" spans="1:24" s="55" customFormat="1" ht="12.75">
      <c r="A25" s="7" t="s">
        <v>35</v>
      </c>
      <c r="B25" s="855" t="s">
        <v>178</v>
      </c>
      <c r="C25" s="855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</row>
    <row r="26" spans="1:24" s="55" customFormat="1" ht="12.75">
      <c r="A26" s="8" t="s">
        <v>36</v>
      </c>
      <c r="B26" s="852" t="s">
        <v>177</v>
      </c>
      <c r="C26" s="852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</row>
    <row r="27" spans="1:24" ht="11.25" customHeight="1">
      <c r="A27" s="9"/>
      <c r="B27" s="10"/>
      <c r="C27" s="10"/>
      <c r="D27" s="33"/>
      <c r="E27" s="33"/>
      <c r="F27" s="34"/>
      <c r="G27" s="33"/>
      <c r="H27" s="33"/>
      <c r="I27" s="34"/>
      <c r="J27" s="33"/>
      <c r="K27" s="33"/>
      <c r="L27" s="34"/>
      <c r="M27" s="33"/>
      <c r="N27" s="33"/>
      <c r="O27" s="34"/>
      <c r="P27" s="33"/>
      <c r="Q27" s="33"/>
      <c r="R27" s="34"/>
      <c r="S27" s="33"/>
      <c r="T27" s="33"/>
      <c r="U27" s="33"/>
      <c r="V27" s="33"/>
      <c r="W27" s="33"/>
      <c r="X27" s="34"/>
    </row>
    <row r="28" spans="1:24" s="55" customFormat="1" ht="12.75">
      <c r="A28" s="7" t="s">
        <v>37</v>
      </c>
      <c r="B28" s="855" t="s">
        <v>176</v>
      </c>
      <c r="C28" s="855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</row>
    <row r="29" spans="1:24" s="48" customFormat="1" ht="25.5" hidden="1">
      <c r="A29" s="37" t="s">
        <v>37</v>
      </c>
      <c r="B29" s="45"/>
      <c r="C29" s="38" t="s">
        <v>38</v>
      </c>
      <c r="D29" s="72"/>
      <c r="E29" s="67"/>
      <c r="F29" s="67"/>
      <c r="G29" s="72"/>
      <c r="H29" s="67"/>
      <c r="I29" s="67"/>
      <c r="J29" s="72"/>
      <c r="K29" s="67"/>
      <c r="L29" s="67"/>
      <c r="M29" s="72"/>
      <c r="N29" s="67"/>
      <c r="O29" s="67"/>
      <c r="P29" s="72"/>
      <c r="Q29" s="67"/>
      <c r="R29" s="67"/>
      <c r="S29" s="72"/>
      <c r="T29" s="72"/>
      <c r="U29" s="72"/>
      <c r="V29" s="72"/>
      <c r="W29" s="67"/>
      <c r="X29" s="67"/>
    </row>
    <row r="30" spans="1:24" s="48" customFormat="1" ht="25.5" hidden="1">
      <c r="A30" s="37" t="s">
        <v>37</v>
      </c>
      <c r="B30" s="45"/>
      <c r="C30" s="38" t="s">
        <v>39</v>
      </c>
      <c r="D30" s="72"/>
      <c r="E30" s="67"/>
      <c r="F30" s="67"/>
      <c r="G30" s="72"/>
      <c r="H30" s="67"/>
      <c r="I30" s="67"/>
      <c r="J30" s="72"/>
      <c r="K30" s="67"/>
      <c r="L30" s="67"/>
      <c r="M30" s="72"/>
      <c r="N30" s="67"/>
      <c r="O30" s="67"/>
      <c r="P30" s="72"/>
      <c r="Q30" s="67"/>
      <c r="R30" s="67"/>
      <c r="S30" s="72"/>
      <c r="T30" s="72"/>
      <c r="U30" s="72"/>
      <c r="V30" s="72"/>
      <c r="W30" s="67"/>
      <c r="X30" s="67"/>
    </row>
    <row r="31" spans="1:24" s="48" customFormat="1" ht="12.75" hidden="1">
      <c r="A31" s="37" t="s">
        <v>37</v>
      </c>
      <c r="B31" s="45"/>
      <c r="C31" s="38" t="s">
        <v>40</v>
      </c>
      <c r="D31" s="72"/>
      <c r="E31" s="67"/>
      <c r="F31" s="67"/>
      <c r="G31" s="72"/>
      <c r="H31" s="67"/>
      <c r="I31" s="67"/>
      <c r="J31" s="72"/>
      <c r="K31" s="67"/>
      <c r="L31" s="67"/>
      <c r="M31" s="72"/>
      <c r="N31" s="67"/>
      <c r="O31" s="67"/>
      <c r="P31" s="72"/>
      <c r="Q31" s="67"/>
      <c r="R31" s="67"/>
      <c r="S31" s="72"/>
      <c r="T31" s="72"/>
      <c r="U31" s="72"/>
      <c r="V31" s="72"/>
      <c r="W31" s="67"/>
      <c r="X31" s="67"/>
    </row>
    <row r="32" spans="1:24" s="48" customFormat="1" ht="63.75" hidden="1">
      <c r="A32" s="37" t="s">
        <v>37</v>
      </c>
      <c r="B32" s="45"/>
      <c r="C32" s="38" t="s">
        <v>41</v>
      </c>
      <c r="D32" s="72"/>
      <c r="E32" s="67"/>
      <c r="F32" s="67"/>
      <c r="G32" s="72"/>
      <c r="H32" s="67"/>
      <c r="I32" s="67"/>
      <c r="J32" s="72"/>
      <c r="K32" s="67"/>
      <c r="L32" s="67"/>
      <c r="M32" s="72"/>
      <c r="N32" s="67"/>
      <c r="O32" s="67"/>
      <c r="P32" s="72"/>
      <c r="Q32" s="67"/>
      <c r="R32" s="67"/>
      <c r="S32" s="72"/>
      <c r="T32" s="72"/>
      <c r="U32" s="72"/>
      <c r="V32" s="72"/>
      <c r="W32" s="67"/>
      <c r="X32" s="67"/>
    </row>
    <row r="33" spans="1:24" s="48" customFormat="1" ht="25.5" hidden="1">
      <c r="A33" s="39" t="s">
        <v>37</v>
      </c>
      <c r="B33" s="45"/>
      <c r="C33" s="38" t="s">
        <v>42</v>
      </c>
      <c r="D33" s="74"/>
      <c r="E33" s="75"/>
      <c r="F33" s="75"/>
      <c r="G33" s="74"/>
      <c r="H33" s="75"/>
      <c r="I33" s="75"/>
      <c r="J33" s="74"/>
      <c r="K33" s="75"/>
      <c r="L33" s="75"/>
      <c r="M33" s="74"/>
      <c r="N33" s="75"/>
      <c r="O33" s="75"/>
      <c r="P33" s="74"/>
      <c r="Q33" s="75"/>
      <c r="R33" s="75"/>
      <c r="S33" s="74"/>
      <c r="T33" s="74"/>
      <c r="U33" s="74"/>
      <c r="V33" s="74"/>
      <c r="W33" s="75"/>
      <c r="X33" s="75"/>
    </row>
    <row r="34" spans="1:24" ht="9.75" customHeight="1">
      <c r="A34" s="12"/>
      <c r="B34" s="28"/>
      <c r="C34" s="13"/>
      <c r="D34" s="33"/>
      <c r="E34" s="33"/>
      <c r="F34" s="34"/>
      <c r="G34" s="33"/>
      <c r="H34" s="33"/>
      <c r="I34" s="34"/>
      <c r="J34" s="33"/>
      <c r="K34" s="33"/>
      <c r="L34" s="34"/>
      <c r="M34" s="33"/>
      <c r="N34" s="33"/>
      <c r="O34" s="34"/>
      <c r="P34" s="33"/>
      <c r="Q34" s="33"/>
      <c r="R34" s="34"/>
      <c r="S34" s="33"/>
      <c r="T34" s="33"/>
      <c r="U34" s="33"/>
      <c r="V34" s="33"/>
      <c r="W34" s="33"/>
      <c r="X34" s="34"/>
    </row>
    <row r="35" spans="1:24" ht="12.75">
      <c r="A35" s="14" t="s">
        <v>44</v>
      </c>
      <c r="B35" s="853" t="s">
        <v>43</v>
      </c>
      <c r="C35" s="853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</row>
    <row r="36" spans="1:24" ht="12.75">
      <c r="A36" s="5" t="s">
        <v>46</v>
      </c>
      <c r="B36" s="835" t="s">
        <v>45</v>
      </c>
      <c r="C36" s="835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</row>
    <row r="37" spans="1:24" ht="12.75">
      <c r="A37" s="5" t="s">
        <v>48</v>
      </c>
      <c r="B37" s="835" t="s">
        <v>47</v>
      </c>
      <c r="C37" s="835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</row>
    <row r="38" spans="1:24" s="55" customFormat="1" ht="12.75">
      <c r="A38" s="7" t="s">
        <v>49</v>
      </c>
      <c r="B38" s="855" t="s">
        <v>175</v>
      </c>
      <c r="C38" s="855"/>
      <c r="D38" s="73">
        <f aca="true" t="shared" si="0" ref="D38:D55">+G38+J38+M38+P38+S38+V38</f>
        <v>0</v>
      </c>
      <c r="E38" s="73"/>
      <c r="F38" s="73"/>
      <c r="G38" s="73">
        <f>SUM(G35:G37)</f>
        <v>0</v>
      </c>
      <c r="H38" s="73">
        <f aca="true" t="shared" si="1" ref="H38:X38">SUM(H35:H37)</f>
        <v>0</v>
      </c>
      <c r="I38" s="73">
        <f t="shared" si="1"/>
        <v>0</v>
      </c>
      <c r="J38" s="73">
        <f t="shared" si="1"/>
        <v>0</v>
      </c>
      <c r="K38" s="73">
        <f t="shared" si="1"/>
        <v>0</v>
      </c>
      <c r="L38" s="73">
        <f t="shared" si="1"/>
        <v>0</v>
      </c>
      <c r="M38" s="73">
        <f t="shared" si="1"/>
        <v>0</v>
      </c>
      <c r="N38" s="73">
        <f t="shared" si="1"/>
        <v>0</v>
      </c>
      <c r="O38" s="73">
        <f t="shared" si="1"/>
        <v>0</v>
      </c>
      <c r="P38" s="73">
        <f t="shared" si="1"/>
        <v>0</v>
      </c>
      <c r="Q38" s="73">
        <f t="shared" si="1"/>
        <v>0</v>
      </c>
      <c r="R38" s="73">
        <f t="shared" si="1"/>
        <v>0</v>
      </c>
      <c r="S38" s="73"/>
      <c r="T38" s="73"/>
      <c r="U38" s="73"/>
      <c r="V38" s="73">
        <f t="shared" si="1"/>
        <v>0</v>
      </c>
      <c r="W38" s="73">
        <f t="shared" si="1"/>
        <v>0</v>
      </c>
      <c r="X38" s="73">
        <f t="shared" si="1"/>
        <v>0</v>
      </c>
    </row>
    <row r="39" spans="1:24" ht="12.75">
      <c r="A39" s="5" t="s">
        <v>51</v>
      </c>
      <c r="B39" s="835" t="s">
        <v>50</v>
      </c>
      <c r="C39" s="835"/>
      <c r="D39" s="73">
        <f t="shared" si="0"/>
        <v>0</v>
      </c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</row>
    <row r="40" spans="1:24" ht="12.75">
      <c r="A40" s="5" t="s">
        <v>53</v>
      </c>
      <c r="B40" s="835" t="s">
        <v>52</v>
      </c>
      <c r="C40" s="835"/>
      <c r="D40" s="73">
        <f t="shared" si="0"/>
        <v>0</v>
      </c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</row>
    <row r="41" spans="1:24" s="55" customFormat="1" ht="12.75">
      <c r="A41" s="7" t="s">
        <v>54</v>
      </c>
      <c r="B41" s="855" t="s">
        <v>174</v>
      </c>
      <c r="C41" s="855"/>
      <c r="D41" s="73">
        <f t="shared" si="0"/>
        <v>0</v>
      </c>
      <c r="E41" s="73"/>
      <c r="F41" s="73"/>
      <c r="G41" s="73">
        <f>+G39+G40</f>
        <v>0</v>
      </c>
      <c r="H41" s="73">
        <f aca="true" t="shared" si="2" ref="H41:X41">+H39+H40</f>
        <v>0</v>
      </c>
      <c r="I41" s="73">
        <f t="shared" si="2"/>
        <v>0</v>
      </c>
      <c r="J41" s="73">
        <f t="shared" si="2"/>
        <v>0</v>
      </c>
      <c r="K41" s="73">
        <f t="shared" si="2"/>
        <v>0</v>
      </c>
      <c r="L41" s="73">
        <f t="shared" si="2"/>
        <v>0</v>
      </c>
      <c r="M41" s="73">
        <f t="shared" si="2"/>
        <v>0</v>
      </c>
      <c r="N41" s="73">
        <f t="shared" si="2"/>
        <v>0</v>
      </c>
      <c r="O41" s="73">
        <f t="shared" si="2"/>
        <v>0</v>
      </c>
      <c r="P41" s="73">
        <f t="shared" si="2"/>
        <v>0</v>
      </c>
      <c r="Q41" s="73">
        <f t="shared" si="2"/>
        <v>0</v>
      </c>
      <c r="R41" s="73">
        <f t="shared" si="2"/>
        <v>0</v>
      </c>
      <c r="S41" s="73"/>
      <c r="T41" s="73"/>
      <c r="U41" s="73"/>
      <c r="V41" s="73">
        <f t="shared" si="2"/>
        <v>0</v>
      </c>
      <c r="W41" s="73">
        <f t="shared" si="2"/>
        <v>0</v>
      </c>
      <c r="X41" s="73">
        <f t="shared" si="2"/>
        <v>0</v>
      </c>
    </row>
    <row r="42" spans="1:24" ht="12.75">
      <c r="A42" s="5" t="s">
        <v>56</v>
      </c>
      <c r="B42" s="835" t="s">
        <v>55</v>
      </c>
      <c r="C42" s="835"/>
      <c r="D42" s="73">
        <f t="shared" si="0"/>
        <v>0</v>
      </c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</row>
    <row r="43" spans="1:24" ht="12.75">
      <c r="A43" s="5" t="s">
        <v>58</v>
      </c>
      <c r="B43" s="835" t="s">
        <v>57</v>
      </c>
      <c r="C43" s="835"/>
      <c r="D43" s="73">
        <f t="shared" si="0"/>
        <v>0</v>
      </c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</row>
    <row r="44" spans="1:24" ht="12.75">
      <c r="A44" s="5" t="s">
        <v>59</v>
      </c>
      <c r="B44" s="835" t="s">
        <v>172</v>
      </c>
      <c r="C44" s="835"/>
      <c r="D44" s="73">
        <f t="shared" si="0"/>
        <v>0</v>
      </c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</row>
    <row r="45" spans="1:24" ht="12.75">
      <c r="A45" s="5" t="s">
        <v>61</v>
      </c>
      <c r="B45" s="835" t="s">
        <v>60</v>
      </c>
      <c r="C45" s="835"/>
      <c r="D45" s="73">
        <f t="shared" si="0"/>
        <v>1181</v>
      </c>
      <c r="E45" s="73">
        <f>+H45+K45+N45+Q45+T45+W45</f>
        <v>0</v>
      </c>
      <c r="F45" s="73">
        <f>+I45+L45+O45+R45+U45+X45</f>
        <v>1181</v>
      </c>
      <c r="G45" s="32"/>
      <c r="H45" s="32"/>
      <c r="I45" s="32"/>
      <c r="J45" s="32"/>
      <c r="K45" s="32"/>
      <c r="L45" s="32"/>
      <c r="M45" s="32">
        <v>1181</v>
      </c>
      <c r="N45" s="32"/>
      <c r="O45" s="32">
        <f>SUM(M45:N45)</f>
        <v>1181</v>
      </c>
      <c r="P45" s="32"/>
      <c r="Q45" s="32"/>
      <c r="R45" s="32"/>
      <c r="S45" s="32"/>
      <c r="T45" s="32"/>
      <c r="U45" s="32"/>
      <c r="V45" s="32"/>
      <c r="W45" s="32"/>
      <c r="X45" s="32"/>
    </row>
    <row r="46" spans="1:24" ht="12.75">
      <c r="A46" s="5" t="s">
        <v>62</v>
      </c>
      <c r="B46" s="849" t="s">
        <v>171</v>
      </c>
      <c r="C46" s="849"/>
      <c r="D46" s="73">
        <f t="shared" si="0"/>
        <v>0</v>
      </c>
      <c r="E46" s="32"/>
      <c r="F46" s="32"/>
      <c r="G46" s="32">
        <f>+G48+G47</f>
        <v>0</v>
      </c>
      <c r="H46" s="32">
        <f aca="true" t="shared" si="3" ref="H46:X46">+H48+H47</f>
        <v>0</v>
      </c>
      <c r="I46" s="32">
        <f t="shared" si="3"/>
        <v>0</v>
      </c>
      <c r="J46" s="32">
        <f t="shared" si="3"/>
        <v>0</v>
      </c>
      <c r="K46" s="32">
        <f t="shared" si="3"/>
        <v>0</v>
      </c>
      <c r="L46" s="32">
        <f t="shared" si="3"/>
        <v>0</v>
      </c>
      <c r="M46" s="32">
        <f t="shared" si="3"/>
        <v>0</v>
      </c>
      <c r="N46" s="32">
        <f t="shared" si="3"/>
        <v>0</v>
      </c>
      <c r="O46" s="32">
        <f t="shared" si="3"/>
        <v>0</v>
      </c>
      <c r="P46" s="32">
        <f t="shared" si="3"/>
        <v>0</v>
      </c>
      <c r="Q46" s="32">
        <f t="shared" si="3"/>
        <v>0</v>
      </c>
      <c r="R46" s="32">
        <f t="shared" si="3"/>
        <v>0</v>
      </c>
      <c r="S46" s="32"/>
      <c r="T46" s="32"/>
      <c r="U46" s="32"/>
      <c r="V46" s="32">
        <f t="shared" si="3"/>
        <v>0</v>
      </c>
      <c r="W46" s="32">
        <f t="shared" si="3"/>
        <v>0</v>
      </c>
      <c r="X46" s="32">
        <f t="shared" si="3"/>
        <v>0</v>
      </c>
    </row>
    <row r="47" spans="1:24" s="48" customFormat="1" ht="25.5">
      <c r="A47" s="37" t="s">
        <v>62</v>
      </c>
      <c r="B47" s="45"/>
      <c r="C47" s="38" t="s">
        <v>63</v>
      </c>
      <c r="D47" s="73">
        <f t="shared" si="0"/>
        <v>0</v>
      </c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</row>
    <row r="48" spans="1:24" s="48" customFormat="1" ht="25.5">
      <c r="A48" s="37" t="s">
        <v>62</v>
      </c>
      <c r="B48" s="45"/>
      <c r="C48" s="38" t="s">
        <v>173</v>
      </c>
      <c r="D48" s="73">
        <f t="shared" si="0"/>
        <v>0</v>
      </c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</row>
    <row r="49" spans="1:24" ht="12.75">
      <c r="A49" s="5" t="s">
        <v>65</v>
      </c>
      <c r="B49" s="853" t="s">
        <v>64</v>
      </c>
      <c r="C49" s="853"/>
      <c r="D49" s="73">
        <f t="shared" si="0"/>
        <v>0</v>
      </c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</row>
    <row r="50" spans="1:24" ht="12.75">
      <c r="A50" s="5" t="s">
        <v>67</v>
      </c>
      <c r="B50" s="835" t="s">
        <v>66</v>
      </c>
      <c r="C50" s="835"/>
      <c r="D50" s="73">
        <f t="shared" si="0"/>
        <v>0</v>
      </c>
      <c r="E50" s="73">
        <f>+H50+K50+N50+Q50+T50+W50</f>
        <v>127</v>
      </c>
      <c r="F50" s="73">
        <f>+I50+L50+O50+R50+U50+X50</f>
        <v>127</v>
      </c>
      <c r="G50" s="32"/>
      <c r="H50" s="32"/>
      <c r="I50" s="32"/>
      <c r="J50" s="32"/>
      <c r="K50" s="32"/>
      <c r="L50" s="32"/>
      <c r="M50" s="32"/>
      <c r="N50" s="32">
        <v>127</v>
      </c>
      <c r="O50" s="32">
        <f>SUM(N50)</f>
        <v>127</v>
      </c>
      <c r="P50" s="32"/>
      <c r="Q50" s="32"/>
      <c r="R50" s="32"/>
      <c r="S50" s="32"/>
      <c r="T50" s="32"/>
      <c r="U50" s="32"/>
      <c r="V50" s="32"/>
      <c r="W50" s="32"/>
      <c r="X50" s="32"/>
    </row>
    <row r="51" spans="1:24" s="55" customFormat="1" ht="12.75">
      <c r="A51" s="7" t="s">
        <v>68</v>
      </c>
      <c r="B51" s="855" t="s">
        <v>161</v>
      </c>
      <c r="C51" s="855"/>
      <c r="D51" s="73">
        <f t="shared" si="0"/>
        <v>1181</v>
      </c>
      <c r="E51" s="73">
        <f>+H51+K51+N51+Q51+T51+W51</f>
        <v>127</v>
      </c>
      <c r="F51" s="73">
        <f>+I51+L51+O51+R51+U51+X51</f>
        <v>1308</v>
      </c>
      <c r="G51" s="73">
        <f>+G50+G49+G46+G45+G44+G43+G42</f>
        <v>0</v>
      </c>
      <c r="H51" s="73">
        <f aca="true" t="shared" si="4" ref="H51:X51">+H50+H49+H46+H45+H44+H43+H42</f>
        <v>0</v>
      </c>
      <c r="I51" s="73">
        <f t="shared" si="4"/>
        <v>0</v>
      </c>
      <c r="J51" s="73">
        <f t="shared" si="4"/>
        <v>0</v>
      </c>
      <c r="K51" s="73">
        <f t="shared" si="4"/>
        <v>0</v>
      </c>
      <c r="L51" s="73">
        <f t="shared" si="4"/>
        <v>0</v>
      </c>
      <c r="M51" s="73">
        <f t="shared" si="4"/>
        <v>1181</v>
      </c>
      <c r="N51" s="73">
        <f t="shared" si="4"/>
        <v>127</v>
      </c>
      <c r="O51" s="73">
        <f t="shared" si="4"/>
        <v>1308</v>
      </c>
      <c r="P51" s="73">
        <f t="shared" si="4"/>
        <v>0</v>
      </c>
      <c r="Q51" s="73">
        <f t="shared" si="4"/>
        <v>0</v>
      </c>
      <c r="R51" s="73">
        <f t="shared" si="4"/>
        <v>0</v>
      </c>
      <c r="S51" s="73"/>
      <c r="T51" s="73"/>
      <c r="U51" s="73"/>
      <c r="V51" s="73">
        <f t="shared" si="4"/>
        <v>0</v>
      </c>
      <c r="W51" s="73">
        <f t="shared" si="4"/>
        <v>0</v>
      </c>
      <c r="X51" s="73">
        <f t="shared" si="4"/>
        <v>0</v>
      </c>
    </row>
    <row r="52" spans="1:24" ht="12.75">
      <c r="A52" s="5" t="s">
        <v>70</v>
      </c>
      <c r="B52" s="835" t="s">
        <v>69</v>
      </c>
      <c r="C52" s="835"/>
      <c r="D52" s="73">
        <f t="shared" si="0"/>
        <v>0</v>
      </c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</row>
    <row r="53" spans="1:24" ht="12.75">
      <c r="A53" s="5" t="s">
        <v>72</v>
      </c>
      <c r="B53" s="835" t="s">
        <v>71</v>
      </c>
      <c r="C53" s="835"/>
      <c r="D53" s="73">
        <f t="shared" si="0"/>
        <v>0</v>
      </c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</row>
    <row r="54" spans="1:24" s="55" customFormat="1" ht="12.75">
      <c r="A54" s="7" t="s">
        <v>73</v>
      </c>
      <c r="B54" s="855" t="s">
        <v>160</v>
      </c>
      <c r="C54" s="855"/>
      <c r="D54" s="73">
        <f t="shared" si="0"/>
        <v>0</v>
      </c>
      <c r="E54" s="73"/>
      <c r="F54" s="73"/>
      <c r="G54" s="73">
        <f>+G53+G52</f>
        <v>0</v>
      </c>
      <c r="H54" s="73">
        <f aca="true" t="shared" si="5" ref="H54:X54">+H53+H52</f>
        <v>0</v>
      </c>
      <c r="I54" s="73">
        <f t="shared" si="5"/>
        <v>0</v>
      </c>
      <c r="J54" s="73">
        <f t="shared" si="5"/>
        <v>0</v>
      </c>
      <c r="K54" s="73">
        <f t="shared" si="5"/>
        <v>0</v>
      </c>
      <c r="L54" s="73">
        <f t="shared" si="5"/>
        <v>0</v>
      </c>
      <c r="M54" s="73">
        <f t="shared" si="5"/>
        <v>0</v>
      </c>
      <c r="N54" s="73">
        <f t="shared" si="5"/>
        <v>0</v>
      </c>
      <c r="O54" s="73">
        <f t="shared" si="5"/>
        <v>0</v>
      </c>
      <c r="P54" s="73">
        <f t="shared" si="5"/>
        <v>0</v>
      </c>
      <c r="Q54" s="73">
        <f t="shared" si="5"/>
        <v>0</v>
      </c>
      <c r="R54" s="73">
        <f t="shared" si="5"/>
        <v>0</v>
      </c>
      <c r="S54" s="73"/>
      <c r="T54" s="73"/>
      <c r="U54" s="73"/>
      <c r="V54" s="73">
        <f t="shared" si="5"/>
        <v>0</v>
      </c>
      <c r="W54" s="73">
        <f t="shared" si="5"/>
        <v>0</v>
      </c>
      <c r="X54" s="73">
        <f t="shared" si="5"/>
        <v>0</v>
      </c>
    </row>
    <row r="55" spans="1:24" ht="12.75">
      <c r="A55" s="5" t="s">
        <v>75</v>
      </c>
      <c r="B55" s="835" t="s">
        <v>74</v>
      </c>
      <c r="C55" s="835"/>
      <c r="D55" s="73">
        <f t="shared" si="0"/>
        <v>583</v>
      </c>
      <c r="E55" s="73">
        <f>+H55+K55+N55+Q55+T55+W55</f>
        <v>0</v>
      </c>
      <c r="F55" s="73">
        <f>+I55+L55+O55+R55+U55+X55</f>
        <v>583</v>
      </c>
      <c r="G55" s="32"/>
      <c r="H55" s="32"/>
      <c r="I55" s="32"/>
      <c r="J55" s="32">
        <v>264</v>
      </c>
      <c r="K55" s="32"/>
      <c r="L55" s="32">
        <f>SUM(J55:K55)</f>
        <v>264</v>
      </c>
      <c r="M55" s="32">
        <v>319</v>
      </c>
      <c r="N55" s="32"/>
      <c r="O55" s="32">
        <f>SUM(M55:N55)</f>
        <v>319</v>
      </c>
      <c r="P55" s="32"/>
      <c r="Q55" s="32"/>
      <c r="R55" s="32"/>
      <c r="S55" s="32"/>
      <c r="T55" s="32"/>
      <c r="U55" s="32"/>
      <c r="V55" s="32"/>
      <c r="W55" s="32"/>
      <c r="X55" s="32"/>
    </row>
    <row r="56" spans="1:24" ht="12.75">
      <c r="A56" s="5" t="s">
        <v>77</v>
      </c>
      <c r="B56" s="835" t="s">
        <v>76</v>
      </c>
      <c r="C56" s="835"/>
      <c r="D56" s="73">
        <f aca="true" t="shared" si="6" ref="D56:D61">+G56+J56+M56+P56+S56+V56</f>
        <v>0</v>
      </c>
      <c r="E56" s="32"/>
      <c r="F56" s="32"/>
      <c r="G56" s="32"/>
      <c r="H56" s="32"/>
      <c r="I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</row>
    <row r="57" spans="1:24" ht="12.75">
      <c r="A57" s="5" t="s">
        <v>78</v>
      </c>
      <c r="B57" s="835" t="s">
        <v>159</v>
      </c>
      <c r="C57" s="835"/>
      <c r="D57" s="73">
        <f t="shared" si="6"/>
        <v>0</v>
      </c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</row>
    <row r="58" spans="1:24" ht="12.75">
      <c r="A58" s="5" t="s">
        <v>79</v>
      </c>
      <c r="B58" s="835" t="s">
        <v>158</v>
      </c>
      <c r="C58" s="835"/>
      <c r="D58" s="73">
        <f t="shared" si="6"/>
        <v>0</v>
      </c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</row>
    <row r="59" spans="1:24" ht="12.75">
      <c r="A59" s="5" t="s">
        <v>81</v>
      </c>
      <c r="B59" s="835" t="s">
        <v>80</v>
      </c>
      <c r="C59" s="835"/>
      <c r="D59" s="73">
        <f t="shared" si="6"/>
        <v>0</v>
      </c>
      <c r="E59" s="32"/>
      <c r="F59" s="32"/>
      <c r="G59" s="32"/>
      <c r="H59" s="32">
        <v>191</v>
      </c>
      <c r="I59" s="32">
        <f>SUM(H59)</f>
        <v>191</v>
      </c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</row>
    <row r="60" spans="1:24" s="55" customFormat="1" ht="12.75">
      <c r="A60" s="7" t="s">
        <v>82</v>
      </c>
      <c r="B60" s="855" t="s">
        <v>157</v>
      </c>
      <c r="C60" s="855"/>
      <c r="D60" s="73">
        <f t="shared" si="6"/>
        <v>583</v>
      </c>
      <c r="E60" s="73">
        <f>+H60+K60+N60+Q60+T60+W60</f>
        <v>191</v>
      </c>
      <c r="F60" s="73">
        <f>+I60+L60+O60+R60+U60+X60</f>
        <v>774</v>
      </c>
      <c r="G60" s="73">
        <f>+G59+G58+G57+G56+G55</f>
        <v>0</v>
      </c>
      <c r="H60" s="73">
        <f aca="true" t="shared" si="7" ref="H60:X60">+H59+H58+H57+H56+H55</f>
        <v>191</v>
      </c>
      <c r="I60" s="73">
        <f t="shared" si="7"/>
        <v>191</v>
      </c>
      <c r="J60" s="73">
        <f>+J59+J58+J57+J55</f>
        <v>264</v>
      </c>
      <c r="K60" s="73">
        <f t="shared" si="7"/>
        <v>0</v>
      </c>
      <c r="L60" s="73">
        <f t="shared" si="7"/>
        <v>264</v>
      </c>
      <c r="M60" s="73">
        <f t="shared" si="7"/>
        <v>319</v>
      </c>
      <c r="N60" s="73">
        <f t="shared" si="7"/>
        <v>0</v>
      </c>
      <c r="O60" s="73">
        <f t="shared" si="7"/>
        <v>319</v>
      </c>
      <c r="P60" s="73">
        <f t="shared" si="7"/>
        <v>0</v>
      </c>
      <c r="Q60" s="73">
        <f t="shared" si="7"/>
        <v>0</v>
      </c>
      <c r="R60" s="73">
        <f t="shared" si="7"/>
        <v>0</v>
      </c>
      <c r="S60" s="73"/>
      <c r="T60" s="73"/>
      <c r="U60" s="73"/>
      <c r="V60" s="73">
        <f t="shared" si="7"/>
        <v>0</v>
      </c>
      <c r="W60" s="73">
        <f t="shared" si="7"/>
        <v>0</v>
      </c>
      <c r="X60" s="73">
        <f t="shared" si="7"/>
        <v>0</v>
      </c>
    </row>
    <row r="61" spans="1:24" s="55" customFormat="1" ht="12.75">
      <c r="A61" s="7" t="s">
        <v>83</v>
      </c>
      <c r="B61" s="855" t="s">
        <v>156</v>
      </c>
      <c r="C61" s="855"/>
      <c r="D61" s="73">
        <f t="shared" si="6"/>
        <v>1764</v>
      </c>
      <c r="E61" s="73">
        <f>+H61+K61+N61+Q61+T61+W61</f>
        <v>318</v>
      </c>
      <c r="F61" s="73">
        <f>+I61+L61+O61+R61+U61+X61</f>
        <v>2082</v>
      </c>
      <c r="G61" s="73">
        <f>+G60+G54+G51+G41+G38</f>
        <v>0</v>
      </c>
      <c r="H61" s="73">
        <f aca="true" t="shared" si="8" ref="H61:X61">+H60+H54+H51+H41+H38</f>
        <v>191</v>
      </c>
      <c r="I61" s="73">
        <f t="shared" si="8"/>
        <v>191</v>
      </c>
      <c r="J61" s="73">
        <f t="shared" si="8"/>
        <v>264</v>
      </c>
      <c r="K61" s="73">
        <f t="shared" si="8"/>
        <v>0</v>
      </c>
      <c r="L61" s="73">
        <f t="shared" si="8"/>
        <v>264</v>
      </c>
      <c r="M61" s="73">
        <f t="shared" si="8"/>
        <v>1500</v>
      </c>
      <c r="N61" s="73">
        <f t="shared" si="8"/>
        <v>127</v>
      </c>
      <c r="O61" s="73">
        <f t="shared" si="8"/>
        <v>1627</v>
      </c>
      <c r="P61" s="73">
        <f t="shared" si="8"/>
        <v>0</v>
      </c>
      <c r="Q61" s="73">
        <f t="shared" si="8"/>
        <v>0</v>
      </c>
      <c r="R61" s="73">
        <f t="shared" si="8"/>
        <v>0</v>
      </c>
      <c r="S61" s="73"/>
      <c r="T61" s="73"/>
      <c r="U61" s="73"/>
      <c r="V61" s="73">
        <f t="shared" si="8"/>
        <v>0</v>
      </c>
      <c r="W61" s="73">
        <f t="shared" si="8"/>
        <v>0</v>
      </c>
      <c r="X61" s="73">
        <f t="shared" si="8"/>
        <v>0</v>
      </c>
    </row>
    <row r="62" spans="1:24" s="55" customFormat="1" ht="9.75" customHeight="1">
      <c r="A62" s="59"/>
      <c r="B62" s="60"/>
      <c r="C62" s="60"/>
      <c r="D62" s="509"/>
      <c r="E62" s="509"/>
      <c r="F62" s="510"/>
      <c r="G62" s="509"/>
      <c r="H62" s="509"/>
      <c r="I62" s="510"/>
      <c r="J62" s="509"/>
      <c r="K62" s="509"/>
      <c r="L62" s="510"/>
      <c r="M62" s="509"/>
      <c r="N62" s="509"/>
      <c r="O62" s="510"/>
      <c r="P62" s="509"/>
      <c r="Q62" s="509"/>
      <c r="R62" s="510"/>
      <c r="S62" s="509"/>
      <c r="T62" s="509"/>
      <c r="U62" s="509"/>
      <c r="V62" s="509"/>
      <c r="W62" s="509"/>
      <c r="X62" s="510"/>
    </row>
    <row r="63" spans="1:27" ht="9" customHeight="1">
      <c r="A63" s="511"/>
      <c r="B63" s="512"/>
      <c r="C63" s="512"/>
      <c r="D63" s="317"/>
      <c r="E63" s="317"/>
      <c r="F63" s="317"/>
      <c r="G63" s="317"/>
      <c r="H63" s="317"/>
      <c r="I63" s="317"/>
      <c r="J63" s="317"/>
      <c r="K63" s="317"/>
      <c r="L63" s="317"/>
      <c r="M63" s="317"/>
      <c r="N63" s="317"/>
      <c r="O63" s="317"/>
      <c r="P63" s="317"/>
      <c r="Q63" s="317"/>
      <c r="R63" s="317"/>
      <c r="S63" s="317"/>
      <c r="T63" s="317"/>
      <c r="U63" s="317"/>
      <c r="V63" s="317"/>
      <c r="W63" s="317"/>
      <c r="X63" s="317"/>
      <c r="Y63" s="1"/>
      <c r="Z63" s="1"/>
      <c r="AA63" s="1"/>
    </row>
    <row r="64" spans="1:24" ht="15" hidden="1">
      <c r="A64" s="14" t="s">
        <v>85</v>
      </c>
      <c r="B64" s="853" t="s">
        <v>84</v>
      </c>
      <c r="C64" s="853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</row>
    <row r="65" spans="1:24" ht="15" hidden="1">
      <c r="A65" s="15" t="s">
        <v>86</v>
      </c>
      <c r="B65" s="849" t="s">
        <v>141</v>
      </c>
      <c r="C65" s="849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</row>
    <row r="66" spans="1:24" s="48" customFormat="1" ht="12.75" hidden="1">
      <c r="A66" s="37" t="s">
        <v>86</v>
      </c>
      <c r="B66" s="45"/>
      <c r="C66" s="40" t="s">
        <v>143</v>
      </c>
      <c r="D66" s="72"/>
      <c r="E66" s="67"/>
      <c r="F66" s="67"/>
      <c r="G66" s="72"/>
      <c r="H66" s="67"/>
      <c r="I66" s="67"/>
      <c r="J66" s="72"/>
      <c r="K66" s="67"/>
      <c r="L66" s="67"/>
      <c r="M66" s="72"/>
      <c r="N66" s="67"/>
      <c r="O66" s="67"/>
      <c r="P66" s="72"/>
      <c r="Q66" s="67"/>
      <c r="R66" s="67"/>
      <c r="S66" s="72"/>
      <c r="T66" s="72"/>
      <c r="U66" s="72"/>
      <c r="V66" s="72"/>
      <c r="W66" s="67"/>
      <c r="X66" s="67"/>
    </row>
    <row r="67" spans="1:24" ht="15" hidden="1">
      <c r="A67" s="5" t="s">
        <v>88</v>
      </c>
      <c r="B67" s="853" t="s">
        <v>87</v>
      </c>
      <c r="C67" s="853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</row>
    <row r="68" spans="1:24" ht="15" hidden="1">
      <c r="A68" s="15" t="s">
        <v>89</v>
      </c>
      <c r="B68" s="849" t="s">
        <v>144</v>
      </c>
      <c r="C68" s="849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</row>
    <row r="69" spans="1:24" s="48" customFormat="1" ht="12.75" hidden="1">
      <c r="A69" s="37" t="s">
        <v>89</v>
      </c>
      <c r="B69" s="45"/>
      <c r="C69" s="38" t="s">
        <v>90</v>
      </c>
      <c r="D69" s="72"/>
      <c r="E69" s="67"/>
      <c r="F69" s="67"/>
      <c r="G69" s="72"/>
      <c r="H69" s="67"/>
      <c r="I69" s="67"/>
      <c r="J69" s="72"/>
      <c r="K69" s="67"/>
      <c r="L69" s="67"/>
      <c r="M69" s="72"/>
      <c r="N69" s="67"/>
      <c r="O69" s="67"/>
      <c r="P69" s="72"/>
      <c r="Q69" s="67"/>
      <c r="R69" s="67"/>
      <c r="S69" s="72"/>
      <c r="T69" s="72"/>
      <c r="U69" s="72"/>
      <c r="V69" s="72"/>
      <c r="W69" s="67"/>
      <c r="X69" s="67"/>
    </row>
    <row r="70" spans="1:24" s="48" customFormat="1" ht="25.5" hidden="1">
      <c r="A70" s="37" t="s">
        <v>89</v>
      </c>
      <c r="B70" s="45"/>
      <c r="C70" s="40" t="s">
        <v>145</v>
      </c>
      <c r="D70" s="72"/>
      <c r="E70" s="67"/>
      <c r="F70" s="67"/>
      <c r="G70" s="72"/>
      <c r="H70" s="67"/>
      <c r="I70" s="67"/>
      <c r="J70" s="72"/>
      <c r="K70" s="67"/>
      <c r="L70" s="67"/>
      <c r="M70" s="72"/>
      <c r="N70" s="67"/>
      <c r="O70" s="67"/>
      <c r="P70" s="72"/>
      <c r="Q70" s="67"/>
      <c r="R70" s="67"/>
      <c r="S70" s="72"/>
      <c r="T70" s="72"/>
      <c r="U70" s="72"/>
      <c r="V70" s="72"/>
      <c r="W70" s="67"/>
      <c r="X70" s="67"/>
    </row>
    <row r="71" spans="1:24" ht="15" hidden="1">
      <c r="A71" s="15" t="s">
        <v>91</v>
      </c>
      <c r="B71" s="826" t="s">
        <v>146</v>
      </c>
      <c r="C71" s="826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</row>
    <row r="72" spans="1:24" s="48" customFormat="1" ht="25.5" hidden="1">
      <c r="A72" s="41" t="s">
        <v>91</v>
      </c>
      <c r="B72" s="45"/>
      <c r="C72" s="40" t="s">
        <v>147</v>
      </c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</row>
    <row r="73" spans="1:24" ht="15" hidden="1">
      <c r="A73" s="15" t="s">
        <v>92</v>
      </c>
      <c r="B73" s="833" t="s">
        <v>148</v>
      </c>
      <c r="C73" s="833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</row>
    <row r="74" spans="1:24" s="48" customFormat="1" ht="25.5" hidden="1">
      <c r="A74" s="41" t="s">
        <v>92</v>
      </c>
      <c r="B74" s="45"/>
      <c r="C74" s="40" t="s">
        <v>149</v>
      </c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</row>
    <row r="75" spans="1:24" ht="15" hidden="1">
      <c r="A75" s="5" t="s">
        <v>93</v>
      </c>
      <c r="B75" s="833" t="s">
        <v>150</v>
      </c>
      <c r="C75" s="833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</row>
    <row r="76" spans="1:24" s="48" customFormat="1" ht="25.5" hidden="1">
      <c r="A76" s="41" t="s">
        <v>93</v>
      </c>
      <c r="B76" s="45"/>
      <c r="C76" s="40" t="s">
        <v>94</v>
      </c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</row>
    <row r="77" spans="1:24" ht="15" hidden="1">
      <c r="A77" s="15" t="s">
        <v>95</v>
      </c>
      <c r="B77" s="848" t="s">
        <v>151</v>
      </c>
      <c r="C77" s="833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</row>
    <row r="78" spans="1:24" s="48" customFormat="1" ht="12.75" hidden="1">
      <c r="A78" s="37" t="s">
        <v>95</v>
      </c>
      <c r="B78" s="45"/>
      <c r="C78" s="40" t="s">
        <v>152</v>
      </c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</row>
    <row r="79" spans="1:24" s="48" customFormat="1" ht="51" hidden="1">
      <c r="A79" s="37" t="s">
        <v>95</v>
      </c>
      <c r="B79" s="45"/>
      <c r="C79" s="40" t="s">
        <v>142</v>
      </c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</row>
    <row r="80" spans="1:24" s="48" customFormat="1" ht="12.75" hidden="1">
      <c r="A80" s="42" t="s">
        <v>95</v>
      </c>
      <c r="B80" s="45"/>
      <c r="C80" s="40" t="s">
        <v>153</v>
      </c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</row>
    <row r="81" spans="1:24" s="48" customFormat="1" ht="25.5" hidden="1">
      <c r="A81" s="37" t="s">
        <v>95</v>
      </c>
      <c r="B81" s="45"/>
      <c r="C81" s="40" t="s">
        <v>154</v>
      </c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</row>
    <row r="82" spans="1:24" s="55" customFormat="1" ht="12.75">
      <c r="A82" s="8" t="s">
        <v>96</v>
      </c>
      <c r="B82" s="850" t="s">
        <v>155</v>
      </c>
      <c r="C82" s="851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</row>
    <row r="83" spans="1:24" ht="10.5" customHeight="1">
      <c r="A83" s="9"/>
      <c r="B83" s="854"/>
      <c r="C83" s="854"/>
      <c r="D83" s="33"/>
      <c r="E83" s="33"/>
      <c r="F83" s="34"/>
      <c r="G83" s="33"/>
      <c r="H83" s="33"/>
      <c r="I83" s="34"/>
      <c r="J83" s="33"/>
      <c r="K83" s="33"/>
      <c r="L83" s="34"/>
      <c r="M83" s="33"/>
      <c r="N83" s="33"/>
      <c r="O83" s="34"/>
      <c r="P83" s="33"/>
      <c r="Q83" s="33"/>
      <c r="R83" s="34"/>
      <c r="S83" s="33"/>
      <c r="T83" s="33"/>
      <c r="U83" s="33"/>
      <c r="V83" s="33"/>
      <c r="W83" s="33"/>
      <c r="X83" s="34"/>
    </row>
    <row r="84" spans="1:24" ht="15" hidden="1">
      <c r="A84" s="14" t="s">
        <v>98</v>
      </c>
      <c r="B84" s="826" t="s">
        <v>97</v>
      </c>
      <c r="C84" s="826"/>
      <c r="D84" s="35">
        <f aca="true" t="shared" si="9" ref="D84:D102">+G84+J84+M84+P84+S84+V84</f>
        <v>0</v>
      </c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</row>
    <row r="85" spans="1:24" ht="15" hidden="1">
      <c r="A85" s="5" t="s">
        <v>100</v>
      </c>
      <c r="B85" s="848" t="s">
        <v>99</v>
      </c>
      <c r="C85" s="833"/>
      <c r="D85" s="35">
        <f t="shared" si="9"/>
        <v>0</v>
      </c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</row>
    <row r="86" spans="1:24" s="48" customFormat="1" ht="25.5" hidden="1">
      <c r="A86" s="37" t="s">
        <v>100</v>
      </c>
      <c r="B86" s="45"/>
      <c r="C86" s="40" t="s">
        <v>101</v>
      </c>
      <c r="D86" s="35">
        <f t="shared" si="9"/>
        <v>0</v>
      </c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</row>
    <row r="87" spans="1:24" s="48" customFormat="1" ht="25.5" hidden="1">
      <c r="A87" s="37" t="s">
        <v>100</v>
      </c>
      <c r="B87" s="45"/>
      <c r="C87" s="40" t="s">
        <v>102</v>
      </c>
      <c r="D87" s="35">
        <f t="shared" si="9"/>
        <v>0</v>
      </c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</row>
    <row r="88" spans="1:24" ht="15" hidden="1">
      <c r="A88" s="5" t="s">
        <v>103</v>
      </c>
      <c r="B88" s="847" t="s">
        <v>170</v>
      </c>
      <c r="C88" s="833"/>
      <c r="D88" s="35">
        <f t="shared" si="9"/>
        <v>0</v>
      </c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</row>
    <row r="89" spans="1:24" s="48" customFormat="1" ht="25.5" hidden="1">
      <c r="A89" s="37" t="s">
        <v>103</v>
      </c>
      <c r="B89" s="45"/>
      <c r="C89" s="40" t="s">
        <v>101</v>
      </c>
      <c r="D89" s="35">
        <f t="shared" si="9"/>
        <v>0</v>
      </c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</row>
    <row r="90" spans="1:24" s="48" customFormat="1" ht="25.5" hidden="1">
      <c r="A90" s="37" t="s">
        <v>103</v>
      </c>
      <c r="B90" s="45"/>
      <c r="C90" s="40" t="s">
        <v>102</v>
      </c>
      <c r="D90" s="35">
        <f t="shared" si="9"/>
        <v>0</v>
      </c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</row>
    <row r="91" spans="1:24" ht="15" hidden="1">
      <c r="A91" s="5" t="s">
        <v>105</v>
      </c>
      <c r="B91" s="847" t="s">
        <v>104</v>
      </c>
      <c r="C91" s="833"/>
      <c r="D91" s="35">
        <f t="shared" si="9"/>
        <v>0</v>
      </c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</row>
    <row r="92" spans="1:24" s="48" customFormat="1" ht="25.5" hidden="1">
      <c r="A92" s="52" t="s">
        <v>105</v>
      </c>
      <c r="B92" s="45"/>
      <c r="C92" s="40" t="s">
        <v>106</v>
      </c>
      <c r="D92" s="35">
        <f t="shared" si="9"/>
        <v>0</v>
      </c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</row>
    <row r="93" spans="1:24" s="48" customFormat="1" ht="38.25" hidden="1">
      <c r="A93" s="52" t="s">
        <v>105</v>
      </c>
      <c r="B93" s="45"/>
      <c r="C93" s="40" t="s">
        <v>107</v>
      </c>
      <c r="D93" s="35">
        <f t="shared" si="9"/>
        <v>0</v>
      </c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</row>
    <row r="94" spans="1:24" s="48" customFormat="1" ht="25.5" hidden="1">
      <c r="A94" s="52" t="s">
        <v>105</v>
      </c>
      <c r="B94" s="45"/>
      <c r="C94" s="40" t="s">
        <v>108</v>
      </c>
      <c r="D94" s="35">
        <f t="shared" si="9"/>
        <v>0</v>
      </c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</row>
    <row r="95" spans="1:24" s="48" customFormat="1" ht="25.5" hidden="1">
      <c r="A95" s="52" t="s">
        <v>105</v>
      </c>
      <c r="B95" s="45"/>
      <c r="C95" s="40" t="s">
        <v>109</v>
      </c>
      <c r="D95" s="35">
        <f t="shared" si="9"/>
        <v>0</v>
      </c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</row>
    <row r="96" spans="1:24" ht="15" hidden="1">
      <c r="A96" s="5" t="s">
        <v>110</v>
      </c>
      <c r="B96" s="847" t="s">
        <v>169</v>
      </c>
      <c r="C96" s="833"/>
      <c r="D96" s="35">
        <f t="shared" si="9"/>
        <v>0</v>
      </c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</row>
    <row r="97" spans="1:24" s="48" customFormat="1" ht="25.5" hidden="1">
      <c r="A97" s="52" t="s">
        <v>110</v>
      </c>
      <c r="B97" s="45"/>
      <c r="C97" s="40" t="s">
        <v>106</v>
      </c>
      <c r="D97" s="35">
        <f t="shared" si="9"/>
        <v>0</v>
      </c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</row>
    <row r="98" spans="1:24" s="48" customFormat="1" ht="38.25" hidden="1">
      <c r="A98" s="52" t="s">
        <v>110</v>
      </c>
      <c r="B98" s="45"/>
      <c r="C98" s="40" t="s">
        <v>107</v>
      </c>
      <c r="D98" s="35">
        <f t="shared" si="9"/>
        <v>0</v>
      </c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</row>
    <row r="99" spans="1:24" s="48" customFormat="1" ht="25.5" hidden="1">
      <c r="A99" s="52" t="s">
        <v>110</v>
      </c>
      <c r="B99" s="45"/>
      <c r="C99" s="40" t="s">
        <v>108</v>
      </c>
      <c r="D99" s="35">
        <f t="shared" si="9"/>
        <v>0</v>
      </c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</row>
    <row r="100" spans="1:24" s="48" customFormat="1" ht="25.5" hidden="1">
      <c r="A100" s="52" t="s">
        <v>110</v>
      </c>
      <c r="B100" s="45"/>
      <c r="C100" s="40" t="s">
        <v>109</v>
      </c>
      <c r="D100" s="35">
        <f t="shared" si="9"/>
        <v>0</v>
      </c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</row>
    <row r="101" spans="1:24" ht="12.75">
      <c r="A101" s="5" t="s">
        <v>112</v>
      </c>
      <c r="B101" s="853" t="s">
        <v>111</v>
      </c>
      <c r="C101" s="835"/>
      <c r="D101" s="35">
        <f t="shared" si="9"/>
        <v>2011</v>
      </c>
      <c r="E101" s="35">
        <f>+H101+K101+N101+Q101+T101+W101</f>
        <v>-2011</v>
      </c>
      <c r="F101" s="35">
        <f>+I101+L101+O101+R101+U101+X101</f>
        <v>0</v>
      </c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>
        <v>2011</v>
      </c>
      <c r="W101" s="32">
        <v>-2011</v>
      </c>
      <c r="X101" s="32">
        <f>SUM(V101:W101)</f>
        <v>0</v>
      </c>
    </row>
    <row r="102" spans="1:24" s="55" customFormat="1" ht="12.75">
      <c r="A102" s="8" t="s">
        <v>113</v>
      </c>
      <c r="B102" s="852" t="s">
        <v>168</v>
      </c>
      <c r="C102" s="852"/>
      <c r="D102" s="69">
        <f t="shared" si="9"/>
        <v>2011</v>
      </c>
      <c r="E102" s="70">
        <f>+E101+E96+E91+E88+E85+E84</f>
        <v>-2011</v>
      </c>
      <c r="F102" s="70">
        <f>+F101+F96+F91+F88+F85+F84</f>
        <v>0</v>
      </c>
      <c r="G102" s="70">
        <f>+G101+G96+G91+G88+G85+G84</f>
        <v>0</v>
      </c>
      <c r="H102" s="70">
        <f aca="true" t="shared" si="10" ref="H102:X102">+H101+H96+H91+H88+H85+H84</f>
        <v>0</v>
      </c>
      <c r="I102" s="70">
        <f t="shared" si="10"/>
        <v>0</v>
      </c>
      <c r="J102" s="70">
        <f t="shared" si="10"/>
        <v>0</v>
      </c>
      <c r="K102" s="70">
        <f t="shared" si="10"/>
        <v>0</v>
      </c>
      <c r="L102" s="70">
        <f t="shared" si="10"/>
        <v>0</v>
      </c>
      <c r="M102" s="70">
        <f t="shared" si="10"/>
        <v>0</v>
      </c>
      <c r="N102" s="70">
        <f t="shared" si="10"/>
        <v>0</v>
      </c>
      <c r="O102" s="70">
        <f t="shared" si="10"/>
        <v>0</v>
      </c>
      <c r="P102" s="70">
        <f t="shared" si="10"/>
        <v>0</v>
      </c>
      <c r="Q102" s="70">
        <f t="shared" si="10"/>
        <v>0</v>
      </c>
      <c r="R102" s="70">
        <f t="shared" si="10"/>
        <v>0</v>
      </c>
      <c r="S102" s="70">
        <f t="shared" si="10"/>
        <v>0</v>
      </c>
      <c r="T102" s="70">
        <f t="shared" si="10"/>
        <v>0</v>
      </c>
      <c r="U102" s="70">
        <f t="shared" si="10"/>
        <v>0</v>
      </c>
      <c r="V102" s="70">
        <f t="shared" si="10"/>
        <v>2011</v>
      </c>
      <c r="W102" s="70">
        <f t="shared" si="10"/>
        <v>-2011</v>
      </c>
      <c r="X102" s="70">
        <f t="shared" si="10"/>
        <v>0</v>
      </c>
    </row>
    <row r="103" spans="1:24" ht="9.75" customHeight="1">
      <c r="A103" s="9"/>
      <c r="B103" s="10"/>
      <c r="C103" s="10"/>
      <c r="D103" s="33"/>
      <c r="E103" s="33"/>
      <c r="F103" s="34"/>
      <c r="G103" s="33"/>
      <c r="H103" s="33"/>
      <c r="I103" s="34"/>
      <c r="J103" s="33"/>
      <c r="K103" s="33"/>
      <c r="L103" s="34"/>
      <c r="M103" s="33"/>
      <c r="N103" s="33"/>
      <c r="O103" s="34"/>
      <c r="P103" s="33"/>
      <c r="Q103" s="33"/>
      <c r="R103" s="34"/>
      <c r="S103" s="33"/>
      <c r="T103" s="33"/>
      <c r="U103" s="33"/>
      <c r="V103" s="33"/>
      <c r="W103" s="33"/>
      <c r="X103" s="34"/>
    </row>
    <row r="104" spans="1:24" ht="12.75">
      <c r="A104" s="14" t="s">
        <v>115</v>
      </c>
      <c r="B104" s="853" t="s">
        <v>114</v>
      </c>
      <c r="C104" s="853"/>
      <c r="D104" s="35">
        <f aca="true" t="shared" si="11" ref="D104:D112">+G104+J104+M104+P104+S104+V104</f>
        <v>7227</v>
      </c>
      <c r="E104" s="35">
        <f>+H104+K104+N104+Q104+T104+W104</f>
        <v>-555</v>
      </c>
      <c r="F104" s="35">
        <f>+I104+L104+O104+R104+U104+X104</f>
        <v>6672</v>
      </c>
      <c r="G104" s="35">
        <v>6672</v>
      </c>
      <c r="H104" s="35"/>
      <c r="I104" s="35">
        <f>SUM(G104:H104)</f>
        <v>6672</v>
      </c>
      <c r="J104" s="35"/>
      <c r="K104" s="35"/>
      <c r="L104" s="35"/>
      <c r="M104" s="35"/>
      <c r="N104" s="35"/>
      <c r="O104" s="35"/>
      <c r="P104" s="35"/>
      <c r="Q104" s="35"/>
      <c r="R104" s="35"/>
      <c r="S104" s="35">
        <v>555</v>
      </c>
      <c r="T104" s="35">
        <v>-555</v>
      </c>
      <c r="U104" s="35">
        <f>SUM(S104:T104)</f>
        <v>0</v>
      </c>
      <c r="V104" s="35"/>
      <c r="W104" s="35"/>
      <c r="X104" s="35"/>
    </row>
    <row r="105" spans="1:24" ht="13.5" customHeight="1">
      <c r="A105" s="5" t="s">
        <v>116</v>
      </c>
      <c r="B105" s="835" t="s">
        <v>167</v>
      </c>
      <c r="C105" s="835"/>
      <c r="D105" s="35">
        <f t="shared" si="11"/>
        <v>121190</v>
      </c>
      <c r="E105" s="35">
        <f>+H105+K105+N105+Q105+T105+W105</f>
        <v>-3047</v>
      </c>
      <c r="F105" s="35">
        <f>+I105+L105+O105+R105+U105+X105</f>
        <v>118143</v>
      </c>
      <c r="G105" s="32">
        <v>77102</v>
      </c>
      <c r="H105" s="32">
        <v>-3047</v>
      </c>
      <c r="I105" s="35">
        <f aca="true" t="shared" si="12" ref="I105:I111">SUM(G105:H105)</f>
        <v>74055</v>
      </c>
      <c r="J105" s="32">
        <f>43426+662</f>
        <v>44088</v>
      </c>
      <c r="K105" s="32"/>
      <c r="L105" s="32">
        <f>SUM(J105:K105)</f>
        <v>44088</v>
      </c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</row>
    <row r="106" spans="1:24" s="48" customFormat="1" ht="25.5">
      <c r="A106" s="41" t="s">
        <v>116</v>
      </c>
      <c r="B106" s="45"/>
      <c r="C106" s="53" t="s">
        <v>117</v>
      </c>
      <c r="D106" s="35">
        <f t="shared" si="11"/>
        <v>0</v>
      </c>
      <c r="E106" s="67"/>
      <c r="F106" s="67"/>
      <c r="G106" s="67"/>
      <c r="H106" s="67"/>
      <c r="I106" s="35">
        <f t="shared" si="12"/>
        <v>0</v>
      </c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</row>
    <row r="107" spans="1:24" ht="12.75">
      <c r="A107" s="5" t="s">
        <v>119</v>
      </c>
      <c r="B107" s="835" t="s">
        <v>118</v>
      </c>
      <c r="C107" s="835"/>
      <c r="D107" s="35">
        <f t="shared" si="11"/>
        <v>0</v>
      </c>
      <c r="E107" s="32"/>
      <c r="F107" s="32"/>
      <c r="G107" s="32"/>
      <c r="H107" s="32"/>
      <c r="I107" s="35">
        <f t="shared" si="12"/>
        <v>0</v>
      </c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</row>
    <row r="108" spans="1:24" ht="12.75">
      <c r="A108" s="5" t="s">
        <v>121</v>
      </c>
      <c r="B108" s="835" t="s">
        <v>120</v>
      </c>
      <c r="C108" s="835"/>
      <c r="D108" s="35">
        <f t="shared" si="11"/>
        <v>1550</v>
      </c>
      <c r="E108" s="35">
        <f>+H108+K108+N108+Q108+T108+W108</f>
        <v>274</v>
      </c>
      <c r="F108" s="35">
        <f>+I108+L108+O108+R108+U108+X108</f>
        <v>1824</v>
      </c>
      <c r="G108" s="32"/>
      <c r="H108" s="32"/>
      <c r="I108" s="35">
        <f t="shared" si="12"/>
        <v>0</v>
      </c>
      <c r="J108" s="32"/>
      <c r="K108" s="32"/>
      <c r="L108" s="32"/>
      <c r="M108" s="32"/>
      <c r="N108" s="32"/>
      <c r="O108" s="32"/>
      <c r="P108" s="32">
        <v>1550</v>
      </c>
      <c r="Q108" s="32">
        <v>274</v>
      </c>
      <c r="R108" s="32">
        <f>SUM(P108:Q108)</f>
        <v>1824</v>
      </c>
      <c r="S108" s="32"/>
      <c r="T108" s="32"/>
      <c r="U108" s="32"/>
      <c r="V108" s="32"/>
      <c r="W108" s="32"/>
      <c r="X108" s="32"/>
    </row>
    <row r="109" spans="1:24" ht="12.75">
      <c r="A109" s="5" t="s">
        <v>123</v>
      </c>
      <c r="B109" s="835" t="s">
        <v>122</v>
      </c>
      <c r="C109" s="835"/>
      <c r="D109" s="35">
        <f t="shared" si="11"/>
        <v>0</v>
      </c>
      <c r="E109" s="32"/>
      <c r="F109" s="32"/>
      <c r="G109" s="32"/>
      <c r="H109" s="32"/>
      <c r="I109" s="35">
        <f t="shared" si="12"/>
        <v>0</v>
      </c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</row>
    <row r="110" spans="1:24" ht="12.75">
      <c r="A110" s="5" t="s">
        <v>125</v>
      </c>
      <c r="B110" s="835" t="s">
        <v>124</v>
      </c>
      <c r="C110" s="835"/>
      <c r="D110" s="35">
        <f t="shared" si="11"/>
        <v>0</v>
      </c>
      <c r="E110" s="32"/>
      <c r="F110" s="32"/>
      <c r="G110" s="32"/>
      <c r="H110" s="32"/>
      <c r="I110" s="35">
        <f t="shared" si="12"/>
        <v>0</v>
      </c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</row>
    <row r="111" spans="1:24" ht="12.75">
      <c r="A111" s="5" t="s">
        <v>127</v>
      </c>
      <c r="B111" s="835" t="s">
        <v>126</v>
      </c>
      <c r="C111" s="835"/>
      <c r="D111" s="35">
        <f t="shared" si="11"/>
        <v>29963</v>
      </c>
      <c r="E111" s="35">
        <f>+H111+K111+N111+Q111+T111+W111</f>
        <v>-149</v>
      </c>
      <c r="F111" s="35">
        <f>+I111+L111+O111+R111+U111+X111</f>
        <v>29814</v>
      </c>
      <c r="G111" s="32">
        <v>2651</v>
      </c>
      <c r="H111" s="32"/>
      <c r="I111" s="35">
        <f t="shared" si="12"/>
        <v>2651</v>
      </c>
      <c r="J111" s="32">
        <f>22190+4973</f>
        <v>27163</v>
      </c>
      <c r="K111" s="32"/>
      <c r="L111" s="32">
        <f>SUM(J111:K111)</f>
        <v>27163</v>
      </c>
      <c r="M111" s="32"/>
      <c r="N111" s="32"/>
      <c r="O111" s="32"/>
      <c r="P111" s="32"/>
      <c r="Q111" s="32"/>
      <c r="R111" s="32"/>
      <c r="S111" s="32">
        <v>149</v>
      </c>
      <c r="T111" s="32">
        <v>-149</v>
      </c>
      <c r="U111" s="32">
        <f>SUM(S111:T111)</f>
        <v>0</v>
      </c>
      <c r="V111" s="32"/>
      <c r="W111" s="32"/>
      <c r="X111" s="32"/>
    </row>
    <row r="112" spans="1:24" s="55" customFormat="1" ht="12.75">
      <c r="A112" s="8" t="s">
        <v>128</v>
      </c>
      <c r="B112" s="852" t="s">
        <v>166</v>
      </c>
      <c r="C112" s="852"/>
      <c r="D112" s="69">
        <f t="shared" si="11"/>
        <v>159930</v>
      </c>
      <c r="E112" s="69">
        <f>+H112+K112+N112+Q112+T112+W112</f>
        <v>-3477</v>
      </c>
      <c r="F112" s="69">
        <f>+I112+L112+O112+R112+U112+X112</f>
        <v>156453</v>
      </c>
      <c r="G112" s="70">
        <f>+G111+G110+G109+G108+G107+G105+G104</f>
        <v>86425</v>
      </c>
      <c r="H112" s="70">
        <f aca="true" t="shared" si="13" ref="H112:X112">+H111+H110+H109+H108+H107+H105+H104</f>
        <v>-3047</v>
      </c>
      <c r="I112" s="70">
        <f t="shared" si="13"/>
        <v>83378</v>
      </c>
      <c r="J112" s="70">
        <f t="shared" si="13"/>
        <v>71251</v>
      </c>
      <c r="K112" s="70">
        <f t="shared" si="13"/>
        <v>0</v>
      </c>
      <c r="L112" s="70">
        <f t="shared" si="13"/>
        <v>71251</v>
      </c>
      <c r="M112" s="70">
        <f t="shared" si="13"/>
        <v>0</v>
      </c>
      <c r="N112" s="70">
        <f t="shared" si="13"/>
        <v>0</v>
      </c>
      <c r="O112" s="70">
        <f t="shared" si="13"/>
        <v>0</v>
      </c>
      <c r="P112" s="70">
        <f t="shared" si="13"/>
        <v>1550</v>
      </c>
      <c r="Q112" s="70">
        <f t="shared" si="13"/>
        <v>274</v>
      </c>
      <c r="R112" s="70">
        <f t="shared" si="13"/>
        <v>1824</v>
      </c>
      <c r="S112" s="70">
        <f t="shared" si="13"/>
        <v>704</v>
      </c>
      <c r="T112" s="70">
        <f t="shared" si="13"/>
        <v>-704</v>
      </c>
      <c r="U112" s="70">
        <f t="shared" si="13"/>
        <v>0</v>
      </c>
      <c r="V112" s="70">
        <f t="shared" si="13"/>
        <v>0</v>
      </c>
      <c r="W112" s="70">
        <f t="shared" si="13"/>
        <v>0</v>
      </c>
      <c r="X112" s="70">
        <f t="shared" si="13"/>
        <v>0</v>
      </c>
    </row>
    <row r="113" spans="1:24" ht="9.75" customHeight="1">
      <c r="A113" s="9"/>
      <c r="B113" s="10"/>
      <c r="C113" s="10"/>
      <c r="D113" s="33"/>
      <c r="E113" s="33"/>
      <c r="F113" s="34"/>
      <c r="G113" s="33"/>
      <c r="H113" s="33"/>
      <c r="I113" s="34"/>
      <c r="J113" s="33"/>
      <c r="K113" s="33"/>
      <c r="L113" s="34"/>
      <c r="M113" s="33"/>
      <c r="N113" s="33"/>
      <c r="O113" s="34"/>
      <c r="P113" s="33"/>
      <c r="Q113" s="33"/>
      <c r="R113" s="34"/>
      <c r="S113" s="33"/>
      <c r="T113" s="33"/>
      <c r="U113" s="33"/>
      <c r="V113" s="33"/>
      <c r="W113" s="33"/>
      <c r="X113" s="34"/>
    </row>
    <row r="114" spans="1:24" ht="12.75">
      <c r="A114" s="5" t="s">
        <v>130</v>
      </c>
      <c r="B114" s="835" t="s">
        <v>129</v>
      </c>
      <c r="C114" s="835"/>
      <c r="D114" s="32">
        <f>+G114+J114+M114+P114+S114+V114</f>
        <v>13883</v>
      </c>
      <c r="E114" s="32">
        <f aca="true" t="shared" si="14" ref="E114:F117">+H114+K114+N114+Q114+T114+W114</f>
        <v>-12392</v>
      </c>
      <c r="F114" s="32">
        <f t="shared" si="14"/>
        <v>1491</v>
      </c>
      <c r="G114" s="32">
        <v>12392</v>
      </c>
      <c r="H114" s="32">
        <v>-12392</v>
      </c>
      <c r="I114" s="32">
        <f>SUM(G114:H114)</f>
        <v>0</v>
      </c>
      <c r="J114" s="32">
        <v>1491</v>
      </c>
      <c r="K114" s="32"/>
      <c r="L114" s="32">
        <f>SUM(J114:K114)</f>
        <v>1491</v>
      </c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</row>
    <row r="115" spans="1:24" ht="12.75">
      <c r="A115" s="5" t="s">
        <v>132</v>
      </c>
      <c r="B115" s="835" t="s">
        <v>131</v>
      </c>
      <c r="C115" s="835"/>
      <c r="D115" s="32">
        <f>+G115+J115+M115+P115+S115+V115</f>
        <v>403</v>
      </c>
      <c r="E115" s="32">
        <f t="shared" si="14"/>
        <v>0</v>
      </c>
      <c r="F115" s="32">
        <f t="shared" si="14"/>
        <v>403</v>
      </c>
      <c r="G115" s="32"/>
      <c r="H115" s="32"/>
      <c r="I115" s="32"/>
      <c r="J115" s="32">
        <v>403</v>
      </c>
      <c r="K115" s="32"/>
      <c r="L115" s="32">
        <f>SUM(J115:K115)</f>
        <v>403</v>
      </c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</row>
    <row r="116" spans="1:24" ht="12.75">
      <c r="A116" s="5" t="s">
        <v>134</v>
      </c>
      <c r="B116" s="835" t="s">
        <v>133</v>
      </c>
      <c r="C116" s="835"/>
      <c r="D116" s="32">
        <f>+G116+J116+M116+P116+S116+V116</f>
        <v>0</v>
      </c>
      <c r="E116" s="32">
        <f t="shared" si="14"/>
        <v>17562</v>
      </c>
      <c r="F116" s="32">
        <f t="shared" si="14"/>
        <v>17562</v>
      </c>
      <c r="G116" s="32"/>
      <c r="H116" s="32"/>
      <c r="I116" s="32"/>
      <c r="J116" s="32"/>
      <c r="K116" s="32">
        <v>17562</v>
      </c>
      <c r="L116" s="32">
        <f>SUM(J116:K116)</f>
        <v>17562</v>
      </c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</row>
    <row r="117" spans="1:24" ht="12.75">
      <c r="A117" s="5" t="s">
        <v>136</v>
      </c>
      <c r="B117" s="835" t="s">
        <v>135</v>
      </c>
      <c r="C117" s="835"/>
      <c r="D117" s="32">
        <f>+G117+J117+M117+P117+S117+V117</f>
        <v>0</v>
      </c>
      <c r="E117" s="32">
        <f t="shared" si="14"/>
        <v>0</v>
      </c>
      <c r="F117" s="32">
        <f t="shared" si="14"/>
        <v>0</v>
      </c>
      <c r="G117" s="32"/>
      <c r="H117" s="32"/>
      <c r="I117" s="32"/>
      <c r="J117" s="32"/>
      <c r="K117" s="32"/>
      <c r="L117" s="32">
        <f>SUM(J117:K117)</f>
        <v>0</v>
      </c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</row>
    <row r="118" spans="1:24" s="55" customFormat="1" ht="12.75">
      <c r="A118" s="8" t="s">
        <v>137</v>
      </c>
      <c r="B118" s="852" t="s">
        <v>165</v>
      </c>
      <c r="C118" s="852"/>
      <c r="D118" s="73">
        <f>+G118+J118+M118+P118+S118+V118</f>
        <v>14286</v>
      </c>
      <c r="E118" s="73">
        <f>+H118+K118+N118+Q118+T118+W118</f>
        <v>5170</v>
      </c>
      <c r="F118" s="73">
        <f>+I118+L118+O118+R118+U118+X118</f>
        <v>19456</v>
      </c>
      <c r="G118" s="70">
        <f>SUM(G114:G117)</f>
        <v>12392</v>
      </c>
      <c r="H118" s="70">
        <f aca="true" t="shared" si="15" ref="H118:X118">SUM(H114:H117)</f>
        <v>-12392</v>
      </c>
      <c r="I118" s="70">
        <f t="shared" si="15"/>
        <v>0</v>
      </c>
      <c r="J118" s="70">
        <f t="shared" si="15"/>
        <v>1894</v>
      </c>
      <c r="K118" s="70">
        <f t="shared" si="15"/>
        <v>17562</v>
      </c>
      <c r="L118" s="70">
        <f t="shared" si="15"/>
        <v>19456</v>
      </c>
      <c r="M118" s="70">
        <f t="shared" si="15"/>
        <v>0</v>
      </c>
      <c r="N118" s="70">
        <f t="shared" si="15"/>
        <v>0</v>
      </c>
      <c r="O118" s="70">
        <f t="shared" si="15"/>
        <v>0</v>
      </c>
      <c r="P118" s="70">
        <f t="shared" si="15"/>
        <v>0</v>
      </c>
      <c r="Q118" s="70">
        <f t="shared" si="15"/>
        <v>0</v>
      </c>
      <c r="R118" s="70">
        <f t="shared" si="15"/>
        <v>0</v>
      </c>
      <c r="S118" s="70">
        <f t="shared" si="15"/>
        <v>0</v>
      </c>
      <c r="T118" s="70">
        <f t="shared" si="15"/>
        <v>0</v>
      </c>
      <c r="U118" s="70">
        <f t="shared" si="15"/>
        <v>0</v>
      </c>
      <c r="V118" s="70">
        <f t="shared" si="15"/>
        <v>0</v>
      </c>
      <c r="W118" s="70">
        <f t="shared" si="15"/>
        <v>0</v>
      </c>
      <c r="X118" s="70">
        <f t="shared" si="15"/>
        <v>0</v>
      </c>
    </row>
    <row r="119" spans="1:24" ht="10.5" customHeight="1">
      <c r="A119" s="9"/>
      <c r="B119" s="10"/>
      <c r="C119" s="10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</row>
    <row r="120" spans="1:24" ht="15" customHeight="1">
      <c r="A120" s="314" t="s">
        <v>473</v>
      </c>
      <c r="B120" s="853" t="s">
        <v>474</v>
      </c>
      <c r="C120" s="853"/>
      <c r="D120" s="317"/>
      <c r="E120" s="317"/>
      <c r="F120" s="317"/>
      <c r="G120" s="317"/>
      <c r="H120" s="317"/>
      <c r="I120" s="317"/>
      <c r="J120" s="317"/>
      <c r="K120" s="317"/>
      <c r="L120" s="317"/>
      <c r="M120" s="317"/>
      <c r="N120" s="317"/>
      <c r="O120" s="317"/>
      <c r="P120" s="317"/>
      <c r="Q120" s="317"/>
      <c r="R120" s="317"/>
      <c r="S120" s="317"/>
      <c r="T120" s="317"/>
      <c r="U120" s="317"/>
      <c r="V120" s="317"/>
      <c r="W120" s="317"/>
      <c r="X120" s="317"/>
    </row>
    <row r="121" spans="1:24" ht="12.75">
      <c r="A121" s="14" t="s">
        <v>138</v>
      </c>
      <c r="B121" s="853" t="s">
        <v>164</v>
      </c>
      <c r="C121" s="853"/>
      <c r="D121" s="35">
        <f>+G121+J121+M121+P121+S121+V121</f>
        <v>6451</v>
      </c>
      <c r="E121" s="35">
        <f>+H121+K121+N121+Q121+T121+W121</f>
        <v>0</v>
      </c>
      <c r="F121" s="35">
        <f>+I121+L121+O121+R121+U121+X121</f>
        <v>6451</v>
      </c>
      <c r="G121" s="35">
        <v>6451</v>
      </c>
      <c r="H121" s="35"/>
      <c r="I121" s="35">
        <f>SUM(G121:H121)</f>
        <v>6451</v>
      </c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</row>
    <row r="122" spans="1:24" s="55" customFormat="1" ht="12.75">
      <c r="A122" s="17" t="s">
        <v>139</v>
      </c>
      <c r="B122" s="857" t="s">
        <v>163</v>
      </c>
      <c r="C122" s="857"/>
      <c r="D122" s="68">
        <f>+D121</f>
        <v>6451</v>
      </c>
      <c r="E122" s="68">
        <f>+E121</f>
        <v>0</v>
      </c>
      <c r="F122" s="68">
        <f>+F121</f>
        <v>6451</v>
      </c>
      <c r="G122" s="68">
        <f>+G121</f>
        <v>6451</v>
      </c>
      <c r="H122" s="68">
        <f aca="true" t="shared" si="16" ref="H122:X122">+H121</f>
        <v>0</v>
      </c>
      <c r="I122" s="68">
        <f t="shared" si="16"/>
        <v>6451</v>
      </c>
      <c r="J122" s="68">
        <f t="shared" si="16"/>
        <v>0</v>
      </c>
      <c r="K122" s="68">
        <f t="shared" si="16"/>
        <v>0</v>
      </c>
      <c r="L122" s="68">
        <f t="shared" si="16"/>
        <v>0</v>
      </c>
      <c r="M122" s="68">
        <f t="shared" si="16"/>
        <v>0</v>
      </c>
      <c r="N122" s="68">
        <f t="shared" si="16"/>
        <v>0</v>
      </c>
      <c r="O122" s="68">
        <f t="shared" si="16"/>
        <v>0</v>
      </c>
      <c r="P122" s="68">
        <f t="shared" si="16"/>
        <v>0</v>
      </c>
      <c r="Q122" s="68">
        <f t="shared" si="16"/>
        <v>0</v>
      </c>
      <c r="R122" s="68">
        <f t="shared" si="16"/>
        <v>0</v>
      </c>
      <c r="S122" s="68">
        <f t="shared" si="16"/>
        <v>0</v>
      </c>
      <c r="T122" s="68">
        <f t="shared" si="16"/>
        <v>0</v>
      </c>
      <c r="U122" s="68">
        <f t="shared" si="16"/>
        <v>0</v>
      </c>
      <c r="V122" s="68">
        <f t="shared" si="16"/>
        <v>0</v>
      </c>
      <c r="W122" s="68">
        <f t="shared" si="16"/>
        <v>0</v>
      </c>
      <c r="X122" s="68">
        <f t="shared" si="16"/>
        <v>0</v>
      </c>
    </row>
    <row r="123" spans="1:24" ht="11.25" customHeight="1">
      <c r="A123" s="9"/>
      <c r="B123" s="18"/>
      <c r="C123" s="18"/>
      <c r="D123" s="33"/>
      <c r="E123" s="33"/>
      <c r="F123" s="34"/>
      <c r="G123" s="33"/>
      <c r="H123" s="33"/>
      <c r="I123" s="34"/>
      <c r="J123" s="33"/>
      <c r="K123" s="33"/>
      <c r="L123" s="34"/>
      <c r="M123" s="33"/>
      <c r="N123" s="33"/>
      <c r="O123" s="34"/>
      <c r="P123" s="33"/>
      <c r="Q123" s="33"/>
      <c r="R123" s="34"/>
      <c r="S123" s="33"/>
      <c r="T123" s="33"/>
      <c r="U123" s="33"/>
      <c r="V123" s="33"/>
      <c r="W123" s="33"/>
      <c r="X123" s="34"/>
    </row>
    <row r="124" spans="1:24" s="55" customFormat="1" ht="25.5">
      <c r="A124" s="19" t="s">
        <v>140</v>
      </c>
      <c r="B124" s="862" t="s">
        <v>162</v>
      </c>
      <c r="C124" s="862"/>
      <c r="D124" s="69">
        <f>+D122+D118+D112+D102+D82+D61+D28+D26</f>
        <v>184442</v>
      </c>
      <c r="E124" s="69">
        <f>+E122+E118+E112+E102+E82+E61+E28+E26</f>
        <v>0</v>
      </c>
      <c r="F124" s="69">
        <f>+F122+F118+F112+F102+F82+F61+F28+F26</f>
        <v>184442</v>
      </c>
      <c r="G124" s="69">
        <f aca="true" t="shared" si="17" ref="G124:X124">+G122+G118+G112+G102+G82+G61+G28+G26</f>
        <v>105268</v>
      </c>
      <c r="H124" s="69">
        <f t="shared" si="17"/>
        <v>-15248</v>
      </c>
      <c r="I124" s="69">
        <f t="shared" si="17"/>
        <v>90020</v>
      </c>
      <c r="J124" s="69">
        <f t="shared" si="17"/>
        <v>73409</v>
      </c>
      <c r="K124" s="69">
        <f t="shared" si="17"/>
        <v>17562</v>
      </c>
      <c r="L124" s="69">
        <f t="shared" si="17"/>
        <v>90971</v>
      </c>
      <c r="M124" s="69">
        <f t="shared" si="17"/>
        <v>1500</v>
      </c>
      <c r="N124" s="69">
        <f t="shared" si="17"/>
        <v>127</v>
      </c>
      <c r="O124" s="69">
        <f t="shared" si="17"/>
        <v>1627</v>
      </c>
      <c r="P124" s="69">
        <f t="shared" si="17"/>
        <v>1550</v>
      </c>
      <c r="Q124" s="69">
        <f t="shared" si="17"/>
        <v>274</v>
      </c>
      <c r="R124" s="69">
        <f t="shared" si="17"/>
        <v>1824</v>
      </c>
      <c r="S124" s="69">
        <f t="shared" si="17"/>
        <v>704</v>
      </c>
      <c r="T124" s="69">
        <f t="shared" si="17"/>
        <v>-704</v>
      </c>
      <c r="U124" s="69">
        <f t="shared" si="17"/>
        <v>0</v>
      </c>
      <c r="V124" s="69">
        <f t="shared" si="17"/>
        <v>2011</v>
      </c>
      <c r="W124" s="69">
        <f t="shared" si="17"/>
        <v>-2011</v>
      </c>
      <c r="X124" s="69">
        <f t="shared" si="17"/>
        <v>0</v>
      </c>
    </row>
  </sheetData>
  <sheetProtection/>
  <mergeCells count="99">
    <mergeCell ref="P4:R4"/>
    <mergeCell ref="J5:L5"/>
    <mergeCell ref="A4:A6"/>
    <mergeCell ref="B4:C6"/>
    <mergeCell ref="G4:I4"/>
    <mergeCell ref="J4:L4"/>
    <mergeCell ref="A1:X1"/>
    <mergeCell ref="A2:X2"/>
    <mergeCell ref="V3:X3"/>
    <mergeCell ref="M5:O5"/>
    <mergeCell ref="P5:R5"/>
    <mergeCell ref="S5:U5"/>
    <mergeCell ref="V5:X5"/>
    <mergeCell ref="D5:F5"/>
    <mergeCell ref="V4:X4"/>
    <mergeCell ref="D4:F4"/>
    <mergeCell ref="M4:O4"/>
    <mergeCell ref="B8:C8"/>
    <mergeCell ref="B9:C9"/>
    <mergeCell ref="B10:C10"/>
    <mergeCell ref="B11:C11"/>
    <mergeCell ref="G5:I5"/>
    <mergeCell ref="B7:C7"/>
    <mergeCell ref="B15:C15"/>
    <mergeCell ref="B16:C16"/>
    <mergeCell ref="B17:C17"/>
    <mergeCell ref="B18:C18"/>
    <mergeCell ref="B12:C12"/>
    <mergeCell ref="B13:C13"/>
    <mergeCell ref="B14:C14"/>
    <mergeCell ref="B37:C37"/>
    <mergeCell ref="B41:C41"/>
    <mergeCell ref="B39:C39"/>
    <mergeCell ref="B40:C40"/>
    <mergeCell ref="B38:C38"/>
    <mergeCell ref="B19:C19"/>
    <mergeCell ref="B20:C20"/>
    <mergeCell ref="B21:C21"/>
    <mergeCell ref="B22:C22"/>
    <mergeCell ref="B23:C23"/>
    <mergeCell ref="B71:C71"/>
    <mergeCell ref="B65:C65"/>
    <mergeCell ref="B43:C43"/>
    <mergeCell ref="B42:C42"/>
    <mergeCell ref="B24:C24"/>
    <mergeCell ref="B25:C25"/>
    <mergeCell ref="B26:C26"/>
    <mergeCell ref="B28:C28"/>
    <mergeCell ref="B35:C35"/>
    <mergeCell ref="B36:C36"/>
    <mergeCell ref="B60:C60"/>
    <mergeCell ref="B61:C61"/>
    <mergeCell ref="B64:C64"/>
    <mergeCell ref="B82:C82"/>
    <mergeCell ref="B83:C83"/>
    <mergeCell ref="B54:C54"/>
    <mergeCell ref="B55:C55"/>
    <mergeCell ref="B56:C56"/>
    <mergeCell ref="B67:C67"/>
    <mergeCell ref="B68:C68"/>
    <mergeCell ref="B57:C57"/>
    <mergeCell ref="B44:C44"/>
    <mergeCell ref="B45:C45"/>
    <mergeCell ref="B46:C46"/>
    <mergeCell ref="B49:C49"/>
    <mergeCell ref="B50:C50"/>
    <mergeCell ref="B51:C51"/>
    <mergeCell ref="B52:C52"/>
    <mergeCell ref="B53:C53"/>
    <mergeCell ref="B77:C77"/>
    <mergeCell ref="B58:C58"/>
    <mergeCell ref="B114:C114"/>
    <mergeCell ref="B96:C96"/>
    <mergeCell ref="B105:C105"/>
    <mergeCell ref="B107:C107"/>
    <mergeCell ref="B84:C84"/>
    <mergeCell ref="B73:C73"/>
    <mergeCell ref="B75:C75"/>
    <mergeCell ref="B59:C59"/>
    <mergeCell ref="B124:C124"/>
    <mergeCell ref="S4:U4"/>
    <mergeCell ref="B115:C115"/>
    <mergeCell ref="B116:C116"/>
    <mergeCell ref="B117:C117"/>
    <mergeCell ref="B118:C118"/>
    <mergeCell ref="B121:C121"/>
    <mergeCell ref="B122:C122"/>
    <mergeCell ref="B108:C108"/>
    <mergeCell ref="B109:C109"/>
    <mergeCell ref="B85:C85"/>
    <mergeCell ref="B88:C88"/>
    <mergeCell ref="B101:C101"/>
    <mergeCell ref="B91:C91"/>
    <mergeCell ref="B120:C120"/>
    <mergeCell ref="B102:C102"/>
    <mergeCell ref="B104:C104"/>
    <mergeCell ref="B110:C110"/>
    <mergeCell ref="B111:C111"/>
    <mergeCell ref="B112:C112"/>
  </mergeCells>
  <printOptions horizontalCentered="1"/>
  <pageMargins left="0.11811023622047245" right="0.11811023622047245" top="0.7480314960629921" bottom="0.5511811023622047" header="0.31496062992125984" footer="0.31496062992125984"/>
  <pageSetup cellComments="asDisplayed" fitToWidth="2" fitToHeight="1" horizontalDpi="600" verticalDpi="600" orientation="portrait" paperSize="9" scale="68" r:id="rId3"/>
  <headerFooter>
    <oddHeader>&amp;CMartonvásár Város Képviselőtestület  ..../2014 (........) önkormányzati rendelete Martonvásár Város 2014. évi költségvetésének módosításáról&amp;R5.d melléklet</oddHeader>
  </headerFooter>
  <rowBreaks count="1" manualBreakCount="1">
    <brk id="62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Felhasználó</cp:lastModifiedBy>
  <cp:lastPrinted>2014-06-23T09:49:13Z</cp:lastPrinted>
  <dcterms:created xsi:type="dcterms:W3CDTF">2014-01-29T08:39:20Z</dcterms:created>
  <dcterms:modified xsi:type="dcterms:W3CDTF">2014-06-23T11:36:17Z</dcterms:modified>
  <cp:category/>
  <cp:version/>
  <cp:contentType/>
  <cp:contentStatus/>
</cp:coreProperties>
</file>