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címrend" sheetId="1" r:id="rId1"/>
    <sheet name="összevont" sheetId="2" r:id="rId2"/>
    <sheet name="2.Műk." sheetId="3" r:id="rId3"/>
    <sheet name="3.Felh." sheetId="4" r:id="rId4"/>
    <sheet name="Cofog " sheetId="5" r:id="rId5"/>
    <sheet name="beruházások" sheetId="6" r:id="rId6"/>
    <sheet name="felújítás" sheetId="7" r:id="rId7"/>
    <sheet name="létszám adatok" sheetId="8" r:id="rId8"/>
    <sheet name="kötelező feladazok" sheetId="9" r:id="rId9"/>
    <sheet name="gördülő tervezés" sheetId="10" r:id="rId10"/>
    <sheet name="költségvetési  hiány terv" sheetId="11" r:id="rId11"/>
  </sheets>
  <externalReferences>
    <externalReference r:id="rId14"/>
    <externalReference r:id="rId15"/>
    <externalReference r:id="rId16"/>
  </externalReferences>
  <definedNames>
    <definedName name="beruh">'[1]4.1. táj.'!#REF!</definedName>
    <definedName name="Excel_BuiltIn__FilterDatabase" localSheetId="2">'2.Műk.'!$A$2:$A$91</definedName>
    <definedName name="Excel_BuiltIn_Print_Area" localSheetId="2">'2.Műk.'!$A$2:$G$98</definedName>
    <definedName name="Excel_BuiltIn_Print_Area" localSheetId="2">'2.Műk.'!$A$2:$C$98</definedName>
    <definedName name="Excel_BuiltIn_Print_Area" localSheetId="3">'3.Felh.'!$A$2:$B$54</definedName>
    <definedName name="intézmények">'[2]4.1. táj.'!#REF!</definedName>
    <definedName name="_xlnm.Print_Area" localSheetId="2">'2.Műk.'!$A$2:$C$100</definedName>
    <definedName name="_xlnm.Print_Area" localSheetId="3">'3.Felh.'!$A$2:$E$76</definedName>
    <definedName name="qewrqewr">'[1]4.1. táj.'!#REF!</definedName>
    <definedName name="Z_ABF21C5C_6078_4D03_96DF_78390D4F8F84_.wvu.FilterData" localSheetId="2">'2.Műk.'!$A$2:$A$91</definedName>
    <definedName name="Z_ABF21C5C_6078_4D03_96DF_78390D4F8F84_.wvu.PrintArea" localSheetId="2">'2.Műk.'!$A$2:$A$91</definedName>
    <definedName name="Z_ABF21C5C_6078_4D03_96DF_78390D4F8F84_.wvu.PrintArea" localSheetId="3">'3.Felh.'!$A$2:$A$42</definedName>
    <definedName name="Z_ABF21C5C_6078_4D03_96DF_78390D4F8F84_.wvu.Rows" localSheetId="2">('2.Műk.'!$3:$3,'2.Műk.'!$34:$38,'2.Műk.'!#REF!,'2.Műk.'!#REF!,'2.Műk.'!#REF!,'2.Műk.'!#REF!,'2.Műk.'!#REF!,'2.Műk.'!#REF!,'2.Műk.'!#REF!)</definedName>
    <definedName name="Z_ABF21C5C_6078_4D03_96DF_78390D4F8F84_.wvu.Rows" localSheetId="3">('3.Felh.'!#REF!,'3.Felh.'!#REF!,'3.Felh.'!#REF!,'3.Felh.'!#REF!)</definedName>
  </definedNames>
  <calcPr fullCalcOnLoad="1"/>
</workbook>
</file>

<file path=xl/sharedStrings.xml><?xml version="1.0" encoding="utf-8"?>
<sst xmlns="http://schemas.openxmlformats.org/spreadsheetml/2006/main" count="562" uniqueCount="315">
  <si>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</si>
  <si>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</si>
  <si>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</si>
  <si>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</si>
  <si>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</si>
  <si>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</si>
  <si>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</si>
  <si>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</si>
  <si>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</si>
  <si>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</si>
  <si>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</si>
  <si>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</si>
  <si>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</si>
  <si>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</si>
  <si>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</si>
  <si>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</si>
  <si>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</si>
  <si>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</si>
  <si>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</si>
  <si>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</si>
  <si>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</si>
  <si>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</si>
  <si>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</si>
  <si>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</si>
  <si>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</si>
  <si>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</si>
  <si>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</si>
  <si>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</si>
  <si>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</si>
  <si>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</si>
  <si>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</si>
  <si>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</si>
  <si>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</si>
  <si>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</si>
  <si>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</si>
  <si>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</si>
  <si>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</si>
  <si>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</si>
  <si>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</si>
  <si>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</si>
  <si>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</si>
  <si>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</si>
  <si>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</si>
  <si>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</si>
  <si>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</si>
  <si>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</si>
  <si>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</si>
  <si>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</si>
  <si>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</si>
  <si>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</si>
  <si>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</si>
  <si>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</si>
  <si>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</si>
  <si>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</si>
  <si>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</si>
  <si>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</si>
  <si>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</si>
  <si>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</si>
  <si>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</si>
  <si>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</si>
  <si>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</si>
  <si>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</si>
  <si>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</si>
  <si>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</si>
  <si>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</si>
  <si>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</si>
  <si>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</si>
  <si>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</si>
  <si>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</si>
  <si>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</si>
  <si>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</si>
  <si>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</si>
  <si>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</si>
  <si>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</si>
  <si>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</si>
  <si>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</si>
  <si>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</si>
  <si>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</si>
  <si>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</si>
  <si>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</si>
  <si>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</si>
  <si>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</si>
  <si>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</si>
  <si>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</si>
  <si>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</si>
  <si>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</si>
  <si>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</si>
  <si>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</si>
  <si>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</si>
  <si>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</si>
  <si>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</si>
  <si>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</si>
  <si>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</si>
  <si>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</si>
  <si>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</si>
  <si>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</si>
  <si>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</si>
  <si>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</si>
  <si>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</si>
  <si>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</si>
  <si>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</si>
  <si>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</si>
  <si>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</si>
  <si>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</si>
  <si>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</si>
  <si>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</si>
  <si>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</si>
  <si>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</si>
  <si>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</si>
  <si>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</si>
  <si>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</si>
  <si>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</si>
  <si>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</si>
  <si>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</si>
  <si>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</si>
  <si>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</si>
  <si>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</si>
  <si>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</si>
  <si>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</si>
  <si>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</si>
  <si>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</si>
  <si>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</si>
  <si>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</si>
  <si>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</si>
  <si>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</si>
  <si>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</si>
  <si>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</si>
  <si>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</si>
  <si>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</si>
  <si>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</si>
  <si>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</si>
  <si>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</si>
  <si>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</si>
  <si>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</si>
  <si>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</si>
  <si>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</si>
  <si>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</si>
  <si>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</si>
  <si>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</si>
  <si>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</si>
  <si>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</si>
  <si>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</si>
  <si>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</si>
  <si>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</si>
  <si>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</si>
  <si>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</si>
  <si>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</si>
  <si>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</si>
  <si>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</si>
  <si>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</si>
  <si>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</si>
  <si>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</si>
  <si>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</si>
  <si>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</si>
  <si>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</si>
  <si>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</si>
  <si>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</si>
  <si>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</si>
  <si>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</si>
  <si>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</si>
  <si>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</si>
  <si>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</si>
  <si>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</si>
  <si>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</si>
  <si>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</si>
  <si>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</si>
  <si>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</si>
  <si>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</si>
  <si>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</si>
  <si>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</si>
  <si>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</si>
  <si>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</si>
  <si>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</si>
  <si>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</si>
  <si>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</si>
  <si>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</si>
  <si>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</si>
  <si>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</si>
  <si>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</si>
  <si>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</si>
  <si>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</si>
  <si>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>5.5 Céltartalék</t>
  </si>
  <si>
    <t>5.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</si>
  <si>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</si>
  <si>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</si>
  <si>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</si>
  <si>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</si>
  <si>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</si>
  <si>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</si>
  <si>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</si>
  <si>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</si>
  <si>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</si>
  <si>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</si>
  <si>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</si>
  <si>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</si>
  <si>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</si>
  <si>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</si>
  <si>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</si>
  <si>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</si>
  <si>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</si>
  <si>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</si>
  <si>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</si>
  <si>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</si>
  <si>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</si>
  <si>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</si>
  <si>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</si>
  <si>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</si>
  <si>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</si>
  <si>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</si>
  <si>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</si>
  <si>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</si>
  <si>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</si>
  <si>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</si>
  <si>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</si>
  <si>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</si>
  <si>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</si>
  <si>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</si>
  <si>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</si>
  <si>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</si>
  <si>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</si>
  <si>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</si>
  <si>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</si>
  <si>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</si>
  <si>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</si>
  <si>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Megnevezés</t>
  </si>
  <si>
    <t>Visszafiz.</t>
  </si>
  <si>
    <t>1.6. Elszámolásból származó bevétel</t>
  </si>
  <si>
    <t>Beruházási cél megnevezés</t>
  </si>
  <si>
    <t>Összesen:</t>
  </si>
  <si>
    <t>Község városgazd.</t>
  </si>
  <si>
    <t>Egyéb beruházások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</si>
  <si>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</si>
  <si>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</si>
  <si>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</si>
  <si>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</si>
  <si>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</si>
  <si>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</si>
  <si>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</si>
  <si>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</si>
  <si>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</si>
  <si>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</si>
  <si>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2017/2016.  évi módoított ei/ tervezett ei %-a</t>
  </si>
  <si>
    <t>6. Termőföld bérbeadás</t>
  </si>
  <si>
    <t>34.</t>
  </si>
  <si>
    <t>2016. évi eredeti ei</t>
  </si>
  <si>
    <t>Önkormányzat</t>
  </si>
  <si>
    <t xml:space="preserve">2017. évi eredeti ei 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</si>
  <si>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</si>
  <si>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</si>
  <si>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</si>
  <si>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</si>
  <si>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</si>
  <si>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</si>
  <si>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</si>
  <si>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</si>
  <si>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</si>
  <si>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</si>
  <si>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</si>
  <si>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</si>
  <si>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 xml:space="preserve">2019. év eredeti előirányzata </t>
  </si>
  <si>
    <t>Az önkormányzat Címrendje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</si>
  <si>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</si>
  <si>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</si>
  <si>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</si>
  <si>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</si>
  <si>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</si>
  <si>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>ezer Ft.</t>
  </si>
  <si>
    <t>Falugondnok</t>
  </si>
  <si>
    <t>Szenyér Község Önkormányzata Képviselő-testületének</t>
  </si>
  <si>
    <t>1. Szenyér Község Önkormányzata</t>
  </si>
  <si>
    <t xml:space="preserve">Szenyér Község Önkormányzatának </t>
  </si>
  <si>
    <t>Szenyér Község Önkormányzatának összevont bevételei  és kiadásai</t>
  </si>
  <si>
    <t>Szenyér Község Önkormányzatának 2017. évi kiadásainak kormányzati funkció szeinti megbontása</t>
  </si>
  <si>
    <t>Felújítási cél megnevezés</t>
  </si>
  <si>
    <t>Összesen</t>
  </si>
  <si>
    <t>Szenyér Község Önkormányzatának Képviselő-testülete</t>
  </si>
  <si>
    <t>2017. évi eredeti előirányzat</t>
  </si>
  <si>
    <t>2017.  évi várható teljesítés</t>
  </si>
  <si>
    <t xml:space="preserve">2018. évi működési bevételeinek és kiadásainak </t>
  </si>
  <si>
    <t>1.1  Polgármester illetménykiegészítés</t>
  </si>
  <si>
    <t>az önkormányzat 2018. évi költségvetéséről</t>
  </si>
  <si>
    <t>2018. évi felhalmozási bevételeinek és kiadásainak módosítása</t>
  </si>
  <si>
    <t>2017. évi várható teljesítés</t>
  </si>
  <si>
    <t>2018/2017.  évi tervezett ei %-a</t>
  </si>
  <si>
    <t>2018/2017.  évi  tervezett ei %-a</t>
  </si>
  <si>
    <t>2017. évi eredeti ei</t>
  </si>
  <si>
    <t xml:space="preserve">2018. évi eredeti ei </t>
  </si>
  <si>
    <t>Az önkormányzat 2018. évi  beruházási céljainak meghatározása</t>
  </si>
  <si>
    <t>Az önkormányzat 2018.  évi felújításai</t>
  </si>
  <si>
    <t>Épület felújítás</t>
  </si>
  <si>
    <t>Az önkormányzat 2018 . évi létszám adatainak meghatározása</t>
  </si>
  <si>
    <t>2018/2017.  tervezett ei %-a</t>
  </si>
  <si>
    <t>Szenyér Község Önkormányzatának 2018. évi kötelező és önként vállalt feladatatok megoszlása</t>
  </si>
  <si>
    <t>2018/2017.  évi módoított ei/ tervezett ei %-a</t>
  </si>
  <si>
    <t>2018. évi kötelező feladat</t>
  </si>
  <si>
    <t>2018. évi önként vállalt feladatok</t>
  </si>
  <si>
    <t>Szenyér Község Önkormányzatának 2019-2020-2021  évek gördülő tervezése</t>
  </si>
  <si>
    <t xml:space="preserve">2020. év eredeti előirányzata </t>
  </si>
  <si>
    <t>2021. év eredeti előirányzata</t>
  </si>
  <si>
    <t>2018. évi költségvetési rendelete</t>
  </si>
  <si>
    <t>2017. évi tervezett előirányzat</t>
  </si>
  <si>
    <t xml:space="preserve">2018. évi tervezett előirányzat </t>
  </si>
  <si>
    <t>1.melléklet a    1/2018. ( III.01. ) önkormányzati rendelethez</t>
  </si>
  <si>
    <t>2.melléklet a   1/2018. (III.01.) önkormányzati rendelethez</t>
  </si>
  <si>
    <t>3.melléklet a  1 /2018. (III.01.) önkormányzati rendelethez</t>
  </si>
  <si>
    <t>2018. évi  eredeti előirányzat</t>
  </si>
  <si>
    <t>5. melléklet a   1/2018. ( III.01.) önkormányzati rendelethez</t>
  </si>
  <si>
    <t>6. melléklet a  1 /2018.(  III.01. ) önkormányzati rendelethez</t>
  </si>
  <si>
    <t>7. melléklet a   1 /2018. (III.01. ) önkormányzati rendelethez</t>
  </si>
  <si>
    <t>8. melléklet a  1/2018. (  III.01.) önkormányzati rendelethez</t>
  </si>
  <si>
    <t>9. melléklet a    1/2017. ( III.01.) önkormányzati rendelethez</t>
  </si>
  <si>
    <t>10. melléklet a    1 /2018.  ( III.01. ) önkormányzati rendelethez</t>
  </si>
  <si>
    <t>11. melléklet a    1/2018. ( III.01.) önkormányzati rendelethez</t>
  </si>
  <si>
    <t>összevont mérlege</t>
  </si>
  <si>
    <t>4.melléklet a    1 /2018. (III.1.)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</si>
</sst>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</numFmts>
  <fonts count="6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8" xfId="57" applyFont="1" applyBorder="1" applyAlignment="1">
      <alignment horizontal="center" vertical="center" wrapText="1"/>
      <protection/>
    </xf>
    <xf numFmtId="10" fontId="13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27" xfId="66" applyFont="1" applyFill="1" applyBorder="1" applyAlignment="1">
      <alignment horizontal="left" vertical="center" indent="1"/>
      <protection/>
    </xf>
    <xf numFmtId="0" fontId="7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2"/>
    </xf>
    <xf numFmtId="49" fontId="7" fillId="0" borderId="27" xfId="66" applyNumberFormat="1" applyFont="1" applyFill="1" applyBorder="1" applyAlignment="1">
      <alignment horizontal="left" vertical="center" indent="2"/>
      <protection/>
    </xf>
    <xf numFmtId="0" fontId="5" fillId="0" borderId="27" xfId="66" applyFont="1" applyFill="1" applyBorder="1" applyAlignment="1">
      <alignment horizontal="left" vertical="center" indent="4"/>
      <protection/>
    </xf>
    <xf numFmtId="0" fontId="5" fillId="0" borderId="27" xfId="0" applyFont="1" applyFill="1" applyBorder="1" applyAlignment="1">
      <alignment horizontal="left" indent="1"/>
    </xf>
    <xf numFmtId="0" fontId="7" fillId="0" borderId="28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10" fontId="9" fillId="0" borderId="23" xfId="0" applyNumberFormat="1" applyFont="1" applyBorder="1" applyAlignment="1">
      <alignment horizontal="right" vertical="center" wrapText="1"/>
    </xf>
    <xf numFmtId="10" fontId="9" fillId="0" borderId="21" xfId="0" applyNumberFormat="1" applyFont="1" applyBorder="1" applyAlignment="1">
      <alignment horizontal="right" vertical="center" wrapText="1"/>
    </xf>
    <xf numFmtId="10" fontId="13" fillId="0" borderId="21" xfId="0" applyNumberFormat="1" applyFont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1" fontId="13" fillId="0" borderId="23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indent="2"/>
    </xf>
    <xf numFmtId="165" fontId="5" fillId="0" borderId="29" xfId="0" applyNumberFormat="1" applyFont="1" applyBorder="1" applyAlignment="1">
      <alignment horizontal="left" indent="2"/>
    </xf>
    <xf numFmtId="0" fontId="7" fillId="0" borderId="29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5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7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12" fillId="0" borderId="11" xfId="0" applyFont="1" applyFill="1" applyBorder="1" applyAlignment="1">
      <alignment horizontal="left" vertical="center" indent="2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3" fontId="7" fillId="0" borderId="30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17" xfId="57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wrapText="1"/>
    </xf>
    <xf numFmtId="0" fontId="0" fillId="0" borderId="31" xfId="0" applyBorder="1" applyAlignment="1">
      <alignment/>
    </xf>
    <xf numFmtId="10" fontId="13" fillId="0" borderId="31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14" fillId="0" borderId="32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vertical="center" wrapText="1"/>
    </xf>
    <xf numFmtId="0" fontId="14" fillId="0" borderId="33" xfId="57" applyFont="1" applyBorder="1" applyAlignment="1">
      <alignment horizontal="center" vertical="center" wrapText="1"/>
      <protection/>
    </xf>
    <xf numFmtId="2" fontId="13" fillId="0" borderId="21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indent="3"/>
    </xf>
    <xf numFmtId="3" fontId="5" fillId="0" borderId="3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6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5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4" xfId="0" applyFont="1" applyFill="1" applyBorder="1" applyAlignment="1">
      <alignment horizontal="right" indent="1"/>
    </xf>
    <xf numFmtId="3" fontId="7" fillId="0" borderId="30" xfId="0" applyNumberFormat="1" applyFont="1" applyFill="1" applyBorder="1" applyAlignment="1">
      <alignment horizontal="right" wrapText="1"/>
    </xf>
    <xf numFmtId="3" fontId="7" fillId="0" borderId="30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 indent="1"/>
    </xf>
    <xf numFmtId="3" fontId="5" fillId="0" borderId="30" xfId="66" applyNumberFormat="1" applyFont="1" applyFill="1" applyBorder="1" applyAlignment="1">
      <alignment horizontal="right" indent="1"/>
      <protection/>
    </xf>
    <xf numFmtId="3" fontId="5" fillId="0" borderId="30" xfId="0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 inden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 indent="1"/>
    </xf>
    <xf numFmtId="3" fontId="9" fillId="0" borderId="11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indent="2"/>
    </xf>
    <xf numFmtId="0" fontId="13" fillId="0" borderId="36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left" vertical="center" indent="1"/>
    </xf>
    <xf numFmtId="0" fontId="13" fillId="0" borderId="36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2"/>
    </xf>
    <xf numFmtId="165" fontId="9" fillId="0" borderId="36" xfId="0" applyNumberFormat="1" applyFont="1" applyFill="1" applyBorder="1" applyAlignment="1">
      <alignment horizontal="left" vertical="center" wrapText="1" indent="2"/>
    </xf>
    <xf numFmtId="0" fontId="9" fillId="0" borderId="36" xfId="0" applyFont="1" applyFill="1" applyBorder="1" applyAlignment="1">
      <alignment horizontal="left" indent="1"/>
    </xf>
    <xf numFmtId="0" fontId="13" fillId="0" borderId="37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13" fillId="0" borderId="39" xfId="0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right" vertical="center" wrapText="1"/>
    </xf>
    <xf numFmtId="10" fontId="4" fillId="0" borderId="4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13" fillId="34" borderId="42" xfId="0" applyFont="1" applyFill="1" applyBorder="1" applyAlignment="1">
      <alignment horizontal="center" vertical="center" wrapText="1"/>
    </xf>
    <xf numFmtId="0" fontId="23" fillId="0" borderId="42" xfId="57" applyFont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wrapText="1"/>
    </xf>
    <xf numFmtId="3" fontId="13" fillId="0" borderId="38" xfId="0" applyNumberFormat="1" applyFont="1" applyFill="1" applyBorder="1" applyAlignment="1">
      <alignment horizontal="right" vertical="center"/>
    </xf>
    <xf numFmtId="3" fontId="9" fillId="0" borderId="38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/>
    </xf>
    <xf numFmtId="10" fontId="15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1" fontId="13" fillId="0" borderId="38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1" fontId="13" fillId="0" borderId="47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0" fontId="13" fillId="0" borderId="17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 wrapText="1"/>
    </xf>
    <xf numFmtId="0" fontId="23" fillId="0" borderId="17" xfId="57" applyFont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42" xfId="57" applyFont="1" applyBorder="1" applyAlignment="1">
      <alignment horizontal="center" vertical="center" wrapText="1"/>
      <protection/>
    </xf>
    <xf numFmtId="10" fontId="9" fillId="0" borderId="40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3" fontId="7" fillId="0" borderId="45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28" fillId="0" borderId="18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right" wrapText="1"/>
    </xf>
    <xf numFmtId="0" fontId="9" fillId="0" borderId="23" xfId="0" applyFont="1" applyBorder="1" applyAlignment="1">
      <alignment/>
    </xf>
    <xf numFmtId="3" fontId="13" fillId="0" borderId="23" xfId="0" applyNumberFormat="1" applyFont="1" applyFill="1" applyBorder="1" applyAlignment="1">
      <alignment horizontal="right" vertical="center"/>
    </xf>
    <xf numFmtId="10" fontId="13" fillId="0" borderId="23" xfId="0" applyNumberFormat="1" applyFont="1" applyBorder="1" applyAlignment="1">
      <alignment horizontal="right" vertical="center" wrapText="1"/>
    </xf>
    <xf numFmtId="0" fontId="30" fillId="0" borderId="18" xfId="57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22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0" fillId="0" borderId="48" xfId="0" applyBorder="1" applyAlignment="1">
      <alignment/>
    </xf>
    <xf numFmtId="0" fontId="29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13" fillId="0" borderId="23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246;h&#246;ny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Bev-kiad."/>
      <sheetName val="2.Műk."/>
      <sheetName val="3.Felh."/>
      <sheetName val="KÖH"/>
      <sheetName val="Köh bev"/>
      <sheetName val="4. Átadott p.eszk."/>
      <sheetName val="Cofog "/>
      <sheetName val="céltartalék"/>
      <sheetName val="beruházások"/>
      <sheetName val="felújítások"/>
      <sheetName val="létszám adatok"/>
      <sheetName val="kötelező feladazok"/>
      <sheetName val="gördülő tervezés"/>
      <sheetName val="költségvetési  hiány terv"/>
      <sheetName val="mérleg"/>
      <sheetName val="közvetett tám"/>
      <sheetName val="ei felh ütemterv"/>
      <sheetName val="Munka1"/>
    </sheetNames>
    <sheetDataSet>
      <sheetData sheetId="2">
        <row r="9">
          <cell r="B9" t="e">
            <v>#REF!</v>
          </cell>
        </row>
        <row r="32">
          <cell r="B32">
            <v>407350</v>
          </cell>
        </row>
        <row r="47">
          <cell r="B47">
            <v>87792</v>
          </cell>
        </row>
        <row r="58">
          <cell r="B58">
            <v>737</v>
          </cell>
        </row>
        <row r="70">
          <cell r="B70">
            <v>301856</v>
          </cell>
        </row>
        <row r="79">
          <cell r="B79">
            <v>80868</v>
          </cell>
        </row>
        <row r="80">
          <cell r="B80">
            <v>339134</v>
          </cell>
        </row>
        <row r="85">
          <cell r="B85">
            <v>10683</v>
          </cell>
        </row>
        <row r="86">
          <cell r="B86">
            <v>34098</v>
          </cell>
        </row>
        <row r="87">
          <cell r="B87">
            <v>14643</v>
          </cell>
        </row>
        <row r="88">
          <cell r="B88">
            <v>4455</v>
          </cell>
        </row>
        <row r="89">
          <cell r="B89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292" t="s">
        <v>302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ht="15.75">
      <c r="A2" s="232"/>
    </row>
    <row r="3" ht="15.75">
      <c r="A3" s="232"/>
    </row>
    <row r="4" ht="15.75">
      <c r="A4" s="234" t="s">
        <v>268</v>
      </c>
    </row>
    <row r="5" ht="15.75">
      <c r="A5" s="234" t="s">
        <v>280</v>
      </c>
    </row>
    <row r="6" ht="15.75">
      <c r="A6" s="235"/>
    </row>
    <row r="7" ht="15.75">
      <c r="A7" s="234"/>
    </row>
    <row r="8" ht="15.75">
      <c r="A8" s="234" t="s">
        <v>260</v>
      </c>
    </row>
    <row r="9" ht="15.75">
      <c r="A9" s="233"/>
    </row>
    <row r="10" ht="15.75">
      <c r="A10" s="233"/>
    </row>
    <row r="11" ht="15.75">
      <c r="A11" s="233"/>
    </row>
    <row r="12" ht="15.75">
      <c r="A12" s="233"/>
    </row>
    <row r="13" ht="15.75">
      <c r="A13" s="233" t="s">
        <v>269</v>
      </c>
    </row>
    <row r="14" ht="15.75">
      <c r="A14" s="233"/>
    </row>
    <row r="15" ht="15.75">
      <c r="A15" s="233"/>
    </row>
    <row r="16" ht="15.75">
      <c r="A16" s="233"/>
    </row>
    <row r="17" ht="15.75">
      <c r="B17" s="233"/>
    </row>
    <row r="18" ht="15.75">
      <c r="A18" s="233"/>
    </row>
    <row r="19" ht="15.75">
      <c r="A19" s="233"/>
    </row>
    <row r="20" ht="15.75">
      <c r="A20" s="233"/>
    </row>
    <row r="21" ht="15.75">
      <c r="B21" s="233"/>
    </row>
    <row r="22" ht="15.75">
      <c r="A22" s="233"/>
    </row>
    <row r="23" ht="15.75">
      <c r="B23" s="233"/>
    </row>
    <row r="24" ht="15.75">
      <c r="A24" s="23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0.75390625" style="0" customWidth="1"/>
    <col min="8" max="8" width="5.00390625" style="0" customWidth="1"/>
    <col min="9" max="11" width="9.125" style="0" hidden="1" customWidth="1"/>
  </cols>
  <sheetData>
    <row r="1" spans="1:11" ht="12.75">
      <c r="A1" s="292" t="s">
        <v>311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>
      <c r="A2" s="323" t="s">
        <v>296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3.5" thickBot="1">
      <c r="A3" s="158"/>
      <c r="B3" s="158"/>
      <c r="C3" s="158"/>
      <c r="D3" s="159" t="s">
        <v>0</v>
      </c>
      <c r="E3" s="2"/>
      <c r="F3" s="2"/>
      <c r="G3" s="2"/>
      <c r="H3" s="2"/>
      <c r="I3" s="2"/>
      <c r="J3" s="2"/>
      <c r="K3" s="2"/>
    </row>
    <row r="4" spans="1:11" ht="52.5" thickBot="1" thickTop="1">
      <c r="A4" s="216" t="s">
        <v>271</v>
      </c>
      <c r="B4" s="217" t="s">
        <v>276</v>
      </c>
      <c r="C4" s="217" t="s">
        <v>305</v>
      </c>
      <c r="D4" s="217" t="s">
        <v>284</v>
      </c>
      <c r="E4" s="218" t="s">
        <v>259</v>
      </c>
      <c r="F4" s="218" t="s">
        <v>297</v>
      </c>
      <c r="G4" s="218" t="s">
        <v>298</v>
      </c>
      <c r="H4" s="2"/>
      <c r="I4" s="2"/>
      <c r="J4" s="2"/>
      <c r="K4" s="2"/>
    </row>
    <row r="5" spans="1:11" ht="13.5" thickTop="1">
      <c r="A5" s="211" t="s">
        <v>2</v>
      </c>
      <c r="B5" s="212"/>
      <c r="C5" s="212"/>
      <c r="D5" s="213"/>
      <c r="E5" s="214"/>
      <c r="F5" s="221"/>
      <c r="G5" s="215"/>
      <c r="H5" s="2"/>
      <c r="I5" s="2"/>
      <c r="J5" s="2"/>
      <c r="K5" s="2"/>
    </row>
    <row r="6" spans="1:11" ht="12.75">
      <c r="A6" s="196" t="s">
        <v>3</v>
      </c>
      <c r="B6" s="244">
        <f>SUM(B7:B10)</f>
        <v>56150</v>
      </c>
      <c r="C6" s="244">
        <f>SUM(C7:C10)</f>
        <v>70082</v>
      </c>
      <c r="D6" s="222">
        <f>C6/B6</f>
        <v>1.2481211041852183</v>
      </c>
      <c r="E6" s="226">
        <f>SUM(C6*1.03)</f>
        <v>72184.46</v>
      </c>
      <c r="F6" s="227">
        <f>SUM(E6*1.025)</f>
        <v>73989.0715</v>
      </c>
      <c r="G6" s="228">
        <f>SUM(F6*1.015)</f>
        <v>75098.9075725</v>
      </c>
      <c r="H6" s="2"/>
      <c r="I6" s="2"/>
      <c r="J6" s="2"/>
      <c r="K6" s="2"/>
    </row>
    <row r="7" spans="1:11" ht="12.75">
      <c r="A7" s="198" t="s">
        <v>4</v>
      </c>
      <c r="B7" s="246">
        <v>46910</v>
      </c>
      <c r="C7" s="246">
        <v>56022</v>
      </c>
      <c r="D7" s="222">
        <f aca="true" t="shared" si="0" ref="D7:D51">C7/B7</f>
        <v>1.194244297591132</v>
      </c>
      <c r="E7" s="223">
        <f>SUM(C7*1.03)</f>
        <v>57702.66</v>
      </c>
      <c r="F7" s="224">
        <f>SUM(E7*1.025)</f>
        <v>59145.2265</v>
      </c>
      <c r="G7" s="225">
        <f>SUM(F7*1.015)</f>
        <v>60032.40489749999</v>
      </c>
      <c r="H7" s="2"/>
      <c r="I7" s="2"/>
      <c r="J7" s="2"/>
      <c r="K7" s="2"/>
    </row>
    <row r="8" spans="1:11" ht="12.75">
      <c r="A8" s="198" t="s">
        <v>5</v>
      </c>
      <c r="B8" s="246">
        <v>4650</v>
      </c>
      <c r="C8" s="246">
        <v>7260</v>
      </c>
      <c r="D8" s="222">
        <f t="shared" si="0"/>
        <v>1.5612903225806452</v>
      </c>
      <c r="E8" s="223">
        <f aca="true" t="shared" si="1" ref="E8:E51">SUM(C8*1.03)</f>
        <v>7477.8</v>
      </c>
      <c r="F8" s="224">
        <f aca="true" t="shared" si="2" ref="F8:F50">SUM(E8*1.025)</f>
        <v>7664.745</v>
      </c>
      <c r="G8" s="225">
        <f aca="true" t="shared" si="3" ref="G8:G51">SUM(F8*1.015)</f>
        <v>7779.716175</v>
      </c>
      <c r="H8" s="2"/>
      <c r="I8" s="2"/>
      <c r="J8" s="2"/>
      <c r="K8" s="2"/>
    </row>
    <row r="9" spans="1:11" ht="12.75">
      <c r="A9" s="198" t="s">
        <v>6</v>
      </c>
      <c r="B9" s="246">
        <v>4290</v>
      </c>
      <c r="C9" s="246">
        <v>6500</v>
      </c>
      <c r="D9" s="222">
        <f t="shared" si="0"/>
        <v>1.5151515151515151</v>
      </c>
      <c r="E9" s="223">
        <f t="shared" si="1"/>
        <v>6695</v>
      </c>
      <c r="F9" s="224">
        <f t="shared" si="2"/>
        <v>6862.374999999999</v>
      </c>
      <c r="G9" s="225">
        <f t="shared" si="3"/>
        <v>6965.310624999998</v>
      </c>
      <c r="H9" s="2"/>
      <c r="I9" s="2"/>
      <c r="J9" s="2"/>
      <c r="K9" s="2"/>
    </row>
    <row r="10" spans="1:11" ht="12.75">
      <c r="A10" s="198" t="s">
        <v>7</v>
      </c>
      <c r="B10" s="246">
        <v>300</v>
      </c>
      <c r="C10" s="246">
        <v>300</v>
      </c>
      <c r="D10" s="222">
        <f t="shared" si="0"/>
        <v>1</v>
      </c>
      <c r="E10" s="223">
        <f t="shared" si="1"/>
        <v>309</v>
      </c>
      <c r="F10" s="224">
        <f t="shared" si="2"/>
        <v>316.72499999999997</v>
      </c>
      <c r="G10" s="225">
        <f t="shared" si="3"/>
        <v>321.4758749999999</v>
      </c>
      <c r="H10" s="2"/>
      <c r="I10" s="2"/>
      <c r="J10" s="2"/>
      <c r="K10" s="2"/>
    </row>
    <row r="11" spans="1:11" ht="12.75">
      <c r="A11" s="196" t="s">
        <v>8</v>
      </c>
      <c r="B11" s="244"/>
      <c r="C11" s="244">
        <v>3374</v>
      </c>
      <c r="D11" s="222"/>
      <c r="E11" s="226">
        <f t="shared" si="1"/>
        <v>3475.2200000000003</v>
      </c>
      <c r="F11" s="227">
        <f t="shared" si="2"/>
        <v>3562.1005</v>
      </c>
      <c r="G11" s="228">
        <f t="shared" si="3"/>
        <v>3615.5320074999995</v>
      </c>
      <c r="H11" s="2"/>
      <c r="I11" s="2"/>
      <c r="J11" s="2"/>
      <c r="K11" s="2"/>
    </row>
    <row r="12" spans="1:11" ht="12.75">
      <c r="A12" s="198" t="s">
        <v>9</v>
      </c>
      <c r="B12" s="246"/>
      <c r="C12" s="246">
        <v>3374</v>
      </c>
      <c r="D12" s="222"/>
      <c r="E12" s="223">
        <f t="shared" si="1"/>
        <v>3475.2200000000003</v>
      </c>
      <c r="F12" s="224">
        <f t="shared" si="2"/>
        <v>3562.1005</v>
      </c>
      <c r="G12" s="225">
        <f t="shared" si="3"/>
        <v>3615.5320074999995</v>
      </c>
      <c r="H12" s="2"/>
      <c r="I12" s="2"/>
      <c r="J12" s="2"/>
      <c r="K12" s="2"/>
    </row>
    <row r="13" spans="1:11" ht="12.75">
      <c r="A13" s="198" t="s">
        <v>10</v>
      </c>
      <c r="B13" s="246"/>
      <c r="C13" s="246"/>
      <c r="D13" s="222"/>
      <c r="E13" s="223">
        <f t="shared" si="1"/>
        <v>0</v>
      </c>
      <c r="F13" s="224">
        <f t="shared" si="2"/>
        <v>0</v>
      </c>
      <c r="G13" s="225">
        <f t="shared" si="3"/>
        <v>0</v>
      </c>
      <c r="H13" s="2"/>
      <c r="I13" s="2"/>
      <c r="J13" s="2"/>
      <c r="K13" s="2"/>
    </row>
    <row r="14" spans="1:11" ht="12.75">
      <c r="A14" s="198" t="s">
        <v>11</v>
      </c>
      <c r="B14" s="246"/>
      <c r="C14" s="246"/>
      <c r="D14" s="222"/>
      <c r="E14" s="223">
        <f t="shared" si="1"/>
        <v>0</v>
      </c>
      <c r="F14" s="224">
        <f t="shared" si="2"/>
        <v>0</v>
      </c>
      <c r="G14" s="225">
        <f t="shared" si="3"/>
        <v>0</v>
      </c>
      <c r="H14" s="2"/>
      <c r="I14" s="2"/>
      <c r="J14" s="2"/>
      <c r="K14" s="2"/>
    </row>
    <row r="15" spans="1:11" ht="12.75">
      <c r="A15" s="200" t="s">
        <v>12</v>
      </c>
      <c r="B15" s="244">
        <v>32692</v>
      </c>
      <c r="C15" s="244">
        <v>14015</v>
      </c>
      <c r="D15" s="222">
        <f t="shared" si="0"/>
        <v>0.42869815245319953</v>
      </c>
      <c r="E15" s="226">
        <f t="shared" si="1"/>
        <v>14435.45</v>
      </c>
      <c r="F15" s="227">
        <f t="shared" si="2"/>
        <v>14796.33625</v>
      </c>
      <c r="G15" s="228">
        <f t="shared" si="3"/>
        <v>15018.281293749998</v>
      </c>
      <c r="H15" s="2"/>
      <c r="I15" s="2"/>
      <c r="J15" s="2"/>
      <c r="K15" s="2"/>
    </row>
    <row r="16" spans="1:11" ht="12.75">
      <c r="A16" s="196" t="s">
        <v>13</v>
      </c>
      <c r="B16" s="244">
        <v>32692</v>
      </c>
      <c r="C16" s="244">
        <v>14015</v>
      </c>
      <c r="D16" s="222">
        <f t="shared" si="0"/>
        <v>0.42869815245319953</v>
      </c>
      <c r="E16" s="226">
        <f t="shared" si="1"/>
        <v>14435.45</v>
      </c>
      <c r="F16" s="227">
        <f t="shared" si="2"/>
        <v>14796.33625</v>
      </c>
      <c r="G16" s="228">
        <f t="shared" si="3"/>
        <v>15018.281293749998</v>
      </c>
      <c r="H16" s="2"/>
      <c r="I16" s="2"/>
      <c r="J16" s="2"/>
      <c r="K16" s="2"/>
    </row>
    <row r="17" spans="1:11" ht="12.75">
      <c r="A17" s="198" t="s">
        <v>14</v>
      </c>
      <c r="B17" s="246">
        <v>32692</v>
      </c>
      <c r="C17" s="246">
        <v>14015</v>
      </c>
      <c r="D17" s="222">
        <f t="shared" si="0"/>
        <v>0.42869815245319953</v>
      </c>
      <c r="E17" s="223">
        <f t="shared" si="1"/>
        <v>14435.45</v>
      </c>
      <c r="F17" s="224">
        <f t="shared" si="2"/>
        <v>14796.33625</v>
      </c>
      <c r="G17" s="225">
        <f t="shared" si="3"/>
        <v>15018.281293749998</v>
      </c>
      <c r="H17" s="2"/>
      <c r="I17" s="2"/>
      <c r="J17" s="2"/>
      <c r="K17" s="2"/>
    </row>
    <row r="18" spans="1:11" ht="12.75">
      <c r="A18" s="201" t="s">
        <v>15</v>
      </c>
      <c r="B18" s="246">
        <v>10692</v>
      </c>
      <c r="C18" s="246">
        <v>14015</v>
      </c>
      <c r="D18" s="222">
        <f t="shared" si="0"/>
        <v>1.310793116348672</v>
      </c>
      <c r="E18" s="223">
        <f t="shared" si="1"/>
        <v>14435.45</v>
      </c>
      <c r="F18" s="224">
        <f t="shared" si="2"/>
        <v>14796.33625</v>
      </c>
      <c r="G18" s="225">
        <f t="shared" si="3"/>
        <v>15018.281293749998</v>
      </c>
      <c r="H18" s="2"/>
      <c r="I18" s="2"/>
      <c r="J18" s="2"/>
      <c r="K18" s="2"/>
    </row>
    <row r="19" spans="1:11" ht="12.75">
      <c r="A19" s="201" t="s">
        <v>16</v>
      </c>
      <c r="B19" s="246">
        <v>22000</v>
      </c>
      <c r="C19" s="246"/>
      <c r="D19" s="222">
        <f t="shared" si="0"/>
        <v>0</v>
      </c>
      <c r="E19" s="223">
        <f t="shared" si="1"/>
        <v>0</v>
      </c>
      <c r="F19" s="224">
        <f t="shared" si="2"/>
        <v>0</v>
      </c>
      <c r="G19" s="225">
        <f t="shared" si="3"/>
        <v>0</v>
      </c>
      <c r="H19" s="2"/>
      <c r="I19" s="2"/>
      <c r="J19" s="2"/>
      <c r="K19" s="2"/>
    </row>
    <row r="20" spans="1:11" ht="12.75">
      <c r="A20" s="198" t="s">
        <v>17</v>
      </c>
      <c r="B20" s="246"/>
      <c r="C20" s="246"/>
      <c r="D20" s="222"/>
      <c r="E20" s="223">
        <f t="shared" si="1"/>
        <v>0</v>
      </c>
      <c r="F20" s="224">
        <f t="shared" si="2"/>
        <v>0</v>
      </c>
      <c r="G20" s="225">
        <f t="shared" si="3"/>
        <v>0</v>
      </c>
      <c r="H20" s="2"/>
      <c r="I20" s="2"/>
      <c r="J20" s="2"/>
      <c r="K20" s="2"/>
    </row>
    <row r="21" spans="1:11" ht="12.75">
      <c r="A21" s="201" t="s">
        <v>18</v>
      </c>
      <c r="B21" s="246"/>
      <c r="C21" s="246"/>
      <c r="D21" s="222"/>
      <c r="E21" s="223">
        <f t="shared" si="1"/>
        <v>0</v>
      </c>
      <c r="F21" s="224">
        <f t="shared" si="2"/>
        <v>0</v>
      </c>
      <c r="G21" s="225">
        <f t="shared" si="3"/>
        <v>0</v>
      </c>
      <c r="H21" s="2"/>
      <c r="I21" s="2"/>
      <c r="J21" s="2"/>
      <c r="K21" s="2"/>
    </row>
    <row r="22" spans="1:11" ht="12.75">
      <c r="A22" s="201" t="s">
        <v>19</v>
      </c>
      <c r="B22" s="246"/>
      <c r="C22" s="246"/>
      <c r="D22" s="222"/>
      <c r="E22" s="223">
        <f t="shared" si="1"/>
        <v>0</v>
      </c>
      <c r="F22" s="224">
        <f t="shared" si="2"/>
        <v>0</v>
      </c>
      <c r="G22" s="225">
        <f t="shared" si="3"/>
        <v>0</v>
      </c>
      <c r="H22" s="2"/>
      <c r="I22" s="2"/>
      <c r="J22" s="2"/>
      <c r="K22" s="2"/>
    </row>
    <row r="23" spans="1:11" ht="12.75">
      <c r="A23" s="196" t="s">
        <v>20</v>
      </c>
      <c r="B23" s="244">
        <v>0</v>
      </c>
      <c r="C23" s="244">
        <v>0</v>
      </c>
      <c r="D23" s="222"/>
      <c r="E23" s="223">
        <f t="shared" si="1"/>
        <v>0</v>
      </c>
      <c r="F23" s="224">
        <f t="shared" si="2"/>
        <v>0</v>
      </c>
      <c r="G23" s="225">
        <f t="shared" si="3"/>
        <v>0</v>
      </c>
      <c r="H23" s="2"/>
      <c r="I23" s="2"/>
      <c r="J23" s="2"/>
      <c r="K23" s="2"/>
    </row>
    <row r="24" spans="1:11" ht="12.75">
      <c r="A24" s="202" t="s">
        <v>21</v>
      </c>
      <c r="B24" s="244">
        <f>B6+B11+B15</f>
        <v>88842</v>
      </c>
      <c r="C24" s="244">
        <f>C6+C11+C15</f>
        <v>87471</v>
      </c>
      <c r="D24" s="222">
        <f t="shared" si="0"/>
        <v>0.984568109677855</v>
      </c>
      <c r="E24" s="226">
        <f t="shared" si="1"/>
        <v>90095.13</v>
      </c>
      <c r="F24" s="227">
        <f t="shared" si="2"/>
        <v>92347.50825</v>
      </c>
      <c r="G24" s="228">
        <f t="shared" si="3"/>
        <v>93732.72087374999</v>
      </c>
      <c r="H24" s="2"/>
      <c r="I24" s="2"/>
      <c r="J24" s="2"/>
      <c r="K24" s="2"/>
    </row>
    <row r="25" spans="1:11" ht="12.75">
      <c r="A25" s="195" t="s">
        <v>22</v>
      </c>
      <c r="B25" s="244"/>
      <c r="C25" s="244"/>
      <c r="D25" s="222"/>
      <c r="E25" s="223">
        <f t="shared" si="1"/>
        <v>0</v>
      </c>
      <c r="F25" s="224">
        <f t="shared" si="2"/>
        <v>0</v>
      </c>
      <c r="G25" s="225">
        <f t="shared" si="3"/>
        <v>0</v>
      </c>
      <c r="H25" s="2"/>
      <c r="I25" s="2"/>
      <c r="J25" s="2"/>
      <c r="K25" s="2"/>
    </row>
    <row r="26" spans="1:11" ht="12.75">
      <c r="A26" s="196" t="s">
        <v>23</v>
      </c>
      <c r="B26" s="244">
        <f>B27+B28+B29+B30+B31</f>
        <v>66842</v>
      </c>
      <c r="C26" s="244">
        <f>C27+C28+C29+C30+C31</f>
        <v>82505</v>
      </c>
      <c r="D26" s="222">
        <f t="shared" si="0"/>
        <v>1.234328715478292</v>
      </c>
      <c r="E26" s="226">
        <f t="shared" si="1"/>
        <v>84980.15000000001</v>
      </c>
      <c r="F26" s="227">
        <f t="shared" si="2"/>
        <v>87104.65375</v>
      </c>
      <c r="G26" s="228">
        <f t="shared" si="3"/>
        <v>88411.22355624998</v>
      </c>
      <c r="H26" s="2"/>
      <c r="I26" s="2"/>
      <c r="J26" s="2"/>
      <c r="K26" s="2"/>
    </row>
    <row r="27" spans="1:11" ht="12.75">
      <c r="A27" s="203" t="s">
        <v>24</v>
      </c>
      <c r="B27" s="244">
        <v>22182</v>
      </c>
      <c r="C27" s="244">
        <v>33355</v>
      </c>
      <c r="D27" s="222">
        <f t="shared" si="0"/>
        <v>1.5036966910107294</v>
      </c>
      <c r="E27" s="226">
        <f t="shared" si="1"/>
        <v>34355.65</v>
      </c>
      <c r="F27" s="227">
        <f t="shared" si="2"/>
        <v>35214.54125</v>
      </c>
      <c r="G27" s="228">
        <f t="shared" si="3"/>
        <v>35742.75936875</v>
      </c>
      <c r="H27" s="2"/>
      <c r="I27" s="2"/>
      <c r="J27" s="2"/>
      <c r="K27" s="2"/>
    </row>
    <row r="28" spans="1:11" ht="16.5" customHeight="1">
      <c r="A28" s="204" t="s">
        <v>171</v>
      </c>
      <c r="B28" s="244">
        <v>3722</v>
      </c>
      <c r="C28" s="244">
        <v>4628</v>
      </c>
      <c r="D28" s="222">
        <f t="shared" si="0"/>
        <v>1.2434175174637292</v>
      </c>
      <c r="E28" s="226">
        <f t="shared" si="1"/>
        <v>4766.84</v>
      </c>
      <c r="F28" s="227">
        <f t="shared" si="2"/>
        <v>4886.0109999999995</v>
      </c>
      <c r="G28" s="228">
        <f t="shared" si="3"/>
        <v>4959.301164999999</v>
      </c>
      <c r="H28" s="2"/>
      <c r="I28" s="2"/>
      <c r="J28" s="2"/>
      <c r="K28" s="2"/>
    </row>
    <row r="29" spans="1:11" ht="18" customHeight="1">
      <c r="A29" s="204" t="s">
        <v>25</v>
      </c>
      <c r="B29" s="244">
        <v>21965</v>
      </c>
      <c r="C29" s="244">
        <v>22165</v>
      </c>
      <c r="D29" s="222">
        <f t="shared" si="0"/>
        <v>1.0091053949465059</v>
      </c>
      <c r="E29" s="226">
        <f t="shared" si="1"/>
        <v>22829.95</v>
      </c>
      <c r="F29" s="227">
        <f t="shared" si="2"/>
        <v>23400.69875</v>
      </c>
      <c r="G29" s="228">
        <f t="shared" si="3"/>
        <v>23751.70923125</v>
      </c>
      <c r="H29" s="2"/>
      <c r="I29" s="2"/>
      <c r="J29" s="2"/>
      <c r="K29" s="2"/>
    </row>
    <row r="30" spans="1:11" ht="14.25" customHeight="1">
      <c r="A30" s="204" t="s">
        <v>26</v>
      </c>
      <c r="B30" s="244">
        <v>4500</v>
      </c>
      <c r="C30" s="244">
        <v>4500</v>
      </c>
      <c r="D30" s="222">
        <f t="shared" si="0"/>
        <v>1</v>
      </c>
      <c r="E30" s="226">
        <f t="shared" si="1"/>
        <v>4635</v>
      </c>
      <c r="F30" s="227">
        <f t="shared" si="2"/>
        <v>4750.875</v>
      </c>
      <c r="G30" s="228">
        <f t="shared" si="3"/>
        <v>4822.1381249999995</v>
      </c>
      <c r="H30" s="2"/>
      <c r="I30" s="2"/>
      <c r="J30" s="2"/>
      <c r="K30" s="2"/>
    </row>
    <row r="31" spans="1:11" ht="19.5" customHeight="1">
      <c r="A31" s="204" t="s">
        <v>27</v>
      </c>
      <c r="B31" s="244">
        <v>14473</v>
      </c>
      <c r="C31" s="244">
        <f>SUM(C32:C37)</f>
        <v>17857</v>
      </c>
      <c r="D31" s="222">
        <f t="shared" si="0"/>
        <v>1.2338146894216817</v>
      </c>
      <c r="E31" s="226">
        <f t="shared" si="1"/>
        <v>18392.71</v>
      </c>
      <c r="F31" s="227">
        <f t="shared" si="2"/>
        <v>18852.527749999997</v>
      </c>
      <c r="G31" s="228">
        <f t="shared" si="3"/>
        <v>19135.315666249997</v>
      </c>
      <c r="H31" s="2"/>
      <c r="I31" s="2"/>
      <c r="J31" s="2"/>
      <c r="K31" s="2"/>
    </row>
    <row r="32" spans="1:11" ht="19.5" customHeight="1">
      <c r="A32" s="205" t="s">
        <v>173</v>
      </c>
      <c r="B32" s="18">
        <v>1500</v>
      </c>
      <c r="C32" s="18">
        <v>2800</v>
      </c>
      <c r="D32" s="222">
        <f t="shared" si="0"/>
        <v>1.8666666666666667</v>
      </c>
      <c r="E32" s="223">
        <f t="shared" si="1"/>
        <v>2884</v>
      </c>
      <c r="F32" s="224">
        <f t="shared" si="2"/>
        <v>2956.1</v>
      </c>
      <c r="G32" s="225">
        <f t="shared" si="3"/>
        <v>3000.4414999999995</v>
      </c>
      <c r="H32" s="2"/>
      <c r="I32" s="2"/>
      <c r="J32" s="2"/>
      <c r="K32" s="2"/>
    </row>
    <row r="33" spans="1:11" ht="18" customHeight="1">
      <c r="A33" s="205" t="s">
        <v>28</v>
      </c>
      <c r="B33" s="18">
        <v>0</v>
      </c>
      <c r="C33" s="18">
        <v>0</v>
      </c>
      <c r="D33" s="222"/>
      <c r="E33" s="223">
        <f t="shared" si="1"/>
        <v>0</v>
      </c>
      <c r="F33" s="224">
        <f t="shared" si="2"/>
        <v>0</v>
      </c>
      <c r="G33" s="225">
        <f t="shared" si="3"/>
        <v>0</v>
      </c>
      <c r="H33" s="2"/>
      <c r="I33" s="2"/>
      <c r="J33" s="2"/>
      <c r="K33" s="2"/>
    </row>
    <row r="34" spans="1:11" ht="15.75" customHeight="1">
      <c r="A34" s="205" t="s">
        <v>29</v>
      </c>
      <c r="B34" s="18">
        <v>12973</v>
      </c>
      <c r="C34" s="18">
        <v>0</v>
      </c>
      <c r="D34" s="222">
        <f t="shared" si="0"/>
        <v>0</v>
      </c>
      <c r="E34" s="223">
        <f t="shared" si="1"/>
        <v>0</v>
      </c>
      <c r="F34" s="224">
        <f t="shared" si="2"/>
        <v>0</v>
      </c>
      <c r="G34" s="225">
        <f t="shared" si="3"/>
        <v>0</v>
      </c>
      <c r="H34" s="2"/>
      <c r="I34" s="2"/>
      <c r="J34" s="2"/>
      <c r="K34" s="2"/>
    </row>
    <row r="35" spans="1:11" ht="15" customHeight="1">
      <c r="A35" s="205" t="s">
        <v>30</v>
      </c>
      <c r="B35" s="246"/>
      <c r="C35" s="246"/>
      <c r="D35" s="222"/>
      <c r="E35" s="223">
        <f t="shared" si="1"/>
        <v>0</v>
      </c>
      <c r="F35" s="224">
        <f t="shared" si="2"/>
        <v>0</v>
      </c>
      <c r="G35" s="225">
        <f t="shared" si="3"/>
        <v>0</v>
      </c>
      <c r="H35" s="2"/>
      <c r="I35" s="2"/>
      <c r="J35" s="2"/>
      <c r="K35" s="2"/>
    </row>
    <row r="36" spans="1:11" ht="14.25" customHeight="1">
      <c r="A36" s="205" t="s">
        <v>181</v>
      </c>
      <c r="B36" s="97"/>
      <c r="C36" s="97">
        <v>15057</v>
      </c>
      <c r="D36" s="222"/>
      <c r="E36" s="223">
        <f t="shared" si="1"/>
        <v>15508.710000000001</v>
      </c>
      <c r="F36" s="224">
        <f t="shared" si="2"/>
        <v>15896.427749999999</v>
      </c>
      <c r="G36" s="225">
        <f t="shared" si="3"/>
        <v>16134.874166249998</v>
      </c>
      <c r="H36" s="2"/>
      <c r="I36" s="2"/>
      <c r="J36" s="2"/>
      <c r="K36" s="2"/>
    </row>
    <row r="37" spans="1:11" ht="12.75" customHeight="1">
      <c r="A37" s="205" t="s">
        <v>236</v>
      </c>
      <c r="B37" s="246"/>
      <c r="C37" s="246"/>
      <c r="D37" s="222"/>
      <c r="E37" s="223">
        <f t="shared" si="1"/>
        <v>0</v>
      </c>
      <c r="F37" s="224">
        <f t="shared" si="2"/>
        <v>0</v>
      </c>
      <c r="G37" s="225">
        <f t="shared" si="3"/>
        <v>0</v>
      </c>
      <c r="H37" s="2"/>
      <c r="I37" s="2"/>
      <c r="J37" s="2"/>
      <c r="K37" s="2"/>
    </row>
    <row r="38" spans="1:11" ht="12.75">
      <c r="A38" s="196" t="s">
        <v>31</v>
      </c>
      <c r="B38" s="244">
        <v>22000</v>
      </c>
      <c r="C38" s="244">
        <v>4966</v>
      </c>
      <c r="D38" s="222">
        <f t="shared" si="0"/>
        <v>0.22572727272727272</v>
      </c>
      <c r="E38" s="226">
        <f t="shared" si="1"/>
        <v>5114.9800000000005</v>
      </c>
      <c r="F38" s="227">
        <f t="shared" si="2"/>
        <v>5242.8545</v>
      </c>
      <c r="G38" s="228">
        <f t="shared" si="3"/>
        <v>5321.4973175</v>
      </c>
      <c r="H38" s="2"/>
      <c r="I38" s="2"/>
      <c r="J38" s="2"/>
      <c r="K38" s="2"/>
    </row>
    <row r="39" spans="1:11" ht="12.75">
      <c r="A39" s="198" t="s">
        <v>32</v>
      </c>
      <c r="B39" s="246">
        <v>21500</v>
      </c>
      <c r="C39" s="246">
        <v>4966</v>
      </c>
      <c r="D39" s="222">
        <f t="shared" si="0"/>
        <v>0.23097674418604652</v>
      </c>
      <c r="E39" s="223">
        <f t="shared" si="1"/>
        <v>5114.9800000000005</v>
      </c>
      <c r="F39" s="224">
        <f t="shared" si="2"/>
        <v>5242.8545</v>
      </c>
      <c r="G39" s="225">
        <f t="shared" si="3"/>
        <v>5321.4973175</v>
      </c>
      <c r="H39" s="2"/>
      <c r="I39" s="2"/>
      <c r="J39" s="2"/>
      <c r="K39" s="2"/>
    </row>
    <row r="40" spans="1:11" ht="12.75">
      <c r="A40" s="198" t="s">
        <v>33</v>
      </c>
      <c r="B40" s="246">
        <v>500</v>
      </c>
      <c r="C40" s="246"/>
      <c r="D40" s="222">
        <f t="shared" si="0"/>
        <v>0</v>
      </c>
      <c r="E40" s="223">
        <f t="shared" si="1"/>
        <v>0</v>
      </c>
      <c r="F40" s="224">
        <f t="shared" si="2"/>
        <v>0</v>
      </c>
      <c r="G40" s="225">
        <f t="shared" si="3"/>
        <v>0</v>
      </c>
      <c r="H40" s="2"/>
      <c r="I40" s="2"/>
      <c r="J40" s="2"/>
      <c r="K40" s="2"/>
    </row>
    <row r="41" spans="1:11" ht="12.75">
      <c r="A41" s="198" t="s">
        <v>34</v>
      </c>
      <c r="B41" s="246"/>
      <c r="C41" s="246"/>
      <c r="D41" s="222"/>
      <c r="E41" s="223">
        <f t="shared" si="1"/>
        <v>0</v>
      </c>
      <c r="F41" s="224">
        <f t="shared" si="2"/>
        <v>0</v>
      </c>
      <c r="G41" s="225">
        <f t="shared" si="3"/>
        <v>0</v>
      </c>
      <c r="H41" s="2"/>
      <c r="I41" s="2"/>
      <c r="J41" s="2"/>
      <c r="K41" s="2"/>
    </row>
    <row r="42" spans="1:11" ht="19.5" customHeight="1">
      <c r="A42" s="205" t="s">
        <v>35</v>
      </c>
      <c r="B42" s="246"/>
      <c r="C42" s="246"/>
      <c r="D42" s="222"/>
      <c r="E42" s="223">
        <f t="shared" si="1"/>
        <v>0</v>
      </c>
      <c r="F42" s="224">
        <f t="shared" si="2"/>
        <v>0</v>
      </c>
      <c r="G42" s="225">
        <f t="shared" si="3"/>
        <v>0</v>
      </c>
      <c r="H42" s="5"/>
      <c r="I42" s="5"/>
      <c r="J42" s="5"/>
      <c r="K42" s="5"/>
    </row>
    <row r="43" spans="1:11" ht="26.25" customHeight="1">
      <c r="A43" s="206" t="s">
        <v>36</v>
      </c>
      <c r="B43" s="246"/>
      <c r="C43" s="246"/>
      <c r="D43" s="222"/>
      <c r="E43" s="223">
        <f t="shared" si="1"/>
        <v>0</v>
      </c>
      <c r="F43" s="224">
        <f t="shared" si="2"/>
        <v>0</v>
      </c>
      <c r="G43" s="225">
        <f t="shared" si="3"/>
        <v>0</v>
      </c>
      <c r="H43" s="2"/>
      <c r="I43" s="2"/>
      <c r="J43" s="2"/>
      <c r="K43" s="2"/>
    </row>
    <row r="44" spans="1:11" ht="15.75" customHeight="1">
      <c r="A44" s="205" t="s">
        <v>37</v>
      </c>
      <c r="B44" s="246"/>
      <c r="C44" s="246"/>
      <c r="D44" s="222"/>
      <c r="E44" s="223">
        <f t="shared" si="1"/>
        <v>0</v>
      </c>
      <c r="F44" s="224">
        <f t="shared" si="2"/>
        <v>0</v>
      </c>
      <c r="G44" s="225">
        <f t="shared" si="3"/>
        <v>0</v>
      </c>
      <c r="H44" s="2"/>
      <c r="I44" s="2"/>
      <c r="J44" s="2"/>
      <c r="K44" s="2"/>
    </row>
    <row r="45" spans="1:11" ht="12.75">
      <c r="A45" s="200" t="s">
        <v>38</v>
      </c>
      <c r="B45" s="244"/>
      <c r="C45" s="244"/>
      <c r="D45" s="222"/>
      <c r="E45" s="223">
        <f t="shared" si="1"/>
        <v>0</v>
      </c>
      <c r="F45" s="224">
        <f t="shared" si="2"/>
        <v>0</v>
      </c>
      <c r="G45" s="225">
        <f t="shared" si="3"/>
        <v>0</v>
      </c>
      <c r="H45" s="2"/>
      <c r="I45" s="2"/>
      <c r="J45" s="2"/>
      <c r="K45" s="2"/>
    </row>
    <row r="46" spans="1:11" ht="12.75">
      <c r="A46" s="196" t="s">
        <v>39</v>
      </c>
      <c r="B46" s="244"/>
      <c r="C46" s="244"/>
      <c r="D46" s="222"/>
      <c r="E46" s="223">
        <f t="shared" si="1"/>
        <v>0</v>
      </c>
      <c r="F46" s="224">
        <f t="shared" si="2"/>
        <v>0</v>
      </c>
      <c r="G46" s="225">
        <f t="shared" si="3"/>
        <v>0</v>
      </c>
      <c r="H46" s="2"/>
      <c r="I46" s="2"/>
      <c r="J46" s="2"/>
      <c r="K46" s="2"/>
    </row>
    <row r="47" spans="1:11" ht="12.75">
      <c r="A47" s="207" t="s">
        <v>40</v>
      </c>
      <c r="B47" s="244"/>
      <c r="C47" s="244"/>
      <c r="D47" s="222"/>
      <c r="E47" s="223">
        <f t="shared" si="1"/>
        <v>0</v>
      </c>
      <c r="F47" s="224">
        <f t="shared" si="2"/>
        <v>0</v>
      </c>
      <c r="G47" s="225">
        <f t="shared" si="3"/>
        <v>0</v>
      </c>
      <c r="H47" s="2"/>
      <c r="I47" s="2"/>
      <c r="J47" s="2"/>
      <c r="K47" s="2"/>
    </row>
    <row r="48" spans="1:11" ht="12.75">
      <c r="A48" s="201" t="s">
        <v>15</v>
      </c>
      <c r="B48" s="244"/>
      <c r="C48" s="244"/>
      <c r="D48" s="222"/>
      <c r="E48" s="223">
        <f t="shared" si="1"/>
        <v>0</v>
      </c>
      <c r="F48" s="224">
        <f t="shared" si="2"/>
        <v>0</v>
      </c>
      <c r="G48" s="225">
        <f t="shared" si="3"/>
        <v>0</v>
      </c>
      <c r="H48" s="2"/>
      <c r="I48" s="2"/>
      <c r="J48" s="2"/>
      <c r="K48" s="2"/>
    </row>
    <row r="49" spans="1:11" ht="12.75">
      <c r="A49" s="201" t="s">
        <v>16</v>
      </c>
      <c r="B49" s="244"/>
      <c r="C49" s="244"/>
      <c r="D49" s="222"/>
      <c r="E49" s="223">
        <f t="shared" si="1"/>
        <v>0</v>
      </c>
      <c r="F49" s="224">
        <f t="shared" si="2"/>
        <v>0</v>
      </c>
      <c r="G49" s="225">
        <f t="shared" si="3"/>
        <v>0</v>
      </c>
      <c r="H49" s="2"/>
      <c r="I49" s="2"/>
      <c r="J49" s="2"/>
      <c r="K49" s="2"/>
    </row>
    <row r="50" spans="1:11" ht="12.75">
      <c r="A50" s="196" t="s">
        <v>41</v>
      </c>
      <c r="B50" s="244"/>
      <c r="C50" s="244"/>
      <c r="D50" s="222"/>
      <c r="E50" s="223">
        <f t="shared" si="1"/>
        <v>0</v>
      </c>
      <c r="F50" s="224">
        <f t="shared" si="2"/>
        <v>0</v>
      </c>
      <c r="G50" s="225">
        <f t="shared" si="3"/>
        <v>0</v>
      </c>
      <c r="H50" s="2"/>
      <c r="I50" s="2"/>
      <c r="J50" s="2"/>
      <c r="K50" s="2"/>
    </row>
    <row r="51" spans="1:11" ht="13.5" thickBot="1">
      <c r="A51" s="208" t="s">
        <v>42</v>
      </c>
      <c r="B51" s="244">
        <f>B27+B28+B29+B30+B31+B38</f>
        <v>88842</v>
      </c>
      <c r="C51" s="244">
        <f>C27+C28+C29+C30+C31+C38</f>
        <v>87471</v>
      </c>
      <c r="D51" s="222">
        <f t="shared" si="0"/>
        <v>0.984568109677855</v>
      </c>
      <c r="E51" s="229">
        <f t="shared" si="1"/>
        <v>90095.13</v>
      </c>
      <c r="F51" s="230">
        <f>SUM(E51*1.025)</f>
        <v>92347.50825</v>
      </c>
      <c r="G51" s="231">
        <f t="shared" si="3"/>
        <v>93732.72087374999</v>
      </c>
      <c r="H51" s="2"/>
      <c r="I51" s="2"/>
      <c r="J51" s="2"/>
      <c r="K51" s="2"/>
    </row>
    <row r="52" ht="13.5" thickTop="1"/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625" style="258" customWidth="1"/>
    <col min="2" max="2" width="35.00390625" style="258" customWidth="1"/>
    <col min="3" max="3" width="13.625" style="258" customWidth="1"/>
    <col min="4" max="4" width="14.125" style="258" customWidth="1"/>
    <col min="5" max="5" width="9.125" style="258" customWidth="1"/>
    <col min="6" max="6" width="4.375" style="258" customWidth="1"/>
    <col min="7" max="15" width="9.125" style="0" hidden="1" customWidth="1"/>
  </cols>
  <sheetData>
    <row r="1" spans="2:15" ht="12.75">
      <c r="B1" s="292" t="s">
        <v>312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ht="12.75">
      <c r="B2" s="274"/>
    </row>
    <row r="3" ht="12.75">
      <c r="B3" s="274"/>
    </row>
    <row r="4" ht="12.75">
      <c r="B4" s="275" t="s">
        <v>275</v>
      </c>
    </row>
    <row r="5" ht="12.75">
      <c r="B5" s="275" t="s">
        <v>299</v>
      </c>
    </row>
    <row r="6" ht="12.75">
      <c r="B6" s="275"/>
    </row>
    <row r="7" ht="12.75">
      <c r="B7" s="275"/>
    </row>
    <row r="10" ht="12.75">
      <c r="B10" s="275" t="s">
        <v>261</v>
      </c>
    </row>
    <row r="11" ht="12.75">
      <c r="B11" s="275" t="s">
        <v>262</v>
      </c>
    </row>
    <row r="12" ht="12.75">
      <c r="B12" s="274"/>
    </row>
    <row r="13" ht="12.75">
      <c r="B13" s="274"/>
    </row>
    <row r="14" ht="12.75">
      <c r="B14" s="274" t="s">
        <v>263</v>
      </c>
    </row>
    <row r="15" ht="13.5" thickBot="1"/>
    <row r="16" spans="1:4" ht="13.5" thickBot="1">
      <c r="A16" s="324" t="s">
        <v>183</v>
      </c>
      <c r="B16" s="277"/>
      <c r="C16" s="277"/>
      <c r="D16" s="278"/>
    </row>
    <row r="17" spans="1:4" ht="33" thickBot="1">
      <c r="A17" s="324"/>
      <c r="B17" s="277" t="s">
        <v>224</v>
      </c>
      <c r="C17" s="277" t="s">
        <v>300</v>
      </c>
      <c r="D17" s="277" t="s">
        <v>301</v>
      </c>
    </row>
    <row r="18" spans="1:4" ht="13.5" thickBot="1">
      <c r="A18" s="279" t="s">
        <v>145</v>
      </c>
      <c r="B18" s="279" t="s">
        <v>264</v>
      </c>
      <c r="C18" s="280">
        <v>0</v>
      </c>
      <c r="D18" s="281">
        <v>0</v>
      </c>
    </row>
    <row r="19" spans="1:5" ht="13.5" thickBot="1">
      <c r="A19" s="279" t="s">
        <v>146</v>
      </c>
      <c r="B19" s="279" t="s">
        <v>265</v>
      </c>
      <c r="C19" s="282">
        <v>32692</v>
      </c>
      <c r="D19" s="282">
        <v>14015</v>
      </c>
      <c r="E19" s="276"/>
    </row>
  </sheetData>
  <sheetProtection/>
  <mergeCells count="2">
    <mergeCell ref="A16:A17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4">
      <selection activeCell="M1" sqref="M1"/>
    </sheetView>
  </sheetViews>
  <sheetFormatPr defaultColWidth="14.625" defaultRowHeight="12.75"/>
  <cols>
    <col min="1" max="1" width="59.25390625" style="1" customWidth="1"/>
    <col min="2" max="2" width="0" style="1" hidden="1" customWidth="1"/>
    <col min="3" max="3" width="11.375" style="1" customWidth="1"/>
    <col min="4" max="4" width="12.25390625" style="1" customWidth="1"/>
    <col min="5" max="5" width="11.00390625" style="1" customWidth="1"/>
    <col min="6" max="6" width="14.125" style="1" customWidth="1"/>
    <col min="7" max="7" width="59.25390625" style="1" hidden="1" customWidth="1"/>
    <col min="8" max="8" width="0" style="1" hidden="1" customWidth="1"/>
    <col min="9" max="9" width="11.375" style="1" hidden="1" customWidth="1"/>
    <col min="10" max="12" width="12.25390625" style="1" hidden="1" customWidth="1"/>
  </cols>
  <sheetData>
    <row r="1" spans="1:12" ht="15.75" customHeight="1">
      <c r="A1" s="292" t="s">
        <v>303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2.75">
      <c r="A3" s="8" t="s">
        <v>43</v>
      </c>
      <c r="B3" s="7"/>
      <c r="C3"/>
      <c r="D3"/>
      <c r="E3"/>
      <c r="F3"/>
      <c r="G3"/>
      <c r="H3"/>
      <c r="I3"/>
      <c r="J3"/>
      <c r="K3"/>
      <c r="L3"/>
    </row>
    <row r="4" spans="1:12" ht="15.75">
      <c r="A4" s="294" t="s">
        <v>270</v>
      </c>
      <c r="B4" s="294"/>
      <c r="C4" s="294"/>
      <c r="D4"/>
      <c r="E4"/>
      <c r="F4"/>
      <c r="G4"/>
      <c r="H4"/>
      <c r="I4"/>
      <c r="J4"/>
      <c r="K4"/>
      <c r="L4"/>
    </row>
    <row r="5" spans="1:12" ht="22.5" customHeight="1">
      <c r="A5" s="294" t="s">
        <v>278</v>
      </c>
      <c r="B5" s="294"/>
      <c r="C5" s="294"/>
      <c r="D5"/>
      <c r="E5"/>
      <c r="F5"/>
      <c r="G5"/>
      <c r="H5"/>
      <c r="I5"/>
      <c r="J5"/>
      <c r="K5"/>
      <c r="L5"/>
    </row>
    <row r="6" spans="1:12" ht="22.5" customHeight="1">
      <c r="A6" s="237" t="s">
        <v>313</v>
      </c>
      <c r="B6" s="237"/>
      <c r="C6" s="237"/>
      <c r="D6"/>
      <c r="E6"/>
      <c r="F6"/>
      <c r="G6"/>
      <c r="H6"/>
      <c r="I6"/>
      <c r="J6"/>
      <c r="K6"/>
      <c r="L6"/>
    </row>
    <row r="7" spans="1:12" ht="22.5" customHeight="1">
      <c r="A7" s="237"/>
      <c r="B7" s="237"/>
      <c r="C7" s="237"/>
      <c r="D7"/>
      <c r="E7"/>
      <c r="F7" s="259" t="s">
        <v>266</v>
      </c>
      <c r="G7"/>
      <c r="H7"/>
      <c r="I7"/>
      <c r="J7"/>
      <c r="K7"/>
      <c r="L7"/>
    </row>
    <row r="8" spans="1:12" ht="33.75">
      <c r="A8" s="238" t="s">
        <v>271</v>
      </c>
      <c r="B8" s="238" t="s">
        <v>1</v>
      </c>
      <c r="C8" s="239" t="s">
        <v>276</v>
      </c>
      <c r="D8" s="239" t="s">
        <v>282</v>
      </c>
      <c r="E8" s="239" t="s">
        <v>305</v>
      </c>
      <c r="F8" s="239" t="s">
        <v>284</v>
      </c>
      <c r="G8" s="238"/>
      <c r="H8" s="238"/>
      <c r="I8" s="239"/>
      <c r="J8" s="239"/>
      <c r="K8" s="239"/>
      <c r="L8" s="239"/>
    </row>
    <row r="9" spans="1:12" ht="12.75">
      <c r="A9" s="240" t="s">
        <v>2</v>
      </c>
      <c r="B9" s="241" t="e">
        <f>B10+B15</f>
        <v>#REF!</v>
      </c>
      <c r="C9" s="241"/>
      <c r="D9" s="241"/>
      <c r="E9" s="241"/>
      <c r="F9" s="242"/>
      <c r="G9" s="240"/>
      <c r="H9" s="241"/>
      <c r="I9" s="241"/>
      <c r="J9" s="241"/>
      <c r="K9" s="241"/>
      <c r="L9" s="241"/>
    </row>
    <row r="10" spans="1:12" ht="12.75">
      <c r="A10" s="243" t="s">
        <v>3</v>
      </c>
      <c r="B10" s="244" t="e">
        <f>SUM(B11:B14)</f>
        <v>#REF!</v>
      </c>
      <c r="C10" s="244">
        <f>SUM(C11:C14)</f>
        <v>56150</v>
      </c>
      <c r="D10" s="244">
        <f>SUM(D11:D14)</f>
        <v>79199</v>
      </c>
      <c r="E10" s="244">
        <f>SUM(E11:E14)</f>
        <v>70082</v>
      </c>
      <c r="F10" s="242">
        <f>E10/C10</f>
        <v>1.2481211041852183</v>
      </c>
      <c r="G10" s="243"/>
      <c r="H10" s="244"/>
      <c r="I10" s="244"/>
      <c r="J10" s="244"/>
      <c r="K10" s="244"/>
      <c r="L10" s="244"/>
    </row>
    <row r="11" spans="1:12" ht="12.75">
      <c r="A11" s="245" t="s">
        <v>4</v>
      </c>
      <c r="B11" s="246" t="e">
        <f>'[3]2.Műk.'!B9</f>
        <v>#REF!</v>
      </c>
      <c r="C11" s="246">
        <v>46910</v>
      </c>
      <c r="D11" s="246">
        <v>57718</v>
      </c>
      <c r="E11" s="246">
        <v>56022</v>
      </c>
      <c r="F11" s="242">
        <f aca="true" t="shared" si="0" ref="F11:F55">E11/C11</f>
        <v>1.194244297591132</v>
      </c>
      <c r="G11" s="245"/>
      <c r="H11" s="246"/>
      <c r="I11" s="246"/>
      <c r="J11" s="246"/>
      <c r="K11" s="246"/>
      <c r="L11" s="246"/>
    </row>
    <row r="12" spans="1:12" ht="12.75">
      <c r="A12" s="245" t="s">
        <v>5</v>
      </c>
      <c r="B12" s="246">
        <f>'[3]2.Műk.'!B32</f>
        <v>407350</v>
      </c>
      <c r="C12" s="246">
        <v>4650</v>
      </c>
      <c r="D12" s="246">
        <v>7611</v>
      </c>
      <c r="E12" s="246">
        <v>7260</v>
      </c>
      <c r="F12" s="242">
        <f t="shared" si="0"/>
        <v>1.5612903225806452</v>
      </c>
      <c r="G12" s="245"/>
      <c r="H12" s="246"/>
      <c r="I12" s="246"/>
      <c r="J12" s="246"/>
      <c r="K12" s="246"/>
      <c r="L12" s="246"/>
    </row>
    <row r="13" spans="1:12" ht="12.75">
      <c r="A13" s="245" t="s">
        <v>6</v>
      </c>
      <c r="B13" s="246">
        <f>'[3]2.Műk.'!B47</f>
        <v>87792</v>
      </c>
      <c r="C13" s="246">
        <v>4290</v>
      </c>
      <c r="D13" s="246">
        <v>13365</v>
      </c>
      <c r="E13" s="246">
        <v>6500</v>
      </c>
      <c r="F13" s="242">
        <f t="shared" si="0"/>
        <v>1.5151515151515151</v>
      </c>
      <c r="G13" s="245"/>
      <c r="H13" s="246"/>
      <c r="I13" s="246"/>
      <c r="J13" s="246"/>
      <c r="K13" s="246"/>
      <c r="L13" s="246"/>
    </row>
    <row r="14" spans="1:12" ht="12.75">
      <c r="A14" s="245" t="s">
        <v>7</v>
      </c>
      <c r="B14" s="246">
        <f>'[3]2.Műk.'!B58</f>
        <v>737</v>
      </c>
      <c r="C14" s="246">
        <v>300</v>
      </c>
      <c r="D14" s="246">
        <v>505</v>
      </c>
      <c r="E14" s="246">
        <v>300</v>
      </c>
      <c r="F14" s="242">
        <f t="shared" si="0"/>
        <v>1</v>
      </c>
      <c r="G14" s="245"/>
      <c r="H14" s="246"/>
      <c r="I14" s="246"/>
      <c r="J14" s="246"/>
      <c r="K14" s="246"/>
      <c r="L14" s="246"/>
    </row>
    <row r="15" spans="1:12" ht="12.75">
      <c r="A15" s="243" t="s">
        <v>8</v>
      </c>
      <c r="B15" s="244">
        <f>SUM(B16:B18)</f>
        <v>17561</v>
      </c>
      <c r="C15" s="244"/>
      <c r="D15" s="244">
        <f>SUM(D16:D17)</f>
        <v>20755</v>
      </c>
      <c r="E15" s="244">
        <v>3374</v>
      </c>
      <c r="F15" s="242"/>
      <c r="G15" s="243"/>
      <c r="H15" s="244"/>
      <c r="I15" s="244"/>
      <c r="J15" s="244"/>
      <c r="K15" s="244"/>
      <c r="L15" s="244"/>
    </row>
    <row r="16" spans="1:12" ht="12.75">
      <c r="A16" s="245" t="s">
        <v>9</v>
      </c>
      <c r="B16" s="246">
        <v>16819</v>
      </c>
      <c r="C16" s="246"/>
      <c r="D16" s="246">
        <v>19776</v>
      </c>
      <c r="E16" s="246">
        <v>3374</v>
      </c>
      <c r="F16" s="242"/>
      <c r="G16" s="245"/>
      <c r="H16" s="246"/>
      <c r="I16" s="246"/>
      <c r="J16" s="246"/>
      <c r="K16" s="246"/>
      <c r="L16" s="246"/>
    </row>
    <row r="17" spans="1:12" ht="12.75">
      <c r="A17" s="245" t="s">
        <v>10</v>
      </c>
      <c r="B17" s="246">
        <v>67</v>
      </c>
      <c r="C17" s="246"/>
      <c r="D17" s="246">
        <v>979</v>
      </c>
      <c r="E17" s="246"/>
      <c r="F17" s="242"/>
      <c r="G17" s="245"/>
      <c r="H17" s="246"/>
      <c r="I17" s="246"/>
      <c r="J17" s="246"/>
      <c r="K17" s="246"/>
      <c r="L17" s="246"/>
    </row>
    <row r="18" spans="1:12" ht="12.75">
      <c r="A18" s="245" t="s">
        <v>11</v>
      </c>
      <c r="B18" s="246">
        <v>675</v>
      </c>
      <c r="C18" s="246"/>
      <c r="D18" s="246"/>
      <c r="E18" s="246"/>
      <c r="F18" s="242"/>
      <c r="G18" s="245"/>
      <c r="H18" s="246"/>
      <c r="I18" s="246"/>
      <c r="J18" s="246"/>
      <c r="K18" s="246"/>
      <c r="L18" s="246"/>
    </row>
    <row r="19" spans="1:12" ht="12.75">
      <c r="A19" s="247" t="s">
        <v>12</v>
      </c>
      <c r="B19" s="244">
        <f>B27+B20</f>
        <v>317118</v>
      </c>
      <c r="C19" s="244">
        <v>32692</v>
      </c>
      <c r="D19" s="244">
        <v>32402</v>
      </c>
      <c r="E19" s="244">
        <v>14015</v>
      </c>
      <c r="F19" s="242">
        <f t="shared" si="0"/>
        <v>0.42869815245319953</v>
      </c>
      <c r="G19" s="247"/>
      <c r="H19" s="244"/>
      <c r="I19" s="244"/>
      <c r="J19" s="244"/>
      <c r="K19" s="244"/>
      <c r="L19" s="244"/>
    </row>
    <row r="20" spans="1:12" ht="12.75">
      <c r="A20" s="243" t="s">
        <v>13</v>
      </c>
      <c r="B20" s="244">
        <v>317118</v>
      </c>
      <c r="C20" s="244">
        <v>32692</v>
      </c>
      <c r="D20" s="244">
        <v>32402</v>
      </c>
      <c r="E20" s="244">
        <v>14015</v>
      </c>
      <c r="F20" s="242">
        <f t="shared" si="0"/>
        <v>0.42869815245319953</v>
      </c>
      <c r="G20" s="243"/>
      <c r="H20" s="244"/>
      <c r="I20" s="244"/>
      <c r="J20" s="244"/>
      <c r="K20" s="244"/>
      <c r="L20" s="244"/>
    </row>
    <row r="21" spans="1:12" ht="12.75">
      <c r="A21" s="245" t="s">
        <v>14</v>
      </c>
      <c r="B21" s="246">
        <f>SUM(B22:B23)</f>
        <v>317118</v>
      </c>
      <c r="C21" s="246">
        <v>32692</v>
      </c>
      <c r="D21" s="246">
        <v>32402</v>
      </c>
      <c r="E21" s="246">
        <v>14015</v>
      </c>
      <c r="F21" s="242">
        <f t="shared" si="0"/>
        <v>0.42869815245319953</v>
      </c>
      <c r="G21" s="245"/>
      <c r="H21" s="246"/>
      <c r="I21" s="246"/>
      <c r="J21" s="246"/>
      <c r="K21" s="246"/>
      <c r="L21" s="246"/>
    </row>
    <row r="22" spans="1:12" ht="12.75">
      <c r="A22" s="248" t="s">
        <v>15</v>
      </c>
      <c r="B22" s="246">
        <v>317118</v>
      </c>
      <c r="C22" s="246">
        <v>10692</v>
      </c>
      <c r="D22" s="246">
        <v>10402</v>
      </c>
      <c r="E22" s="246">
        <v>14015</v>
      </c>
      <c r="F22" s="242">
        <f t="shared" si="0"/>
        <v>1.310793116348672</v>
      </c>
      <c r="G22" s="248"/>
      <c r="H22" s="246"/>
      <c r="I22" s="246"/>
      <c r="J22" s="246"/>
      <c r="K22" s="246"/>
      <c r="L22" s="246"/>
    </row>
    <row r="23" spans="1:12" ht="12.75">
      <c r="A23" s="248" t="s">
        <v>16</v>
      </c>
      <c r="B23" s="246"/>
      <c r="C23" s="246">
        <v>22000</v>
      </c>
      <c r="D23" s="246">
        <v>22000</v>
      </c>
      <c r="E23" s="246"/>
      <c r="F23" s="242">
        <f t="shared" si="0"/>
        <v>0</v>
      </c>
      <c r="G23" s="248"/>
      <c r="H23" s="246"/>
      <c r="I23" s="246"/>
      <c r="J23" s="246"/>
      <c r="K23" s="246"/>
      <c r="L23" s="246"/>
    </row>
    <row r="24" spans="1:12" ht="12.75">
      <c r="A24" s="245" t="s">
        <v>17</v>
      </c>
      <c r="B24" s="246"/>
      <c r="C24" s="246"/>
      <c r="D24" s="246"/>
      <c r="E24" s="246"/>
      <c r="F24" s="242"/>
      <c r="G24" s="245"/>
      <c r="H24" s="246"/>
      <c r="I24" s="246"/>
      <c r="J24" s="246"/>
      <c r="K24" s="246"/>
      <c r="L24" s="246"/>
    </row>
    <row r="25" spans="1:12" ht="12.75">
      <c r="A25" s="248" t="s">
        <v>18</v>
      </c>
      <c r="B25" s="246"/>
      <c r="C25" s="246"/>
      <c r="D25" s="246"/>
      <c r="E25" s="246"/>
      <c r="F25" s="242"/>
      <c r="G25" s="248"/>
      <c r="H25" s="246"/>
      <c r="I25" s="246"/>
      <c r="J25" s="246"/>
      <c r="K25" s="246"/>
      <c r="L25" s="246"/>
    </row>
    <row r="26" spans="1:12" ht="12.75">
      <c r="A26" s="248" t="s">
        <v>19</v>
      </c>
      <c r="B26" s="246"/>
      <c r="C26" s="246"/>
      <c r="D26" s="246"/>
      <c r="E26" s="246"/>
      <c r="F26" s="242"/>
      <c r="G26" s="248"/>
      <c r="H26" s="246"/>
      <c r="I26" s="246"/>
      <c r="J26" s="246"/>
      <c r="K26" s="246"/>
      <c r="L26" s="246"/>
    </row>
    <row r="27" spans="1:12" ht="12.75">
      <c r="A27" s="243" t="s">
        <v>20</v>
      </c>
      <c r="B27" s="244">
        <v>0</v>
      </c>
      <c r="C27" s="244">
        <v>0</v>
      </c>
      <c r="D27" s="244">
        <v>0</v>
      </c>
      <c r="E27" s="244">
        <v>0</v>
      </c>
      <c r="F27" s="242"/>
      <c r="G27" s="243"/>
      <c r="H27" s="244"/>
      <c r="I27" s="244"/>
      <c r="J27" s="244"/>
      <c r="K27" s="244"/>
      <c r="L27" s="244"/>
    </row>
    <row r="28" spans="1:12" ht="12.75">
      <c r="A28" s="249" t="s">
        <v>21</v>
      </c>
      <c r="B28" s="244" t="e">
        <f>B9+B19</f>
        <v>#REF!</v>
      </c>
      <c r="C28" s="244">
        <f>C10+C15+C19</f>
        <v>88842</v>
      </c>
      <c r="D28" s="244">
        <f>D10+D15+D19</f>
        <v>132356</v>
      </c>
      <c r="E28" s="244">
        <f>E10+E15+E19</f>
        <v>87471</v>
      </c>
      <c r="F28" s="242">
        <f t="shared" si="0"/>
        <v>0.984568109677855</v>
      </c>
      <c r="G28" s="249"/>
      <c r="H28" s="244"/>
      <c r="I28" s="244"/>
      <c r="J28" s="244"/>
      <c r="K28" s="244"/>
      <c r="L28" s="244"/>
    </row>
    <row r="29" spans="1:12" ht="12.75">
      <c r="A29" s="240" t="s">
        <v>22</v>
      </c>
      <c r="B29" s="244">
        <f>B30+B42</f>
        <v>1204058</v>
      </c>
      <c r="C29" s="244"/>
      <c r="D29" s="244"/>
      <c r="E29" s="244"/>
      <c r="F29" s="242"/>
      <c r="G29" s="240"/>
      <c r="H29" s="244"/>
      <c r="I29" s="244"/>
      <c r="J29" s="244"/>
      <c r="K29" s="244"/>
      <c r="L29" s="244"/>
    </row>
    <row r="30" spans="1:12" ht="12.75">
      <c r="A30" s="243" t="s">
        <v>23</v>
      </c>
      <c r="B30" s="244">
        <f>B31+B32+B33+B34+B35</f>
        <v>766639</v>
      </c>
      <c r="C30" s="244">
        <f>C31+C32+C33+C34+C35</f>
        <v>66842</v>
      </c>
      <c r="D30" s="244">
        <f>D31+D32+D33+D34+D35</f>
        <v>80590</v>
      </c>
      <c r="E30" s="244">
        <f>E31+E32+E33+E34+E35</f>
        <v>82505</v>
      </c>
      <c r="F30" s="242">
        <f t="shared" si="0"/>
        <v>1.234328715478292</v>
      </c>
      <c r="G30" s="243"/>
      <c r="H30" s="244"/>
      <c r="I30" s="244"/>
      <c r="J30" s="244"/>
      <c r="K30" s="244"/>
      <c r="L30" s="244"/>
    </row>
    <row r="31" spans="1:12" ht="12.75">
      <c r="A31" s="250" t="s">
        <v>24</v>
      </c>
      <c r="B31" s="244">
        <f>'[3]2.Műk.'!B70</f>
        <v>301856</v>
      </c>
      <c r="C31" s="244">
        <v>22182</v>
      </c>
      <c r="D31" s="244">
        <v>35125</v>
      </c>
      <c r="E31" s="244">
        <v>33355</v>
      </c>
      <c r="F31" s="242">
        <f t="shared" si="0"/>
        <v>1.5036966910107294</v>
      </c>
      <c r="G31" s="250"/>
      <c r="H31" s="244"/>
      <c r="I31" s="244"/>
      <c r="J31" s="244"/>
      <c r="K31" s="244"/>
      <c r="L31" s="244"/>
    </row>
    <row r="32" spans="1:12" ht="12.75">
      <c r="A32" s="251" t="s">
        <v>171</v>
      </c>
      <c r="B32" s="244">
        <f>'[3]2.Műk.'!B79</f>
        <v>80868</v>
      </c>
      <c r="C32" s="244">
        <v>3722</v>
      </c>
      <c r="D32" s="244">
        <v>5687</v>
      </c>
      <c r="E32" s="244">
        <v>4628</v>
      </c>
      <c r="F32" s="242">
        <f t="shared" si="0"/>
        <v>1.2434175174637292</v>
      </c>
      <c r="G32" s="251"/>
      <c r="H32" s="244"/>
      <c r="I32" s="244"/>
      <c r="J32" s="244"/>
      <c r="K32" s="244"/>
      <c r="L32" s="244"/>
    </row>
    <row r="33" spans="1:12" ht="12.75">
      <c r="A33" s="251" t="s">
        <v>25</v>
      </c>
      <c r="B33" s="244">
        <f>'[3]2.Műk.'!B80</f>
        <v>339134</v>
      </c>
      <c r="C33" s="244">
        <v>21965</v>
      </c>
      <c r="D33" s="244">
        <v>20309</v>
      </c>
      <c r="E33" s="244">
        <v>22165</v>
      </c>
      <c r="F33" s="242">
        <f t="shared" si="0"/>
        <v>1.0091053949465059</v>
      </c>
      <c r="G33" s="251"/>
      <c r="H33" s="244"/>
      <c r="I33" s="244"/>
      <c r="J33" s="244"/>
      <c r="K33" s="244"/>
      <c r="L33" s="244"/>
    </row>
    <row r="34" spans="1:12" ht="12.75">
      <c r="A34" s="251" t="s">
        <v>26</v>
      </c>
      <c r="B34" s="244">
        <f>'[3]2.Műk.'!B85</f>
        <v>10683</v>
      </c>
      <c r="C34" s="244">
        <v>4500</v>
      </c>
      <c r="D34" s="244">
        <v>4879</v>
      </c>
      <c r="E34" s="244">
        <v>4500</v>
      </c>
      <c r="F34" s="242">
        <f t="shared" si="0"/>
        <v>1</v>
      </c>
      <c r="G34" s="251"/>
      <c r="H34" s="244"/>
      <c r="I34" s="244"/>
      <c r="J34" s="244"/>
      <c r="K34" s="244"/>
      <c r="L34" s="244"/>
    </row>
    <row r="35" spans="1:12" ht="12.75">
      <c r="A35" s="251" t="s">
        <v>27</v>
      </c>
      <c r="B35" s="244">
        <f>'[3]2.Műk.'!B86</f>
        <v>34098</v>
      </c>
      <c r="C35" s="244">
        <v>14473</v>
      </c>
      <c r="D35" s="244">
        <v>14590</v>
      </c>
      <c r="E35" s="244">
        <f>SUM(E36:E41)</f>
        <v>17857</v>
      </c>
      <c r="F35" s="242">
        <f t="shared" si="0"/>
        <v>1.2338146894216817</v>
      </c>
      <c r="G35" s="251"/>
      <c r="H35" s="244"/>
      <c r="I35" s="244"/>
      <c r="J35" s="244"/>
      <c r="K35" s="244"/>
      <c r="L35" s="244"/>
    </row>
    <row r="36" spans="1:12" ht="12.75">
      <c r="A36" s="252" t="s">
        <v>173</v>
      </c>
      <c r="B36" s="246">
        <f>'[3]2.Műk.'!B87</f>
        <v>14643</v>
      </c>
      <c r="C36" s="18">
        <v>1500</v>
      </c>
      <c r="D36" s="18">
        <v>3195</v>
      </c>
      <c r="E36" s="18">
        <v>2800</v>
      </c>
      <c r="F36" s="242">
        <f t="shared" si="0"/>
        <v>1.8666666666666667</v>
      </c>
      <c r="G36" s="252"/>
      <c r="H36" s="246"/>
      <c r="I36" s="246"/>
      <c r="J36" s="246"/>
      <c r="K36" s="246"/>
      <c r="L36" s="246"/>
    </row>
    <row r="37" spans="1:12" ht="12.75">
      <c r="A37" s="252" t="s">
        <v>28</v>
      </c>
      <c r="B37" s="246">
        <f>'[3]2.Műk.'!B88</f>
        <v>4455</v>
      </c>
      <c r="C37" s="18">
        <v>0</v>
      </c>
      <c r="D37" s="18">
        <v>628</v>
      </c>
      <c r="E37" s="18">
        <v>0</v>
      </c>
      <c r="F37" s="242"/>
      <c r="G37" s="252"/>
      <c r="H37" s="246"/>
      <c r="I37" s="246"/>
      <c r="J37" s="246"/>
      <c r="K37" s="246"/>
      <c r="L37" s="246"/>
    </row>
    <row r="38" spans="1:12" ht="12.75">
      <c r="A38" s="252" t="s">
        <v>29</v>
      </c>
      <c r="B38" s="246">
        <f>'[3]2.Műk.'!B89</f>
        <v>15000</v>
      </c>
      <c r="C38" s="18">
        <v>12973</v>
      </c>
      <c r="D38" s="18">
        <v>32228</v>
      </c>
      <c r="E38" s="18">
        <v>0</v>
      </c>
      <c r="F38" s="242">
        <f t="shared" si="0"/>
        <v>0</v>
      </c>
      <c r="G38" s="252"/>
      <c r="H38" s="246"/>
      <c r="I38" s="246"/>
      <c r="J38" s="246"/>
      <c r="K38" s="246"/>
      <c r="L38" s="246"/>
    </row>
    <row r="39" spans="1:12" ht="12.75">
      <c r="A39" s="252" t="s">
        <v>30</v>
      </c>
      <c r="B39" s="246"/>
      <c r="C39" s="246"/>
      <c r="D39" s="246"/>
      <c r="E39" s="246"/>
      <c r="F39" s="242"/>
      <c r="G39" s="252"/>
      <c r="H39" s="246"/>
      <c r="I39" s="246"/>
      <c r="J39" s="246"/>
      <c r="K39" s="246"/>
      <c r="L39" s="246"/>
    </row>
    <row r="40" spans="1:12" ht="12.75">
      <c r="A40" s="252" t="s">
        <v>181</v>
      </c>
      <c r="B40" s="97"/>
      <c r="C40" s="97"/>
      <c r="D40" s="246"/>
      <c r="E40" s="97">
        <v>15057</v>
      </c>
      <c r="F40" s="242"/>
      <c r="G40" s="252"/>
      <c r="H40" s="97"/>
      <c r="I40" s="246"/>
      <c r="J40" s="246"/>
      <c r="K40" s="246"/>
      <c r="L40" s="246"/>
    </row>
    <row r="41" spans="1:12" ht="12.75">
      <c r="A41" s="252" t="s">
        <v>236</v>
      </c>
      <c r="B41" s="97"/>
      <c r="C41" s="246"/>
      <c r="D41" s="246"/>
      <c r="E41" s="246"/>
      <c r="F41" s="242"/>
      <c r="G41" s="252"/>
      <c r="H41" s="97"/>
      <c r="I41" s="246"/>
      <c r="J41" s="246"/>
      <c r="K41" s="246"/>
      <c r="L41" s="246"/>
    </row>
    <row r="42" spans="1:12" ht="12.75">
      <c r="A42" s="243" t="s">
        <v>31</v>
      </c>
      <c r="B42" s="244">
        <f>B43+B44+B45</f>
        <v>437419</v>
      </c>
      <c r="C42" s="244">
        <v>22000</v>
      </c>
      <c r="D42" s="244">
        <f>SUM(D43:D44)</f>
        <v>26750</v>
      </c>
      <c r="E42" s="244">
        <v>4966</v>
      </c>
      <c r="F42" s="242">
        <f t="shared" si="0"/>
        <v>0.22572727272727272</v>
      </c>
      <c r="G42" s="243"/>
      <c r="H42" s="244"/>
      <c r="I42" s="244"/>
      <c r="J42" s="244"/>
      <c r="K42" s="244"/>
      <c r="L42" s="244"/>
    </row>
    <row r="43" spans="1:12" ht="12.75">
      <c r="A43" s="245" t="s">
        <v>32</v>
      </c>
      <c r="B43" s="246">
        <v>346269</v>
      </c>
      <c r="C43" s="246">
        <v>21500</v>
      </c>
      <c r="D43" s="246">
        <v>2087</v>
      </c>
      <c r="E43" s="246">
        <v>4966</v>
      </c>
      <c r="F43" s="242">
        <f t="shared" si="0"/>
        <v>0.23097674418604652</v>
      </c>
      <c r="G43" s="245"/>
      <c r="H43" s="246"/>
      <c r="I43" s="246"/>
      <c r="J43" s="246"/>
      <c r="K43" s="246"/>
      <c r="L43" s="246"/>
    </row>
    <row r="44" spans="1:12" ht="12.75">
      <c r="A44" s="245" t="s">
        <v>33</v>
      </c>
      <c r="B44" s="246">
        <v>76150</v>
      </c>
      <c r="C44" s="246">
        <v>500</v>
      </c>
      <c r="D44" s="246">
        <v>24663</v>
      </c>
      <c r="E44" s="246"/>
      <c r="F44" s="242">
        <f t="shared" si="0"/>
        <v>0</v>
      </c>
      <c r="G44" s="245"/>
      <c r="H44" s="246"/>
      <c r="I44" s="246"/>
      <c r="J44" s="246"/>
      <c r="K44" s="246"/>
      <c r="L44" s="246"/>
    </row>
    <row r="45" spans="1:12" ht="12.75">
      <c r="A45" s="245" t="s">
        <v>34</v>
      </c>
      <c r="B45" s="246">
        <f>B46+B48</f>
        <v>15000</v>
      </c>
      <c r="C45" s="246"/>
      <c r="D45" s="246"/>
      <c r="E45" s="246"/>
      <c r="F45" s="242"/>
      <c r="G45" s="245"/>
      <c r="H45" s="246"/>
      <c r="I45" s="246"/>
      <c r="J45" s="246"/>
      <c r="K45" s="246"/>
      <c r="L45" s="246"/>
    </row>
    <row r="46" spans="1:12" ht="12.75">
      <c r="A46" s="252" t="s">
        <v>35</v>
      </c>
      <c r="B46" s="246"/>
      <c r="C46" s="246"/>
      <c r="D46" s="246"/>
      <c r="E46" s="246"/>
      <c r="F46" s="242"/>
      <c r="G46" s="252"/>
      <c r="H46" s="246"/>
      <c r="I46" s="246"/>
      <c r="J46" s="246"/>
      <c r="K46" s="246"/>
      <c r="L46" s="246"/>
    </row>
    <row r="47" spans="1:12" ht="22.5">
      <c r="A47" s="253" t="s">
        <v>36</v>
      </c>
      <c r="B47" s="246"/>
      <c r="C47" s="246"/>
      <c r="D47" s="246"/>
      <c r="E47" s="246"/>
      <c r="F47" s="242"/>
      <c r="G47" s="253"/>
      <c r="H47" s="246"/>
      <c r="I47" s="246"/>
      <c r="J47" s="246"/>
      <c r="K47" s="246"/>
      <c r="L47" s="246"/>
    </row>
    <row r="48" spans="1:12" ht="12.75">
      <c r="A48" s="252" t="s">
        <v>37</v>
      </c>
      <c r="B48" s="246">
        <v>15000</v>
      </c>
      <c r="C48" s="246"/>
      <c r="D48" s="246"/>
      <c r="E48" s="246"/>
      <c r="F48" s="242"/>
      <c r="G48" s="252"/>
      <c r="H48" s="246"/>
      <c r="I48" s="246"/>
      <c r="J48" s="246"/>
      <c r="K48" s="246"/>
      <c r="L48" s="246"/>
    </row>
    <row r="49" spans="1:12" ht="12.75">
      <c r="A49" s="247" t="s">
        <v>38</v>
      </c>
      <c r="B49" s="244">
        <f>B54+B50</f>
        <v>0</v>
      </c>
      <c r="C49" s="244"/>
      <c r="D49" s="244"/>
      <c r="E49" s="244"/>
      <c r="F49" s="242"/>
      <c r="G49" s="247"/>
      <c r="H49" s="244"/>
      <c r="I49" s="244"/>
      <c r="J49" s="244"/>
      <c r="K49" s="244"/>
      <c r="L49" s="244"/>
    </row>
    <row r="50" spans="1:12" ht="12.75">
      <c r="A50" s="243" t="s">
        <v>39</v>
      </c>
      <c r="B50" s="244">
        <f>SUM(B51:B52)</f>
        <v>0</v>
      </c>
      <c r="C50" s="244"/>
      <c r="D50" s="244"/>
      <c r="E50" s="244"/>
      <c r="F50" s="242"/>
      <c r="G50" s="243"/>
      <c r="H50" s="244"/>
      <c r="I50" s="244"/>
      <c r="J50" s="244"/>
      <c r="K50" s="244"/>
      <c r="L50" s="244"/>
    </row>
    <row r="51" spans="1:12" ht="12.75">
      <c r="A51" s="254" t="s">
        <v>40</v>
      </c>
      <c r="B51" s="244"/>
      <c r="C51" s="244"/>
      <c r="D51" s="244"/>
      <c r="E51" s="244"/>
      <c r="F51" s="242"/>
      <c r="G51" s="254"/>
      <c r="H51" s="244"/>
      <c r="I51" s="244"/>
      <c r="J51" s="244"/>
      <c r="K51" s="244"/>
      <c r="L51" s="244"/>
    </row>
    <row r="52" spans="1:12" ht="12.75">
      <c r="A52" s="248" t="s">
        <v>15</v>
      </c>
      <c r="B52" s="244"/>
      <c r="C52" s="244"/>
      <c r="D52" s="244"/>
      <c r="E52" s="244"/>
      <c r="F52" s="242"/>
      <c r="G52" s="248"/>
      <c r="H52" s="244"/>
      <c r="I52" s="244"/>
      <c r="J52" s="244"/>
      <c r="K52" s="244"/>
      <c r="L52" s="244"/>
    </row>
    <row r="53" spans="1:12" ht="12.75">
      <c r="A53" s="248" t="s">
        <v>16</v>
      </c>
      <c r="B53" s="244"/>
      <c r="C53" s="244"/>
      <c r="D53" s="244"/>
      <c r="E53" s="244"/>
      <c r="F53" s="242"/>
      <c r="G53" s="248"/>
      <c r="H53" s="244"/>
      <c r="I53" s="244"/>
      <c r="J53" s="244"/>
      <c r="K53" s="244"/>
      <c r="L53" s="244"/>
    </row>
    <row r="54" spans="1:12" ht="12.75">
      <c r="A54" s="243" t="s">
        <v>41</v>
      </c>
      <c r="B54" s="244">
        <v>0</v>
      </c>
      <c r="C54" s="244"/>
      <c r="D54" s="244"/>
      <c r="E54" s="244"/>
      <c r="F54" s="242"/>
      <c r="G54" s="243"/>
      <c r="H54" s="244"/>
      <c r="I54" s="244"/>
      <c r="J54" s="244"/>
      <c r="K54" s="244"/>
      <c r="L54" s="244"/>
    </row>
    <row r="55" spans="1:12" ht="12.75">
      <c r="A55" s="249" t="s">
        <v>42</v>
      </c>
      <c r="B55" s="244">
        <f>B29+B49</f>
        <v>1204058</v>
      </c>
      <c r="C55" s="244">
        <f>C31+C32+C33+C34+C35+C42</f>
        <v>88842</v>
      </c>
      <c r="D55" s="244">
        <f>D30+D42</f>
        <v>107340</v>
      </c>
      <c r="E55" s="244">
        <f>E31+E32+E33+E34+E35+E42</f>
        <v>87471</v>
      </c>
      <c r="F55" s="242">
        <f t="shared" si="0"/>
        <v>0.984568109677855</v>
      </c>
      <c r="G55" s="249"/>
      <c r="H55" s="244"/>
      <c r="I55" s="244"/>
      <c r="J55" s="244"/>
      <c r="K55" s="244"/>
      <c r="L55" s="244"/>
    </row>
    <row r="56" spans="1:12" ht="12.75">
      <c r="A56" s="255"/>
      <c r="B56" s="255"/>
      <c r="C56" s="255"/>
      <c r="D56" s="255"/>
      <c r="E56" s="255"/>
      <c r="F56" s="256"/>
      <c r="G56" s="255"/>
      <c r="H56" s="255"/>
      <c r="I56" s="255"/>
      <c r="J56" s="255"/>
      <c r="K56" s="255"/>
      <c r="L56" s="255"/>
    </row>
    <row r="57" spans="1:12" ht="12.75">
      <c r="A57" s="257"/>
      <c r="B57" s="257"/>
      <c r="C57" s="257"/>
      <c r="D57" s="257"/>
      <c r="E57" s="257"/>
      <c r="F57" s="258"/>
      <c r="G57" s="257"/>
      <c r="H57" s="257"/>
      <c r="I57" s="257"/>
      <c r="J57" s="257"/>
      <c r="K57" s="257"/>
      <c r="L57" s="257"/>
    </row>
    <row r="58" spans="1:12" ht="12.7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  <row r="59" spans="1:12" ht="12.7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</row>
    <row r="60" spans="1:12" ht="12.7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</row>
    <row r="61" spans="1:12" ht="12.7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</row>
    <row r="62" spans="1:12" ht="12.7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</row>
    <row r="63" spans="1:12" ht="12.7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</row>
    <row r="64" spans="1:12" ht="12.7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</row>
    <row r="65" spans="1:12" ht="12.7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</row>
    <row r="66" spans="1:12" ht="12.7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</row>
    <row r="67" spans="1:12" ht="12.75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</row>
    <row r="68" spans="1:12" ht="12.75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</row>
    <row r="69" spans="1:12" ht="12.7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</row>
    <row r="70" spans="1:12" ht="12.75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</row>
    <row r="71" spans="1:12" ht="12.7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</row>
    <row r="72" spans="1:12" ht="12.7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</row>
    <row r="73" spans="1:12" ht="12.7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</row>
    <row r="74" spans="1:12" ht="12.7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</row>
    <row r="75" spans="1:12" ht="12.75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</row>
    <row r="76" spans="1:12" ht="12.7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</row>
    <row r="77" spans="1:12" ht="12.75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</row>
    <row r="78" spans="1:12" ht="12.7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</row>
    <row r="79" spans="1:12" ht="12.75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</row>
    <row r="80" spans="1:12" ht="12.7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</row>
    <row r="81" spans="1:12" ht="12.7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</row>
    <row r="82" spans="1:12" ht="12.7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</row>
    <row r="83" spans="1:12" ht="12.75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</row>
    <row r="84" spans="1:12" ht="12.75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</row>
    <row r="85" spans="1:12" ht="12.75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</row>
    <row r="86" spans="1:12" ht="12.75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</row>
    <row r="87" spans="1:12" ht="12.7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</row>
    <row r="88" spans="1:12" ht="12.7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</row>
    <row r="89" spans="1:12" ht="12.7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</row>
    <row r="90" spans="1:12" ht="12.75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</row>
    <row r="91" spans="1:12" ht="12.7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</row>
    <row r="92" spans="1:12" ht="12.75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</row>
    <row r="93" spans="1:12" ht="12.75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</row>
    <row r="94" spans="1:12" ht="12.75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</row>
    <row r="95" spans="1:12" ht="12.75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</row>
    <row r="96" spans="1:12" ht="12.7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</row>
    <row r="97" spans="1:12" ht="12.75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</row>
    <row r="98" spans="1:12" ht="12.7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</row>
    <row r="99" spans="1:12" ht="12.7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</row>
    <row r="100" spans="1:12" ht="12.7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</row>
    <row r="101" spans="1:12" ht="12.7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</row>
    <row r="102" spans="1:12" ht="12.7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</row>
    <row r="103" spans="1:12" ht="12.7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</row>
    <row r="104" spans="1:12" ht="12.75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</row>
    <row r="105" spans="1:12" ht="12.7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</row>
    <row r="106" spans="1:12" ht="12.75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</row>
    <row r="107" spans="1:12" ht="12.75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</row>
    <row r="108" spans="1:12" ht="12.75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</row>
    <row r="109" spans="1:12" ht="12.7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</row>
    <row r="110" spans="1:12" ht="12.7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</row>
    <row r="111" spans="1:12" ht="12.7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</row>
    <row r="112" spans="1:12" ht="12.75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</row>
    <row r="113" spans="1:12" ht="12.75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</row>
    <row r="114" spans="1:12" ht="12.75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</row>
    <row r="115" spans="1:12" ht="12.7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</row>
    <row r="116" spans="1:12" ht="12.7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</row>
    <row r="117" spans="1:12" ht="12.75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</row>
    <row r="118" spans="1:12" ht="12.75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</row>
    <row r="119" spans="1:12" ht="12.75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</row>
    <row r="120" spans="1:12" ht="12.75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</row>
    <row r="121" spans="1:12" ht="12.75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</row>
    <row r="122" spans="1:12" ht="12.75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</row>
    <row r="123" spans="1:12" ht="12.75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</row>
    <row r="124" spans="1:12" ht="12.75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</row>
    <row r="125" spans="1:12" ht="12.75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</row>
    <row r="126" spans="1:12" ht="12.75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</row>
    <row r="127" spans="1:12" ht="12.75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</row>
    <row r="128" spans="1:12" ht="12.75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</row>
    <row r="129" spans="1:12" ht="12.75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</row>
    <row r="130" spans="1:12" ht="12.75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</row>
    <row r="131" spans="1:12" ht="12.75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</row>
    <row r="132" spans="1:12" ht="12.75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</row>
    <row r="133" spans="1:12" ht="12.75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</row>
    <row r="134" spans="1:12" ht="12.75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</row>
    <row r="135" spans="1:12" ht="12.7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</row>
    <row r="136" spans="1:12" ht="12.75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</row>
    <row r="137" spans="1:12" ht="12.75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</row>
    <row r="138" spans="1:12" ht="12.75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</row>
    <row r="139" spans="1:12" ht="12.75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</row>
    <row r="140" spans="1:12" ht="12.75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</row>
    <row r="141" spans="1:12" ht="12.75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</row>
    <row r="142" spans="1:12" ht="12.75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</row>
    <row r="143" spans="1:12" ht="12.75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</row>
    <row r="144" spans="1:12" ht="12.75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</row>
    <row r="145" spans="1:12" ht="12.75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</row>
    <row r="146" spans="1:12" ht="12.75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</row>
    <row r="147" spans="1:12" ht="12.75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</row>
    <row r="148" spans="1:12" ht="12.75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</row>
    <row r="149" spans="1:12" ht="12.75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</row>
    <row r="150" spans="1:12" ht="12.75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</row>
    <row r="151" spans="1:12" ht="12.75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</row>
    <row r="152" spans="1:12" ht="12.75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</row>
    <row r="153" spans="1:12" ht="12.75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</row>
    <row r="154" spans="1:12" ht="12.75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</row>
    <row r="155" spans="1:12" ht="12.75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</row>
    <row r="156" spans="1:12" ht="12.75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</row>
    <row r="157" spans="1:12" ht="12.75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</row>
    <row r="158" spans="1:12" ht="12.75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</row>
    <row r="159" spans="1:12" ht="12.75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</row>
    <row r="160" spans="1:12" ht="12.75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</row>
    <row r="161" spans="1:12" ht="12.75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</row>
    <row r="162" spans="1:12" ht="12.75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</row>
    <row r="163" spans="1:12" ht="12.75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</row>
    <row r="164" spans="1:12" ht="12.75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</row>
    <row r="165" spans="1:12" ht="12.75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</row>
    <row r="166" spans="1:12" ht="12.75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</row>
    <row r="167" spans="1:12" ht="12.75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</row>
    <row r="168" spans="1:12" ht="12.75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</row>
    <row r="169" spans="1:12" ht="12.75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</row>
    <row r="170" spans="1:12" ht="12.75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</row>
    <row r="171" spans="1:12" ht="12.75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</row>
    <row r="172" spans="1:12" ht="12.75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</row>
    <row r="173" spans="1:12" ht="12.75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</row>
    <row r="174" spans="1:12" ht="12.75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</row>
    <row r="175" spans="1:12" ht="12.75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</row>
    <row r="176" spans="1:12" ht="12.75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</row>
    <row r="177" spans="1:12" ht="12.75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</row>
    <row r="178" spans="1:12" ht="12.75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</row>
    <row r="179" spans="1:12" ht="12.75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</row>
    <row r="180" spans="1:12" ht="12.75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</row>
    <row r="181" spans="1:12" ht="12.75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</row>
    <row r="182" spans="1:12" ht="12.75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</row>
    <row r="183" spans="1:12" ht="12.75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</row>
  </sheetData>
  <sheetProtection/>
  <mergeCells count="4">
    <mergeCell ref="A1:L1"/>
    <mergeCell ref="A2:L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zoomScalePageLayoutView="0" workbookViewId="0" topLeftCell="A71">
      <selection activeCell="A1" sqref="A1:L98"/>
    </sheetView>
  </sheetViews>
  <sheetFormatPr defaultColWidth="9.00390625" defaultRowHeight="12.75"/>
  <cols>
    <col min="1" max="1" width="79.625" style="0" customWidth="1"/>
    <col min="2" max="2" width="0" style="7" hidden="1" customWidth="1"/>
    <col min="3" max="3" width="13.125" style="0" customWidth="1"/>
    <col min="4" max="4" width="9.625" style="0" customWidth="1"/>
    <col min="5" max="5" width="10.375" style="0" bestFit="1" customWidth="1"/>
    <col min="7" max="7" width="0.12890625" style="0" customWidth="1"/>
    <col min="8" max="12" width="9.125" style="0" hidden="1" customWidth="1"/>
  </cols>
  <sheetData>
    <row r="1" spans="1:12" ht="12.75">
      <c r="A1" s="292" t="s">
        <v>304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ht="6" customHeight="1" hidden="1">
      <c r="A3" s="8" t="s">
        <v>43</v>
      </c>
    </row>
    <row r="4" spans="1:3" ht="19.5" customHeight="1">
      <c r="A4" s="294" t="s">
        <v>270</v>
      </c>
      <c r="B4" s="294"/>
      <c r="C4" s="294"/>
    </row>
    <row r="5" spans="1:3" ht="19.5" customHeight="1">
      <c r="A5" s="294" t="s">
        <v>278</v>
      </c>
      <c r="B5" s="294"/>
      <c r="C5" s="294"/>
    </row>
    <row r="6" spans="1:6" ht="21" customHeight="1">
      <c r="A6" s="3"/>
      <c r="C6" s="295" t="s">
        <v>0</v>
      </c>
      <c r="D6" s="296"/>
      <c r="E6" s="296"/>
      <c r="F6" s="296"/>
    </row>
    <row r="7" spans="1:7" ht="54.75" customHeight="1">
      <c r="A7" s="9" t="s">
        <v>44</v>
      </c>
      <c r="B7" s="9" t="s">
        <v>1</v>
      </c>
      <c r="C7" s="63" t="s">
        <v>276</v>
      </c>
      <c r="D7" s="63" t="s">
        <v>277</v>
      </c>
      <c r="E7" s="63" t="s">
        <v>305</v>
      </c>
      <c r="F7" s="63" t="s">
        <v>284</v>
      </c>
      <c r="G7" s="10"/>
    </row>
    <row r="8" spans="1:11" ht="13.5" customHeight="1">
      <c r="A8" s="11" t="s">
        <v>45</v>
      </c>
      <c r="B8" s="12" t="e">
        <f>B9+B33+B48+B59</f>
        <v>#REF!</v>
      </c>
      <c r="C8" s="12"/>
      <c r="D8" s="12"/>
      <c r="E8" s="12"/>
      <c r="F8" s="80"/>
      <c r="G8" s="13"/>
      <c r="H8" s="14"/>
      <c r="I8" s="14"/>
      <c r="J8" s="14"/>
      <c r="K8" s="14"/>
    </row>
    <row r="9" spans="1:11" ht="13.5" customHeight="1">
      <c r="A9" s="15" t="s">
        <v>46</v>
      </c>
      <c r="B9" s="12" t="e">
        <f>B10+B28</f>
        <v>#REF!</v>
      </c>
      <c r="C9" s="12">
        <f>SUM(C10+C28)</f>
        <v>46910</v>
      </c>
      <c r="D9" s="12">
        <f>SUM(D10+D28)</f>
        <v>57718</v>
      </c>
      <c r="E9" s="12">
        <f>SUM(E10+E28)</f>
        <v>56022</v>
      </c>
      <c r="F9" s="80">
        <f>E9/C9</f>
        <v>1.194244297591132</v>
      </c>
      <c r="G9" s="16" t="s">
        <v>232</v>
      </c>
      <c r="H9" s="14"/>
      <c r="I9" s="14"/>
      <c r="J9" s="14"/>
      <c r="K9" s="14"/>
    </row>
    <row r="10" spans="1:11" s="135" customFormat="1" ht="13.5" customHeight="1">
      <c r="A10" s="131" t="s">
        <v>47</v>
      </c>
      <c r="B10" s="132" t="e">
        <f>B11+B23+B24+B25+B26+#REF!</f>
        <v>#REF!</v>
      </c>
      <c r="C10" s="132">
        <f>SUM(C26+C25+C24+C11)</f>
        <v>23343</v>
      </c>
      <c r="D10" s="32">
        <f>SUM(D11+D24+D25)</f>
        <v>23343</v>
      </c>
      <c r="E10" s="132">
        <f>SUM(E26+E25+E24+E11)</f>
        <v>25110</v>
      </c>
      <c r="F10" s="80">
        <f aca="true" t="shared" si="0" ref="F10:F72">E10/C10</f>
        <v>1.0756972111553784</v>
      </c>
      <c r="G10" s="133" t="s">
        <v>231</v>
      </c>
      <c r="H10" s="134"/>
      <c r="I10" s="134"/>
      <c r="J10" s="134"/>
      <c r="K10" s="134"/>
    </row>
    <row r="11" spans="1:11" s="127" customFormat="1" ht="13.5" customHeight="1">
      <c r="A11" s="124" t="s">
        <v>48</v>
      </c>
      <c r="B11" s="26">
        <f>B12+B13+B18+B19+B20+B22</f>
        <v>290009</v>
      </c>
      <c r="C11" s="26">
        <f>SUM(C14:C20)</f>
        <v>13673</v>
      </c>
      <c r="D11" s="26">
        <f>SUM(D14:D20)</f>
        <v>13673</v>
      </c>
      <c r="E11" s="26">
        <f>SUM(E14:E21)</f>
        <v>14077</v>
      </c>
      <c r="F11" s="80">
        <f t="shared" si="0"/>
        <v>1.0295472829664303</v>
      </c>
      <c r="G11" s="125"/>
      <c r="H11" s="126"/>
      <c r="I11" s="126"/>
      <c r="J11" s="126"/>
      <c r="K11" s="126"/>
    </row>
    <row r="12" spans="1:11" ht="13.5" customHeight="1">
      <c r="A12" s="21" t="s">
        <v>49</v>
      </c>
      <c r="B12" s="18">
        <v>62425</v>
      </c>
      <c r="C12" s="18">
        <v>0</v>
      </c>
      <c r="D12" s="18">
        <v>0</v>
      </c>
      <c r="E12" s="18">
        <v>0</v>
      </c>
      <c r="F12" s="80"/>
      <c r="G12" s="22"/>
      <c r="H12" s="14"/>
      <c r="I12" s="14"/>
      <c r="J12" s="14"/>
      <c r="K12" s="14"/>
    </row>
    <row r="13" spans="1:11" ht="13.5" customHeight="1">
      <c r="A13" s="21" t="s">
        <v>50</v>
      </c>
      <c r="B13" s="18">
        <f>SUM(B14:B17)</f>
        <v>68541</v>
      </c>
      <c r="C13" s="18">
        <f>SUM(C14:C17)</f>
        <v>4960</v>
      </c>
      <c r="D13" s="18">
        <f>SUM(D14:D17)</f>
        <v>4960</v>
      </c>
      <c r="E13" s="18">
        <f>SUM(E14:E17)</f>
        <v>4960</v>
      </c>
      <c r="F13" s="80">
        <f t="shared" si="0"/>
        <v>1</v>
      </c>
      <c r="G13" s="20"/>
      <c r="H13" s="14"/>
      <c r="I13" s="14"/>
      <c r="J13" s="14"/>
      <c r="K13" s="14"/>
    </row>
    <row r="14" spans="1:11" ht="13.5" customHeight="1">
      <c r="A14" s="23" t="s">
        <v>51</v>
      </c>
      <c r="B14" s="18">
        <v>14937</v>
      </c>
      <c r="C14" s="18">
        <v>1989</v>
      </c>
      <c r="D14" s="18">
        <v>1989</v>
      </c>
      <c r="E14" s="18">
        <v>1989</v>
      </c>
      <c r="F14" s="80">
        <f t="shared" si="0"/>
        <v>1</v>
      </c>
      <c r="G14" s="22"/>
      <c r="H14" s="14"/>
      <c r="I14" s="14"/>
      <c r="J14" s="14"/>
      <c r="K14" s="14"/>
    </row>
    <row r="15" spans="1:11" ht="13.5" customHeight="1">
      <c r="A15" s="23" t="s">
        <v>52</v>
      </c>
      <c r="B15" s="18">
        <v>35072</v>
      </c>
      <c r="C15" s="18">
        <v>1696</v>
      </c>
      <c r="D15" s="18">
        <v>1696</v>
      </c>
      <c r="E15" s="18">
        <v>1696</v>
      </c>
      <c r="F15" s="80">
        <f t="shared" si="0"/>
        <v>1</v>
      </c>
      <c r="H15" s="14"/>
      <c r="I15" s="14"/>
      <c r="J15" s="14"/>
      <c r="K15" s="14"/>
    </row>
    <row r="16" spans="1:11" ht="13.5" customHeight="1">
      <c r="A16" s="23" t="s">
        <v>53</v>
      </c>
      <c r="B16" s="18">
        <v>100</v>
      </c>
      <c r="C16" s="18">
        <v>487</v>
      </c>
      <c r="D16" s="18">
        <v>487</v>
      </c>
      <c r="E16" s="18">
        <v>487</v>
      </c>
      <c r="F16" s="80">
        <f t="shared" si="0"/>
        <v>1</v>
      </c>
      <c r="G16" s="22"/>
      <c r="H16" s="14"/>
      <c r="I16" s="14"/>
      <c r="J16" s="14"/>
      <c r="K16" s="14"/>
    </row>
    <row r="17" spans="1:11" ht="13.5" customHeight="1">
      <c r="A17" s="23" t="s">
        <v>54</v>
      </c>
      <c r="B17" s="18">
        <v>18432</v>
      </c>
      <c r="C17" s="18">
        <v>788</v>
      </c>
      <c r="D17" s="18">
        <v>788</v>
      </c>
      <c r="E17" s="18">
        <v>788</v>
      </c>
      <c r="F17" s="80">
        <f t="shared" si="0"/>
        <v>1</v>
      </c>
      <c r="G17" s="22"/>
      <c r="H17" s="14"/>
      <c r="I17" s="14"/>
      <c r="J17" s="14"/>
      <c r="K17" s="14"/>
    </row>
    <row r="18" spans="1:11" ht="13.5" customHeight="1">
      <c r="A18" s="21" t="s">
        <v>55</v>
      </c>
      <c r="B18" s="18">
        <v>7223</v>
      </c>
      <c r="C18" s="18">
        <v>8619</v>
      </c>
      <c r="D18" s="18">
        <v>8619</v>
      </c>
      <c r="E18" s="18">
        <v>7010</v>
      </c>
      <c r="F18" s="80">
        <f t="shared" si="0"/>
        <v>0.8133194106044784</v>
      </c>
      <c r="G18" s="22"/>
      <c r="H18" s="14"/>
      <c r="I18" s="14"/>
      <c r="J18" s="14"/>
      <c r="K18" s="14"/>
    </row>
    <row r="19" spans="1:11" ht="13.5" customHeight="1">
      <c r="A19" s="21" t="s">
        <v>56</v>
      </c>
      <c r="B19" s="24">
        <v>173076</v>
      </c>
      <c r="C19" s="24"/>
      <c r="D19" s="24"/>
      <c r="E19" s="24"/>
      <c r="F19" s="80"/>
      <c r="G19" s="22"/>
      <c r="H19" s="14"/>
      <c r="I19" s="14"/>
      <c r="J19" s="14"/>
      <c r="K19" s="14"/>
    </row>
    <row r="20" spans="1:11" ht="13.5" customHeight="1">
      <c r="A20" s="21" t="s">
        <v>57</v>
      </c>
      <c r="B20" s="18">
        <v>161</v>
      </c>
      <c r="C20" s="18">
        <v>94</v>
      </c>
      <c r="D20" s="18">
        <v>94</v>
      </c>
      <c r="E20" s="18">
        <v>89</v>
      </c>
      <c r="F20" s="80">
        <f t="shared" si="0"/>
        <v>0.9468085106382979</v>
      </c>
      <c r="G20" s="22"/>
      <c r="H20" s="14"/>
      <c r="I20" s="14"/>
      <c r="J20" s="14"/>
      <c r="K20" s="14"/>
    </row>
    <row r="21" spans="1:11" ht="13.5" customHeight="1">
      <c r="A21" s="21" t="s">
        <v>279</v>
      </c>
      <c r="B21" s="18"/>
      <c r="C21" s="18"/>
      <c r="D21" s="18"/>
      <c r="E21" s="18">
        <v>2018</v>
      </c>
      <c r="F21" s="80"/>
      <c r="G21" s="22"/>
      <c r="H21" s="14"/>
      <c r="I21" s="14"/>
      <c r="J21" s="14"/>
      <c r="K21" s="14"/>
    </row>
    <row r="22" spans="1:11" ht="13.5" customHeight="1">
      <c r="A22" s="25" t="s">
        <v>58</v>
      </c>
      <c r="B22" s="26">
        <v>-21417</v>
      </c>
      <c r="C22" s="26"/>
      <c r="D22" s="26"/>
      <c r="E22" s="26"/>
      <c r="F22" s="80"/>
      <c r="G22" s="22"/>
      <c r="H22" s="14"/>
      <c r="I22" s="14"/>
      <c r="J22" s="14"/>
      <c r="K22" s="14"/>
    </row>
    <row r="23" spans="1:11" s="127" customFormat="1" ht="13.5" customHeight="1">
      <c r="A23" s="128" t="s">
        <v>59</v>
      </c>
      <c r="B23" s="26">
        <v>45148</v>
      </c>
      <c r="C23" s="26"/>
      <c r="D23" s="26"/>
      <c r="E23" s="26"/>
      <c r="F23" s="80"/>
      <c r="G23" s="129"/>
      <c r="H23" s="126"/>
      <c r="I23" s="126"/>
      <c r="J23" s="126"/>
      <c r="K23" s="126"/>
    </row>
    <row r="24" spans="1:11" s="127" customFormat="1" ht="25.5" customHeight="1">
      <c r="A24" s="128" t="s">
        <v>60</v>
      </c>
      <c r="B24" s="26">
        <v>22868</v>
      </c>
      <c r="C24" s="26">
        <v>8470</v>
      </c>
      <c r="D24" s="26">
        <v>8470</v>
      </c>
      <c r="E24" s="26">
        <v>9233</v>
      </c>
      <c r="F24" s="80">
        <f t="shared" si="0"/>
        <v>1.0900826446280991</v>
      </c>
      <c r="G24" s="129"/>
      <c r="H24" s="126"/>
      <c r="I24" s="126"/>
      <c r="J24" s="126"/>
      <c r="K24" s="126"/>
    </row>
    <row r="25" spans="1:11" s="127" customFormat="1" ht="13.5" customHeight="1">
      <c r="A25" s="128" t="s">
        <v>61</v>
      </c>
      <c r="B25" s="26">
        <v>3049</v>
      </c>
      <c r="C25" s="26">
        <v>1200</v>
      </c>
      <c r="D25" s="26">
        <v>1200</v>
      </c>
      <c r="E25" s="26">
        <v>1800</v>
      </c>
      <c r="F25" s="80">
        <f t="shared" si="0"/>
        <v>1.5</v>
      </c>
      <c r="G25" s="130"/>
      <c r="H25" s="126"/>
      <c r="I25" s="126"/>
      <c r="J25" s="126"/>
      <c r="K25" s="126"/>
    </row>
    <row r="26" spans="1:11" s="127" customFormat="1" ht="13.5" customHeight="1">
      <c r="A26" s="128" t="s">
        <v>62</v>
      </c>
      <c r="B26" s="26"/>
      <c r="C26" s="26"/>
      <c r="D26" s="26"/>
      <c r="E26" s="26"/>
      <c r="F26" s="80"/>
      <c r="G26" s="126" t="s">
        <v>231</v>
      </c>
      <c r="H26" s="126"/>
      <c r="I26" s="126"/>
      <c r="J26" s="126"/>
      <c r="K26" s="126"/>
    </row>
    <row r="27" spans="1:11" s="127" customFormat="1" ht="13.5" customHeight="1">
      <c r="A27" s="128" t="s">
        <v>226</v>
      </c>
      <c r="B27" s="26"/>
      <c r="C27" s="26"/>
      <c r="D27" s="26"/>
      <c r="E27" s="26"/>
      <c r="F27" s="80"/>
      <c r="G27" s="126"/>
      <c r="H27" s="126"/>
      <c r="I27" s="126"/>
      <c r="J27" s="126"/>
      <c r="K27" s="126"/>
    </row>
    <row r="28" spans="1:11" s="135" customFormat="1" ht="13.5" customHeight="1">
      <c r="A28" s="136" t="s">
        <v>63</v>
      </c>
      <c r="B28" s="132">
        <f>SUM(B29:B32)</f>
        <v>12326</v>
      </c>
      <c r="C28" s="132">
        <v>23567</v>
      </c>
      <c r="D28" s="132">
        <v>34375</v>
      </c>
      <c r="E28" s="132">
        <v>30912</v>
      </c>
      <c r="F28" s="80">
        <f t="shared" si="0"/>
        <v>1.3116646157762974</v>
      </c>
      <c r="G28" s="137">
        <v>26389</v>
      </c>
      <c r="H28" s="134"/>
      <c r="I28" s="134"/>
      <c r="J28" s="134"/>
      <c r="K28" s="134"/>
    </row>
    <row r="29" spans="1:11" ht="13.5" customHeight="1">
      <c r="A29" s="27" t="s">
        <v>64</v>
      </c>
      <c r="B29" s="18">
        <v>6600</v>
      </c>
      <c r="C29" s="18"/>
      <c r="D29" s="18"/>
      <c r="E29" s="18"/>
      <c r="F29" s="80"/>
      <c r="G29" s="29"/>
      <c r="H29" s="14"/>
      <c r="I29" s="14"/>
      <c r="J29" s="14"/>
      <c r="K29" s="14"/>
    </row>
    <row r="30" spans="1:11" ht="13.5" customHeight="1">
      <c r="A30" s="27" t="s">
        <v>175</v>
      </c>
      <c r="B30" s="18"/>
      <c r="C30" s="18"/>
      <c r="D30" s="18"/>
      <c r="E30" s="18"/>
      <c r="F30" s="80"/>
      <c r="G30" s="29"/>
      <c r="H30" s="14"/>
      <c r="I30" s="14"/>
      <c r="J30" s="14"/>
      <c r="K30" s="14"/>
    </row>
    <row r="31" spans="1:11" ht="13.5" customHeight="1">
      <c r="A31" s="27" t="s">
        <v>176</v>
      </c>
      <c r="B31" s="18">
        <v>2000</v>
      </c>
      <c r="C31" s="18"/>
      <c r="D31" s="18"/>
      <c r="E31" s="18"/>
      <c r="F31" s="80"/>
      <c r="G31" s="29"/>
      <c r="H31" s="14"/>
      <c r="I31" s="14"/>
      <c r="J31" s="14"/>
      <c r="K31" s="14"/>
    </row>
    <row r="32" spans="1:11" ht="13.5" customHeight="1">
      <c r="A32" s="30" t="s">
        <v>65</v>
      </c>
      <c r="B32" s="18">
        <v>3726</v>
      </c>
      <c r="C32" s="18">
        <v>23567</v>
      </c>
      <c r="D32" s="18">
        <v>34375</v>
      </c>
      <c r="E32" s="18">
        <v>30912</v>
      </c>
      <c r="F32" s="80">
        <f t="shared" si="0"/>
        <v>1.3116646157762974</v>
      </c>
      <c r="G32" s="29"/>
      <c r="H32" s="14"/>
      <c r="I32" s="14"/>
      <c r="J32" s="14"/>
      <c r="K32" s="14"/>
    </row>
    <row r="33" spans="1:11" ht="13.5" customHeight="1">
      <c r="A33" s="31" t="s">
        <v>66</v>
      </c>
      <c r="B33" s="32">
        <f>B34+B38+B40+B41+B43</f>
        <v>407350</v>
      </c>
      <c r="C33" s="32">
        <f>C34+C38+C40+C41+C43+C47</f>
        <v>4650</v>
      </c>
      <c r="D33" s="32">
        <f>D34+D38+D40+D41+D43+D47+D45</f>
        <v>7611</v>
      </c>
      <c r="E33" s="32">
        <f>E34+E38+E40+E41+E43+E47</f>
        <v>7260</v>
      </c>
      <c r="F33" s="80">
        <f t="shared" si="0"/>
        <v>1.5612903225806452</v>
      </c>
      <c r="G33" s="33"/>
      <c r="H33" s="33"/>
      <c r="I33" s="33"/>
      <c r="J33" s="33"/>
      <c r="K33" s="14"/>
    </row>
    <row r="34" spans="1:11" ht="13.5" customHeight="1">
      <c r="A34" s="17" t="s">
        <v>67</v>
      </c>
      <c r="B34" s="18">
        <f>SUM(B35:B37)</f>
        <v>228800</v>
      </c>
      <c r="C34" s="18">
        <f>SUM(C35:C37)</f>
        <v>650</v>
      </c>
      <c r="D34" s="18">
        <v>681</v>
      </c>
      <c r="E34" s="18">
        <f>SUM(E35:E37)</f>
        <v>650</v>
      </c>
      <c r="F34" s="80">
        <f t="shared" si="0"/>
        <v>1</v>
      </c>
      <c r="G34" s="14"/>
      <c r="H34" s="14"/>
      <c r="I34" s="14"/>
      <c r="J34" s="14"/>
      <c r="K34" s="14"/>
    </row>
    <row r="35" spans="1:11" ht="13.5" customHeight="1">
      <c r="A35" s="19" t="s">
        <v>68</v>
      </c>
      <c r="B35" s="18">
        <v>225000</v>
      </c>
      <c r="C35" s="18"/>
      <c r="D35" s="18"/>
      <c r="E35" s="18"/>
      <c r="F35" s="80"/>
      <c r="G35" s="14"/>
      <c r="H35" s="14"/>
      <c r="I35" s="14"/>
      <c r="J35" s="14"/>
      <c r="K35" s="14"/>
    </row>
    <row r="36" spans="1:11" ht="13.5" customHeight="1">
      <c r="A36" s="19" t="s">
        <v>69</v>
      </c>
      <c r="B36" s="18">
        <v>1300</v>
      </c>
      <c r="C36" s="18">
        <v>650</v>
      </c>
      <c r="D36" s="18">
        <v>681</v>
      </c>
      <c r="E36" s="18">
        <v>650</v>
      </c>
      <c r="F36" s="80">
        <f t="shared" si="0"/>
        <v>1</v>
      </c>
      <c r="G36" s="14"/>
      <c r="H36" s="14"/>
      <c r="I36" s="14"/>
      <c r="J36" s="14"/>
      <c r="K36" s="14"/>
    </row>
    <row r="37" spans="1:11" ht="13.5" customHeight="1">
      <c r="A37" s="19" t="s">
        <v>70</v>
      </c>
      <c r="B37" s="18">
        <v>2500</v>
      </c>
      <c r="C37" s="18"/>
      <c r="D37" s="18"/>
      <c r="E37" s="18"/>
      <c r="F37" s="80"/>
      <c r="G37" s="34"/>
      <c r="H37" s="14"/>
      <c r="I37" s="14"/>
      <c r="J37" s="14"/>
      <c r="K37" s="14"/>
    </row>
    <row r="38" spans="1:11" ht="13.5" customHeight="1">
      <c r="A38" s="17" t="s">
        <v>71</v>
      </c>
      <c r="B38" s="18">
        <v>65000</v>
      </c>
      <c r="C38" s="18">
        <v>3500</v>
      </c>
      <c r="D38" s="18">
        <v>5901</v>
      </c>
      <c r="E38" s="18">
        <v>5910</v>
      </c>
      <c r="F38" s="80">
        <f t="shared" si="0"/>
        <v>1.6885714285714286</v>
      </c>
      <c r="G38" s="14"/>
      <c r="H38" s="14"/>
      <c r="I38" s="14"/>
      <c r="J38" s="14"/>
      <c r="K38" s="14"/>
    </row>
    <row r="39" spans="1:11" ht="13.5" customHeight="1">
      <c r="A39" s="19" t="s">
        <v>72</v>
      </c>
      <c r="B39" s="18">
        <v>65000</v>
      </c>
      <c r="C39" s="18">
        <v>3500</v>
      </c>
      <c r="D39" s="18">
        <v>5901</v>
      </c>
      <c r="E39" s="18">
        <v>5910</v>
      </c>
      <c r="F39" s="80">
        <f t="shared" si="0"/>
        <v>1.6885714285714286</v>
      </c>
      <c r="G39" s="14"/>
      <c r="H39" s="14"/>
      <c r="I39" s="14"/>
      <c r="J39" s="14"/>
      <c r="K39" s="14"/>
    </row>
    <row r="40" spans="1:11" ht="13.5" customHeight="1">
      <c r="A40" s="17" t="s">
        <v>73</v>
      </c>
      <c r="B40" s="18">
        <v>11200</v>
      </c>
      <c r="C40" s="18">
        <v>200</v>
      </c>
      <c r="D40" s="18">
        <v>415</v>
      </c>
      <c r="E40" s="18">
        <v>400</v>
      </c>
      <c r="F40" s="80">
        <f t="shared" si="0"/>
        <v>2</v>
      </c>
      <c r="G40" s="14"/>
      <c r="H40" s="14"/>
      <c r="I40" s="14"/>
      <c r="J40" s="14"/>
      <c r="K40" s="14"/>
    </row>
    <row r="41" spans="1:11" ht="13.5" customHeight="1">
      <c r="A41" s="17" t="s">
        <v>74</v>
      </c>
      <c r="B41" s="18">
        <v>100000</v>
      </c>
      <c r="C41" s="18"/>
      <c r="D41" s="18"/>
      <c r="E41" s="18"/>
      <c r="F41" s="80"/>
      <c r="G41" s="14"/>
      <c r="H41" s="14"/>
      <c r="I41" s="14"/>
      <c r="J41" s="14"/>
      <c r="K41" s="14"/>
    </row>
    <row r="42" spans="1:11" ht="12.75" customHeight="1">
      <c r="A42" s="19" t="s">
        <v>177</v>
      </c>
      <c r="B42" s="18">
        <v>100000</v>
      </c>
      <c r="C42" s="18"/>
      <c r="D42" s="18"/>
      <c r="E42" s="18"/>
      <c r="F42" s="80"/>
      <c r="G42" s="14"/>
      <c r="H42" s="14"/>
      <c r="I42" s="14"/>
      <c r="J42" s="14"/>
      <c r="K42" s="14"/>
    </row>
    <row r="43" spans="1:11" ht="13.5" customHeight="1">
      <c r="A43" s="17" t="s">
        <v>75</v>
      </c>
      <c r="B43" s="18">
        <f>SUM(B44:B46)</f>
        <v>2350</v>
      </c>
      <c r="C43" s="18">
        <v>300</v>
      </c>
      <c r="D43" s="18">
        <v>574</v>
      </c>
      <c r="E43" s="18">
        <v>300</v>
      </c>
      <c r="F43" s="80">
        <f t="shared" si="0"/>
        <v>1</v>
      </c>
      <c r="G43" s="35"/>
      <c r="H43" s="35"/>
      <c r="I43" s="35"/>
      <c r="J43" s="35"/>
      <c r="K43" s="14"/>
    </row>
    <row r="44" spans="1:11" ht="13.5" customHeight="1">
      <c r="A44" s="36" t="s">
        <v>76</v>
      </c>
      <c r="B44" s="18">
        <v>2000</v>
      </c>
      <c r="C44" s="18"/>
      <c r="D44" s="18"/>
      <c r="E44" s="18"/>
      <c r="F44" s="80"/>
      <c r="G44" s="14"/>
      <c r="H44" s="14"/>
      <c r="I44" s="14"/>
      <c r="J44" s="14"/>
      <c r="K44" s="14"/>
    </row>
    <row r="45" spans="1:11" ht="13.5" customHeight="1">
      <c r="A45" s="36" t="s">
        <v>77</v>
      </c>
      <c r="B45" s="18">
        <v>200</v>
      </c>
      <c r="C45" s="18"/>
      <c r="D45" s="18">
        <v>40</v>
      </c>
      <c r="E45" s="18"/>
      <c r="F45" s="80"/>
      <c r="G45" s="14"/>
      <c r="H45" s="14"/>
      <c r="I45" s="14"/>
      <c r="J45" s="14"/>
      <c r="K45" s="14"/>
    </row>
    <row r="46" spans="1:11" ht="13.5" customHeight="1">
      <c r="A46" s="36" t="s">
        <v>78</v>
      </c>
      <c r="B46" s="18">
        <v>150</v>
      </c>
      <c r="C46" s="18"/>
      <c r="D46" s="18"/>
      <c r="E46" s="18"/>
      <c r="F46" s="80"/>
      <c r="G46" s="14"/>
      <c r="H46" s="14"/>
      <c r="I46" s="14"/>
      <c r="J46" s="14"/>
      <c r="K46" s="14"/>
    </row>
    <row r="47" spans="1:11" ht="13.5" customHeight="1">
      <c r="A47" s="36" t="s">
        <v>242</v>
      </c>
      <c r="B47" s="18"/>
      <c r="C47" s="18"/>
      <c r="D47" s="18"/>
      <c r="E47" s="18"/>
      <c r="F47" s="80"/>
      <c r="G47" s="14"/>
      <c r="H47" s="14"/>
      <c r="I47" s="14"/>
      <c r="J47" s="14"/>
      <c r="K47" s="14"/>
    </row>
    <row r="48" spans="1:11" ht="15.75" customHeight="1">
      <c r="A48" s="15" t="s">
        <v>79</v>
      </c>
      <c r="B48" s="32">
        <f>SUM(B49:B58)</f>
        <v>87792</v>
      </c>
      <c r="C48" s="32">
        <v>4290</v>
      </c>
      <c r="D48" s="32">
        <v>13365</v>
      </c>
      <c r="E48" s="32">
        <v>6500</v>
      </c>
      <c r="F48" s="80">
        <f t="shared" si="0"/>
        <v>1.5151515151515151</v>
      </c>
      <c r="G48" s="33"/>
      <c r="H48" s="33"/>
      <c r="I48" s="33"/>
      <c r="J48" s="33"/>
      <c r="K48" s="33"/>
    </row>
    <row r="49" spans="1:11" ht="14.25" customHeight="1" hidden="1">
      <c r="A49" s="28" t="s">
        <v>80</v>
      </c>
      <c r="B49" s="18">
        <v>760</v>
      </c>
      <c r="C49" s="18"/>
      <c r="D49" s="18"/>
      <c r="E49" s="18"/>
      <c r="F49" s="80" t="e">
        <f t="shared" si="0"/>
        <v>#DIV/0!</v>
      </c>
      <c r="G49" s="14"/>
      <c r="H49" s="14"/>
      <c r="I49" s="14"/>
      <c r="J49" s="14"/>
      <c r="K49" s="14"/>
    </row>
    <row r="50" spans="1:11" ht="7.5" customHeight="1" hidden="1">
      <c r="A50" s="28" t="s">
        <v>81</v>
      </c>
      <c r="B50" s="18">
        <v>61999</v>
      </c>
      <c r="C50" s="18"/>
      <c r="D50" s="18"/>
      <c r="E50" s="18"/>
      <c r="F50" s="80" t="e">
        <f t="shared" si="0"/>
        <v>#DIV/0!</v>
      </c>
      <c r="G50" s="14"/>
      <c r="H50" s="14"/>
      <c r="I50" s="14"/>
      <c r="J50" s="14"/>
      <c r="K50" s="14"/>
    </row>
    <row r="51" spans="1:12" s="6" customFormat="1" ht="7.5" customHeight="1" hidden="1">
      <c r="A51" s="28" t="s">
        <v>82</v>
      </c>
      <c r="B51" s="18"/>
      <c r="C51" s="18"/>
      <c r="D51" s="18"/>
      <c r="E51" s="18"/>
      <c r="F51" s="80" t="e">
        <f t="shared" si="0"/>
        <v>#DIV/0!</v>
      </c>
      <c r="G51" s="37"/>
      <c r="H51" s="37"/>
      <c r="I51" s="37"/>
      <c r="J51" s="37"/>
      <c r="K51" s="37"/>
      <c r="L51"/>
    </row>
    <row r="52" spans="1:11" ht="7.5" customHeight="1" hidden="1">
      <c r="A52" s="28" t="s">
        <v>83</v>
      </c>
      <c r="B52" s="18"/>
      <c r="C52" s="18"/>
      <c r="D52" s="18"/>
      <c r="E52" s="18"/>
      <c r="F52" s="80" t="e">
        <f t="shared" si="0"/>
        <v>#DIV/0!</v>
      </c>
      <c r="G52" s="14"/>
      <c r="H52" s="14"/>
      <c r="I52" s="14"/>
      <c r="J52" s="14"/>
      <c r="K52" s="14"/>
    </row>
    <row r="53" spans="1:11" ht="7.5" customHeight="1" hidden="1">
      <c r="A53" s="28" t="s">
        <v>84</v>
      </c>
      <c r="B53" s="18">
        <v>18754</v>
      </c>
      <c r="C53" s="18"/>
      <c r="D53" s="18"/>
      <c r="E53" s="18"/>
      <c r="F53" s="80" t="e">
        <f t="shared" si="0"/>
        <v>#DIV/0!</v>
      </c>
      <c r="G53" s="14"/>
      <c r="H53" s="14"/>
      <c r="I53" s="14"/>
      <c r="J53" s="14"/>
      <c r="K53" s="14"/>
    </row>
    <row r="54" spans="1:11" ht="15.75" customHeight="1" hidden="1">
      <c r="A54" s="28" t="s">
        <v>85</v>
      </c>
      <c r="B54" s="18">
        <v>5739</v>
      </c>
      <c r="C54" s="18"/>
      <c r="D54" s="18"/>
      <c r="E54" s="18"/>
      <c r="F54" s="80" t="e">
        <f t="shared" si="0"/>
        <v>#DIV/0!</v>
      </c>
      <c r="G54" s="14"/>
      <c r="H54" s="14"/>
      <c r="I54" s="14"/>
      <c r="J54" s="14"/>
      <c r="K54" s="14"/>
    </row>
    <row r="55" spans="1:11" ht="7.5" customHeight="1" hidden="1">
      <c r="A55" s="28" t="s">
        <v>86</v>
      </c>
      <c r="B55" s="18"/>
      <c r="C55" s="18"/>
      <c r="D55" s="18"/>
      <c r="E55" s="18"/>
      <c r="F55" s="80" t="e">
        <f t="shared" si="0"/>
        <v>#DIV/0!</v>
      </c>
      <c r="G55" s="14"/>
      <c r="H55" s="14"/>
      <c r="I55" s="14"/>
      <c r="J55" s="14"/>
      <c r="K55" s="14"/>
    </row>
    <row r="56" spans="1:11" ht="7.5" customHeight="1" hidden="1">
      <c r="A56" s="28" t="s">
        <v>87</v>
      </c>
      <c r="B56" s="18"/>
      <c r="C56" s="18"/>
      <c r="D56" s="18"/>
      <c r="E56" s="18"/>
      <c r="F56" s="80" t="e">
        <f t="shared" si="0"/>
        <v>#DIV/0!</v>
      </c>
      <c r="G56" s="14"/>
      <c r="H56" s="14"/>
      <c r="I56" s="14"/>
      <c r="J56" s="14"/>
      <c r="K56" s="14"/>
    </row>
    <row r="57" spans="1:11" ht="7.5" customHeight="1" hidden="1">
      <c r="A57" s="28" t="s">
        <v>88</v>
      </c>
      <c r="B57" s="18"/>
      <c r="C57" s="18"/>
      <c r="D57" s="18"/>
      <c r="E57" s="18"/>
      <c r="F57" s="80" t="e">
        <f t="shared" si="0"/>
        <v>#DIV/0!</v>
      </c>
      <c r="G57" s="14"/>
      <c r="H57" s="14"/>
      <c r="I57" s="14"/>
      <c r="J57" s="14"/>
      <c r="K57" s="14"/>
    </row>
    <row r="58" spans="1:11" ht="7.5" customHeight="1" hidden="1">
      <c r="A58" s="28" t="s">
        <v>89</v>
      </c>
      <c r="B58" s="18">
        <v>540</v>
      </c>
      <c r="C58" s="18"/>
      <c r="D58" s="18"/>
      <c r="E58" s="18"/>
      <c r="F58" s="80" t="e">
        <f t="shared" si="0"/>
        <v>#DIV/0!</v>
      </c>
      <c r="G58" s="14"/>
      <c r="H58" s="14"/>
      <c r="I58" s="14"/>
      <c r="J58" s="14"/>
      <c r="K58" s="14"/>
    </row>
    <row r="59" spans="1:11" ht="13.5" customHeight="1">
      <c r="A59" s="15" t="s">
        <v>90</v>
      </c>
      <c r="B59" s="32">
        <f>SUM(B60:B62)</f>
        <v>737</v>
      </c>
      <c r="C59" s="32">
        <v>300</v>
      </c>
      <c r="D59" s="32">
        <v>505</v>
      </c>
      <c r="E59" s="32">
        <v>300</v>
      </c>
      <c r="F59" s="80">
        <f t="shared" si="0"/>
        <v>1</v>
      </c>
      <c r="G59" s="14"/>
      <c r="H59" s="14"/>
      <c r="I59" s="14"/>
      <c r="J59" s="14"/>
      <c r="K59" s="14"/>
    </row>
    <row r="60" spans="1:11" ht="13.5" customHeight="1">
      <c r="A60" s="28" t="s">
        <v>91</v>
      </c>
      <c r="B60" s="18"/>
      <c r="C60" s="18"/>
      <c r="D60" s="18"/>
      <c r="E60" s="18"/>
      <c r="F60" s="80"/>
      <c r="G60" s="14"/>
      <c r="H60" s="14"/>
      <c r="I60" s="14"/>
      <c r="J60" s="14"/>
      <c r="K60" s="14"/>
    </row>
    <row r="61" spans="1:11" ht="13.5" customHeight="1">
      <c r="A61" s="28" t="s">
        <v>92</v>
      </c>
      <c r="B61" s="18"/>
      <c r="C61" s="18"/>
      <c r="D61" s="18"/>
      <c r="E61" s="18"/>
      <c r="F61" s="80"/>
      <c r="G61" s="14"/>
      <c r="H61" s="14"/>
      <c r="I61" s="14"/>
      <c r="J61" s="14"/>
      <c r="K61" s="14"/>
    </row>
    <row r="62" spans="1:11" ht="13.5" customHeight="1">
      <c r="A62" s="28" t="s">
        <v>93</v>
      </c>
      <c r="B62" s="18">
        <v>737</v>
      </c>
      <c r="C62" s="18"/>
      <c r="D62" s="18">
        <v>505</v>
      </c>
      <c r="E62" s="18"/>
      <c r="F62" s="80"/>
      <c r="G62" s="14"/>
      <c r="H62" s="14"/>
      <c r="I62" s="14"/>
      <c r="J62" s="14"/>
      <c r="K62" s="14"/>
    </row>
    <row r="63" spans="1:11" ht="13.5" customHeight="1">
      <c r="A63" s="27"/>
      <c r="B63" s="18"/>
      <c r="C63" s="18"/>
      <c r="D63" s="18"/>
      <c r="E63" s="18"/>
      <c r="F63" s="80"/>
      <c r="G63" s="14"/>
      <c r="H63" s="14"/>
      <c r="I63" s="14"/>
      <c r="J63" s="14"/>
      <c r="K63" s="14"/>
    </row>
    <row r="64" spans="1:11" ht="18.75" customHeight="1">
      <c r="A64" s="38" t="s">
        <v>12</v>
      </c>
      <c r="B64" s="12">
        <f>B65+B68</f>
        <v>317118</v>
      </c>
      <c r="C64" s="12">
        <v>10692</v>
      </c>
      <c r="D64" s="12">
        <v>10402</v>
      </c>
      <c r="E64" s="12">
        <v>14015</v>
      </c>
      <c r="F64" s="80">
        <f t="shared" si="0"/>
        <v>1.310793116348672</v>
      </c>
      <c r="G64" s="14"/>
      <c r="H64" s="14"/>
      <c r="I64" s="14"/>
      <c r="J64" s="14"/>
      <c r="K64" s="14"/>
    </row>
    <row r="65" spans="1:11" ht="18.75" customHeight="1">
      <c r="A65" s="39" t="s">
        <v>13</v>
      </c>
      <c r="B65" s="12">
        <f>SUM(B66:B66)</f>
        <v>317118</v>
      </c>
      <c r="C65" s="12">
        <v>10692</v>
      </c>
      <c r="D65" s="12">
        <v>10402</v>
      </c>
      <c r="E65" s="12">
        <v>14015</v>
      </c>
      <c r="F65" s="80">
        <f t="shared" si="0"/>
        <v>1.310793116348672</v>
      </c>
      <c r="G65" s="14"/>
      <c r="H65" s="14"/>
      <c r="I65" s="14"/>
      <c r="J65" s="14"/>
      <c r="K65" s="14"/>
    </row>
    <row r="66" spans="1:11" ht="13.5" customHeight="1">
      <c r="A66" s="17" t="s">
        <v>94</v>
      </c>
      <c r="B66" s="40">
        <v>317118</v>
      </c>
      <c r="C66" s="40">
        <v>10692</v>
      </c>
      <c r="D66" s="40">
        <v>10402</v>
      </c>
      <c r="E66" s="40">
        <v>14015</v>
      </c>
      <c r="F66" s="80">
        <f t="shared" si="0"/>
        <v>1.310793116348672</v>
      </c>
      <c r="G66" s="14"/>
      <c r="H66" s="14"/>
      <c r="I66" s="14"/>
      <c r="J66" s="14"/>
      <c r="K66" s="14"/>
    </row>
    <row r="67" spans="1:11" ht="13.5" customHeight="1">
      <c r="A67" s="28" t="s">
        <v>95</v>
      </c>
      <c r="B67" s="40"/>
      <c r="C67" s="40"/>
      <c r="D67" s="40"/>
      <c r="E67" s="40"/>
      <c r="F67" s="80"/>
      <c r="G67" s="14"/>
      <c r="H67" s="14"/>
      <c r="I67" s="14"/>
      <c r="J67" s="14"/>
      <c r="K67" s="14"/>
    </row>
    <row r="68" spans="1:11" ht="18.75" customHeight="1">
      <c r="A68" s="39" t="s">
        <v>20</v>
      </c>
      <c r="B68" s="12">
        <v>0</v>
      </c>
      <c r="C68" s="12"/>
      <c r="D68" s="12"/>
      <c r="E68" s="12"/>
      <c r="F68" s="80"/>
      <c r="G68" s="14"/>
      <c r="H68" s="14"/>
      <c r="I68" s="14"/>
      <c r="J68" s="14"/>
      <c r="K68" s="14"/>
    </row>
    <row r="69" spans="1:11" ht="13.5" customHeight="1">
      <c r="A69" s="41" t="s">
        <v>96</v>
      </c>
      <c r="B69" s="12" t="e">
        <f>B8+B64</f>
        <v>#REF!</v>
      </c>
      <c r="C69" s="12">
        <v>66842</v>
      </c>
      <c r="D69" s="12">
        <f>SUM(D9+D33+D48+D64)</f>
        <v>89096</v>
      </c>
      <c r="E69" s="12">
        <f>SUM(E9+E33+E48+E59+E64)</f>
        <v>84097</v>
      </c>
      <c r="F69" s="80">
        <f t="shared" si="0"/>
        <v>1.2581460758205918</v>
      </c>
      <c r="G69" s="14"/>
      <c r="H69" s="14"/>
      <c r="I69" s="14"/>
      <c r="J69" s="14"/>
      <c r="K69" s="14"/>
    </row>
    <row r="70" spans="1:11" ht="16.5" customHeight="1">
      <c r="A70" s="11" t="s">
        <v>97</v>
      </c>
      <c r="B70" s="12">
        <f>B71+B80+B81+B86+B87</f>
        <v>766639</v>
      </c>
      <c r="C70" s="12"/>
      <c r="D70" s="12"/>
      <c r="E70" s="12"/>
      <c r="F70" s="80"/>
      <c r="G70" s="14"/>
      <c r="H70" s="14"/>
      <c r="I70" s="14"/>
      <c r="J70" s="14"/>
      <c r="K70" s="14"/>
    </row>
    <row r="71" spans="1:11" ht="16.5" customHeight="1">
      <c r="A71" s="31" t="s">
        <v>98</v>
      </c>
      <c r="B71" s="18">
        <v>301856</v>
      </c>
      <c r="C71" s="32">
        <f>SUM(C72:C79)</f>
        <v>22182</v>
      </c>
      <c r="D71" s="32">
        <f>SUM(D72:D79)</f>
        <v>35125</v>
      </c>
      <c r="E71" s="32">
        <f>SUM(E72:E79)</f>
        <v>33355</v>
      </c>
      <c r="F71" s="80">
        <f t="shared" si="0"/>
        <v>1.5036966910107294</v>
      </c>
      <c r="G71" s="14">
        <v>19366</v>
      </c>
      <c r="H71" s="14"/>
      <c r="I71" s="14"/>
      <c r="J71" s="14"/>
      <c r="K71" s="14"/>
    </row>
    <row r="72" spans="1:11" ht="16.5" customHeight="1">
      <c r="A72" s="160" t="s">
        <v>247</v>
      </c>
      <c r="B72" s="18"/>
      <c r="C72" s="18">
        <v>15600</v>
      </c>
      <c r="D72" s="18">
        <v>28833</v>
      </c>
      <c r="E72" s="18">
        <v>26868</v>
      </c>
      <c r="F72" s="80">
        <f t="shared" si="0"/>
        <v>1.7223076923076923</v>
      </c>
      <c r="G72" s="14"/>
      <c r="H72" s="14"/>
      <c r="I72" s="14"/>
      <c r="J72" s="14"/>
      <c r="K72" s="14"/>
    </row>
    <row r="73" spans="1:11" ht="16.5" customHeight="1">
      <c r="A73" s="160" t="s">
        <v>258</v>
      </c>
      <c r="B73" s="18"/>
      <c r="C73" s="18">
        <v>0</v>
      </c>
      <c r="D73" s="18">
        <v>0</v>
      </c>
      <c r="E73" s="18">
        <v>0</v>
      </c>
      <c r="F73" s="80"/>
      <c r="G73" s="14"/>
      <c r="H73" s="14"/>
      <c r="I73" s="14"/>
      <c r="J73" s="14"/>
      <c r="K73" s="14"/>
    </row>
    <row r="74" spans="1:11" ht="16.5" customHeight="1">
      <c r="A74" s="160" t="s">
        <v>248</v>
      </c>
      <c r="B74" s="18"/>
      <c r="C74" s="18">
        <v>296</v>
      </c>
      <c r="D74" s="18">
        <v>80</v>
      </c>
      <c r="E74" s="18">
        <v>192</v>
      </c>
      <c r="F74" s="80">
        <f aca="true" t="shared" si="1" ref="F74:F98">E74/C74</f>
        <v>0.6486486486486487</v>
      </c>
      <c r="G74" s="14"/>
      <c r="H74" s="14"/>
      <c r="I74" s="14"/>
      <c r="J74" s="14"/>
      <c r="K74" s="14"/>
    </row>
    <row r="75" spans="1:11" ht="16.5" customHeight="1">
      <c r="A75" s="160" t="s">
        <v>249</v>
      </c>
      <c r="B75" s="18"/>
      <c r="C75" s="18">
        <v>0</v>
      </c>
      <c r="D75" s="18">
        <v>0</v>
      </c>
      <c r="E75" s="18">
        <v>100</v>
      </c>
      <c r="F75" s="80"/>
      <c r="G75" s="14"/>
      <c r="H75" s="14"/>
      <c r="I75" s="14"/>
      <c r="J75" s="14"/>
      <c r="K75" s="14"/>
    </row>
    <row r="76" spans="1:11" ht="16.5" customHeight="1">
      <c r="A76" s="160" t="s">
        <v>250</v>
      </c>
      <c r="B76" s="18"/>
      <c r="C76" s="18">
        <v>0</v>
      </c>
      <c r="D76" s="18">
        <v>0</v>
      </c>
      <c r="E76" s="18">
        <v>0</v>
      </c>
      <c r="F76" s="80"/>
      <c r="G76" s="14"/>
      <c r="H76" s="14"/>
      <c r="I76" s="14"/>
      <c r="J76" s="14"/>
      <c r="K76" s="14"/>
    </row>
    <row r="77" spans="1:11" ht="16.5" customHeight="1">
      <c r="A77" s="160" t="s">
        <v>251</v>
      </c>
      <c r="B77" s="18"/>
      <c r="C77" s="18">
        <v>400</v>
      </c>
      <c r="D77" s="18">
        <v>417</v>
      </c>
      <c r="E77" s="18">
        <v>400</v>
      </c>
      <c r="F77" s="80">
        <f t="shared" si="1"/>
        <v>1</v>
      </c>
      <c r="G77" s="14"/>
      <c r="H77" s="14"/>
      <c r="I77" s="14"/>
      <c r="J77" s="14"/>
      <c r="K77" s="14"/>
    </row>
    <row r="78" spans="1:11" ht="16.5" customHeight="1">
      <c r="A78" s="160" t="s">
        <v>253</v>
      </c>
      <c r="B78" s="18"/>
      <c r="C78" s="18">
        <v>5545</v>
      </c>
      <c r="D78" s="18">
        <v>5545</v>
      </c>
      <c r="E78" s="18">
        <v>5545</v>
      </c>
      <c r="F78" s="80">
        <f t="shared" si="1"/>
        <v>1</v>
      </c>
      <c r="G78" s="14"/>
      <c r="H78" s="14"/>
      <c r="I78" s="14"/>
      <c r="J78" s="14"/>
      <c r="K78" s="14"/>
    </row>
    <row r="79" spans="1:11" ht="16.5" customHeight="1">
      <c r="A79" s="160" t="s">
        <v>252</v>
      </c>
      <c r="B79" s="18"/>
      <c r="C79" s="18">
        <v>341</v>
      </c>
      <c r="D79" s="18">
        <v>250</v>
      </c>
      <c r="E79" s="18">
        <v>250</v>
      </c>
      <c r="F79" s="80">
        <f t="shared" si="1"/>
        <v>0.7331378299120235</v>
      </c>
      <c r="G79" s="14"/>
      <c r="H79" s="14"/>
      <c r="I79" s="14"/>
      <c r="J79" s="14"/>
      <c r="K79" s="14"/>
    </row>
    <row r="80" spans="1:11" ht="13.5" customHeight="1">
      <c r="A80" s="31" t="s">
        <v>172</v>
      </c>
      <c r="B80" s="18">
        <v>80868</v>
      </c>
      <c r="C80" s="32">
        <v>3722</v>
      </c>
      <c r="D80" s="32">
        <v>5687</v>
      </c>
      <c r="E80" s="32">
        <v>4628</v>
      </c>
      <c r="F80" s="80">
        <f t="shared" si="1"/>
        <v>1.2434175174637292</v>
      </c>
      <c r="G80" s="14">
        <v>2614</v>
      </c>
      <c r="H80" s="14"/>
      <c r="I80" s="14"/>
      <c r="J80" s="14"/>
      <c r="K80" s="14"/>
    </row>
    <row r="81" spans="1:11" ht="14.25" customHeight="1">
      <c r="A81" s="31" t="s">
        <v>99</v>
      </c>
      <c r="B81" s="18">
        <v>339134</v>
      </c>
      <c r="C81" s="32">
        <f>SUM(C82:C85)</f>
        <v>21965</v>
      </c>
      <c r="D81" s="32">
        <f>SUM(D82:D85)</f>
        <v>20309</v>
      </c>
      <c r="E81" s="32">
        <f>SUM(E82:E85)</f>
        <v>22165</v>
      </c>
      <c r="F81" s="80">
        <f t="shared" si="1"/>
        <v>1.0091053949465059</v>
      </c>
      <c r="G81" s="14">
        <v>4409</v>
      </c>
      <c r="H81" s="14"/>
      <c r="I81" s="14"/>
      <c r="J81" s="14"/>
      <c r="K81" s="14"/>
    </row>
    <row r="82" spans="1:11" ht="14.25" customHeight="1">
      <c r="A82" s="160" t="s">
        <v>254</v>
      </c>
      <c r="B82" s="18"/>
      <c r="C82" s="18">
        <v>8730</v>
      </c>
      <c r="D82" s="18">
        <v>8416</v>
      </c>
      <c r="E82" s="18">
        <v>8730</v>
      </c>
      <c r="F82" s="80">
        <f t="shared" si="1"/>
        <v>1</v>
      </c>
      <c r="G82" s="14"/>
      <c r="H82" s="14"/>
      <c r="I82" s="14"/>
      <c r="J82" s="14"/>
      <c r="K82" s="14"/>
    </row>
    <row r="83" spans="1:11" ht="14.25" customHeight="1">
      <c r="A83" s="160" t="s">
        <v>255</v>
      </c>
      <c r="B83" s="18"/>
      <c r="C83" s="18">
        <v>600</v>
      </c>
      <c r="D83" s="18">
        <v>753</v>
      </c>
      <c r="E83" s="18">
        <v>800</v>
      </c>
      <c r="F83" s="80">
        <f t="shared" si="1"/>
        <v>1.3333333333333333</v>
      </c>
      <c r="G83" s="14"/>
      <c r="H83" s="14"/>
      <c r="I83" s="14"/>
      <c r="J83" s="14"/>
      <c r="K83" s="14"/>
    </row>
    <row r="84" spans="1:11" ht="14.25" customHeight="1">
      <c r="A84" s="160" t="s">
        <v>256</v>
      </c>
      <c r="B84" s="18"/>
      <c r="C84" s="18">
        <v>7960</v>
      </c>
      <c r="D84" s="18">
        <v>7388</v>
      </c>
      <c r="E84" s="18">
        <v>7960</v>
      </c>
      <c r="F84" s="80">
        <f t="shared" si="1"/>
        <v>1</v>
      </c>
      <c r="G84" s="14"/>
      <c r="H84" s="14"/>
      <c r="I84" s="14"/>
      <c r="J84" s="14"/>
      <c r="K84" s="14"/>
    </row>
    <row r="85" spans="1:11" ht="14.25" customHeight="1">
      <c r="A85" s="160" t="s">
        <v>257</v>
      </c>
      <c r="B85" s="18"/>
      <c r="C85" s="18">
        <v>4675</v>
      </c>
      <c r="D85" s="18">
        <v>3752</v>
      </c>
      <c r="E85" s="18">
        <v>4675</v>
      </c>
      <c r="F85" s="80">
        <f t="shared" si="1"/>
        <v>1</v>
      </c>
      <c r="G85" s="14"/>
      <c r="H85" s="14"/>
      <c r="I85" s="14"/>
      <c r="J85" s="14"/>
      <c r="K85" s="14"/>
    </row>
    <row r="86" spans="1:11" ht="15" customHeight="1">
      <c r="A86" s="31" t="s">
        <v>100</v>
      </c>
      <c r="B86" s="18">
        <v>10683</v>
      </c>
      <c r="C86" s="32">
        <v>4500</v>
      </c>
      <c r="D86" s="32">
        <v>4879</v>
      </c>
      <c r="E86" s="32">
        <v>4500</v>
      </c>
      <c r="F86" s="80">
        <f t="shared" si="1"/>
        <v>1</v>
      </c>
      <c r="G86" s="14"/>
      <c r="H86" s="14"/>
      <c r="I86" s="14"/>
      <c r="J86" s="14"/>
      <c r="K86" s="14"/>
    </row>
    <row r="87" spans="1:11" ht="14.25" customHeight="1">
      <c r="A87" s="31" t="s">
        <v>101</v>
      </c>
      <c r="B87" s="18">
        <f>SUM(B88:B91)</f>
        <v>34098</v>
      </c>
      <c r="C87" s="32">
        <f>SUM(C88:C93)</f>
        <v>14473</v>
      </c>
      <c r="D87" s="32">
        <v>14590</v>
      </c>
      <c r="E87" s="32">
        <f>SUM(E88:E93)</f>
        <v>17857</v>
      </c>
      <c r="F87" s="80">
        <f t="shared" si="1"/>
        <v>1.2338146894216817</v>
      </c>
      <c r="G87" s="14" t="s">
        <v>233</v>
      </c>
      <c r="H87" s="14"/>
      <c r="I87" s="14"/>
      <c r="J87" s="14"/>
      <c r="K87" s="14"/>
    </row>
    <row r="88" spans="1:11" ht="13.5" customHeight="1">
      <c r="A88" s="42" t="s">
        <v>174</v>
      </c>
      <c r="B88" s="18">
        <v>14643</v>
      </c>
      <c r="C88" s="18">
        <v>1500</v>
      </c>
      <c r="D88" s="18">
        <v>2785</v>
      </c>
      <c r="E88" s="18">
        <v>2800</v>
      </c>
      <c r="F88" s="80">
        <f t="shared" si="1"/>
        <v>1.8666666666666667</v>
      </c>
      <c r="G88" s="14"/>
      <c r="H88" s="14"/>
      <c r="I88" s="14"/>
      <c r="J88" s="14"/>
      <c r="K88" s="14"/>
    </row>
    <row r="89" spans="1:11" ht="13.5" customHeight="1">
      <c r="A89" s="28" t="s">
        <v>102</v>
      </c>
      <c r="B89" s="18">
        <v>4455</v>
      </c>
      <c r="C89" s="18">
        <v>0</v>
      </c>
      <c r="D89" s="18">
        <v>2242</v>
      </c>
      <c r="E89" s="18">
        <v>0</v>
      </c>
      <c r="F89" s="80"/>
      <c r="G89" s="14"/>
      <c r="H89" s="14"/>
      <c r="I89" s="14"/>
      <c r="J89" s="14"/>
      <c r="K89" s="14"/>
    </row>
    <row r="90" spans="1:11" ht="13.5" customHeight="1">
      <c r="A90" s="28" t="s">
        <v>103</v>
      </c>
      <c r="B90" s="18">
        <v>15000</v>
      </c>
      <c r="C90" s="18">
        <v>12973</v>
      </c>
      <c r="D90" s="18">
        <v>12973</v>
      </c>
      <c r="E90" s="18"/>
      <c r="F90" s="80">
        <f t="shared" si="1"/>
        <v>0</v>
      </c>
      <c r="G90" s="14"/>
      <c r="H90" s="14"/>
      <c r="I90" s="14"/>
      <c r="J90" s="14"/>
      <c r="K90" s="14"/>
    </row>
    <row r="91" spans="1:11" ht="13.5" customHeight="1">
      <c r="A91" s="28" t="s">
        <v>104</v>
      </c>
      <c r="B91" s="18"/>
      <c r="C91" s="18"/>
      <c r="D91" s="18"/>
      <c r="E91" s="18"/>
      <c r="F91" s="80"/>
      <c r="G91" s="14">
        <v>17096</v>
      </c>
      <c r="H91" s="14"/>
      <c r="I91" s="14"/>
      <c r="J91" s="14"/>
      <c r="K91" s="14"/>
    </row>
    <row r="92" spans="1:11" ht="13.5" customHeight="1">
      <c r="A92" s="28" t="s">
        <v>182</v>
      </c>
      <c r="B92" s="18"/>
      <c r="C92" s="18"/>
      <c r="D92" s="18"/>
      <c r="E92" s="18">
        <v>15057</v>
      </c>
      <c r="F92" s="80"/>
      <c r="G92" s="14">
        <v>7378</v>
      </c>
      <c r="H92" s="14"/>
      <c r="I92" s="14"/>
      <c r="J92" s="14"/>
      <c r="K92" s="14"/>
    </row>
    <row r="93" spans="1:11" ht="13.5" customHeight="1">
      <c r="A93" s="28" t="s">
        <v>237</v>
      </c>
      <c r="B93" s="18"/>
      <c r="C93" s="18"/>
      <c r="D93" s="18"/>
      <c r="E93" s="18"/>
      <c r="F93" s="80"/>
      <c r="G93" s="14"/>
      <c r="H93" s="14"/>
      <c r="I93" s="14"/>
      <c r="J93" s="14"/>
      <c r="K93" s="14"/>
    </row>
    <row r="94" spans="1:11" ht="16.5" customHeight="1">
      <c r="A94" s="38" t="s">
        <v>105</v>
      </c>
      <c r="B94" s="43">
        <f>SUM(B95:B97)</f>
        <v>0</v>
      </c>
      <c r="C94" s="43">
        <f>SUM(C95:C97)</f>
        <v>0</v>
      </c>
      <c r="D94" s="43">
        <f>SUM(D95:D97)</f>
        <v>0</v>
      </c>
      <c r="E94" s="43">
        <f>SUM(E95:E97)</f>
        <v>0</v>
      </c>
      <c r="F94" s="80"/>
      <c r="G94" s="14"/>
      <c r="H94" s="14"/>
      <c r="I94" s="14"/>
      <c r="J94" s="14"/>
      <c r="K94" s="14"/>
    </row>
    <row r="95" spans="1:11" ht="16.5" customHeight="1">
      <c r="A95" s="39" t="s">
        <v>106</v>
      </c>
      <c r="B95" s="43">
        <v>0</v>
      </c>
      <c r="C95" s="43">
        <v>0</v>
      </c>
      <c r="D95" s="43">
        <v>0</v>
      </c>
      <c r="E95" s="43">
        <v>0</v>
      </c>
      <c r="F95" s="80"/>
      <c r="G95" s="14"/>
      <c r="H95" s="14"/>
      <c r="I95" s="14"/>
      <c r="J95" s="14"/>
      <c r="K95" s="14"/>
    </row>
    <row r="96" spans="1:11" ht="14.25" customHeight="1">
      <c r="A96" s="44" t="s">
        <v>107</v>
      </c>
      <c r="B96" s="43"/>
      <c r="C96" s="43"/>
      <c r="D96" s="43"/>
      <c r="E96" s="43"/>
      <c r="F96" s="80"/>
      <c r="G96" s="14"/>
      <c r="H96" s="14"/>
      <c r="I96" s="14"/>
      <c r="J96" s="14"/>
      <c r="K96" s="14"/>
    </row>
    <row r="97" spans="1:11" ht="16.5" customHeight="1">
      <c r="A97" s="39" t="s">
        <v>41</v>
      </c>
      <c r="B97" s="43">
        <v>0</v>
      </c>
      <c r="C97" s="43">
        <v>0</v>
      </c>
      <c r="D97" s="43">
        <v>0</v>
      </c>
      <c r="E97" s="43">
        <v>0</v>
      </c>
      <c r="F97" s="80"/>
      <c r="G97" s="14"/>
      <c r="H97" s="14"/>
      <c r="I97" s="14"/>
      <c r="J97" s="14"/>
      <c r="K97" s="14"/>
    </row>
    <row r="98" spans="1:11" ht="18.75" customHeight="1">
      <c r="A98" s="41" t="s">
        <v>108</v>
      </c>
      <c r="B98" s="12">
        <f>B70+B94</f>
        <v>766639</v>
      </c>
      <c r="C98" s="12">
        <f>C71+C80+C81+C86+C87</f>
        <v>66842</v>
      </c>
      <c r="D98" s="12">
        <f>D71+D80+D81+D86+D87</f>
        <v>80590</v>
      </c>
      <c r="E98" s="12">
        <f>E71+E80+E81+E86+E87</f>
        <v>82505</v>
      </c>
      <c r="F98" s="80">
        <f t="shared" si="1"/>
        <v>1.234328715478292</v>
      </c>
      <c r="G98" s="14" t="s">
        <v>234</v>
      </c>
      <c r="H98" s="14"/>
      <c r="I98" s="14"/>
      <c r="J98" s="14"/>
      <c r="K98" s="14"/>
    </row>
    <row r="99" spans="1:7" ht="13.5" customHeight="1">
      <c r="A99" s="2"/>
      <c r="B99" s="45"/>
      <c r="G99">
        <v>449386</v>
      </c>
    </row>
    <row r="100" spans="1:3" ht="13.5" customHeight="1">
      <c r="A100" s="46" t="s">
        <v>109</v>
      </c>
      <c r="B100" s="47" t="e">
        <f>B8-B98</f>
        <v>#REF!</v>
      </c>
      <c r="C100" s="48"/>
    </row>
    <row r="101" spans="1:2" ht="13.5" customHeight="1">
      <c r="A101" s="2"/>
      <c r="B101" s="45"/>
    </row>
    <row r="102" spans="1:2" ht="13.5" customHeight="1">
      <c r="A102" s="2"/>
      <c r="B102" s="45"/>
    </row>
    <row r="103" spans="1:2" ht="13.5" customHeight="1">
      <c r="A103" s="2"/>
      <c r="B103" s="45"/>
    </row>
    <row r="104" spans="1:2" ht="13.5" customHeight="1">
      <c r="A104" s="2"/>
      <c r="B104" s="45"/>
    </row>
    <row r="105" spans="1:2" ht="13.5" customHeight="1">
      <c r="A105" s="2"/>
      <c r="B105" s="45"/>
    </row>
    <row r="106" spans="1:2" ht="13.5" customHeight="1">
      <c r="A106" s="2"/>
      <c r="B106" s="45"/>
    </row>
    <row r="107" spans="1:2" ht="13.5" customHeight="1">
      <c r="A107" s="2"/>
      <c r="B107" s="45"/>
    </row>
    <row r="108" spans="1:2" ht="12.75">
      <c r="A108" s="2"/>
      <c r="B108" s="45"/>
    </row>
    <row r="109" spans="1:2" ht="12.75">
      <c r="A109" s="2"/>
      <c r="B109" s="45"/>
    </row>
    <row r="110" spans="1:2" ht="12.75">
      <c r="A110" s="2"/>
      <c r="B110" s="45"/>
    </row>
    <row r="111" spans="1:2" ht="12.75">
      <c r="A111" s="2"/>
      <c r="B111" s="45"/>
    </row>
  </sheetData>
  <sheetProtection selectLockedCells="1" selectUnlockedCells="1"/>
  <mergeCells count="5">
    <mergeCell ref="A4:C4"/>
    <mergeCell ref="A5:C5"/>
    <mergeCell ref="A1:L1"/>
    <mergeCell ref="A2:L2"/>
    <mergeCell ref="C6:F6"/>
  </mergeCells>
  <printOptions/>
  <pageMargins left="1.1811023622047245" right="0" top="0.15748031496062992" bottom="0.15748031496062992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6"/>
  <sheetViews>
    <sheetView view="pageBreakPreview" zoomScale="80" zoomScaleSheetLayoutView="80" zoomScalePageLayoutView="0" workbookViewId="0" topLeftCell="A1">
      <selection activeCell="A3" sqref="A3:L3"/>
    </sheetView>
  </sheetViews>
  <sheetFormatPr defaultColWidth="9.00390625" defaultRowHeight="12.75"/>
  <cols>
    <col min="1" max="1" width="63.125" style="2" customWidth="1"/>
    <col min="2" max="4" width="14.75390625" style="2" customWidth="1"/>
    <col min="5" max="5" width="16.125" style="2" customWidth="1"/>
    <col min="6" max="6" width="0.2421875" style="2" customWidth="1"/>
    <col min="7" max="12" width="9.125" style="2" hidden="1" customWidth="1"/>
    <col min="13" max="16384" width="9.125" style="2" customWidth="1"/>
  </cols>
  <sheetData>
    <row r="2" spans="1:12" s="181" customFormat="1" ht="12.75">
      <c r="A2" s="299" t="s">
        <v>314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181" customFormat="1" ht="12.7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5" ht="24.75" customHeight="1">
      <c r="A4" s="297" t="s">
        <v>270</v>
      </c>
      <c r="B4" s="297"/>
      <c r="C4" s="298"/>
      <c r="D4" s="298"/>
      <c r="E4" s="298"/>
    </row>
    <row r="5" spans="1:5" ht="44.25" customHeight="1">
      <c r="A5" s="297" t="s">
        <v>281</v>
      </c>
      <c r="B5" s="297"/>
      <c r="C5" s="298"/>
      <c r="D5" s="298"/>
      <c r="E5" s="298"/>
    </row>
    <row r="6" spans="1:5" ht="12.75">
      <c r="A6" s="3"/>
      <c r="C6" s="49"/>
      <c r="D6" s="49"/>
      <c r="E6" s="49" t="s">
        <v>0</v>
      </c>
    </row>
    <row r="7" spans="1:7" ht="39" customHeight="1">
      <c r="A7" s="50" t="s">
        <v>110</v>
      </c>
      <c r="B7" s="284" t="s">
        <v>276</v>
      </c>
      <c r="C7" s="284" t="s">
        <v>282</v>
      </c>
      <c r="D7" s="284" t="s">
        <v>305</v>
      </c>
      <c r="E7" s="284" t="s">
        <v>283</v>
      </c>
      <c r="F7" s="81"/>
      <c r="G7" s="51"/>
    </row>
    <row r="8" spans="1:7" ht="16.5" customHeight="1">
      <c r="A8" s="11" t="s">
        <v>111</v>
      </c>
      <c r="B8" s="12">
        <v>22000</v>
      </c>
      <c r="C8" s="138">
        <v>22000</v>
      </c>
      <c r="D8" s="189">
        <v>3374</v>
      </c>
      <c r="E8" s="106">
        <f>D8/B8</f>
        <v>0.15336363636363637</v>
      </c>
      <c r="F8" s="82"/>
      <c r="G8" s="52"/>
    </row>
    <row r="9" spans="1:7" ht="16.5" customHeight="1">
      <c r="A9" s="39" t="s">
        <v>112</v>
      </c>
      <c r="B9" s="107"/>
      <c r="C9" s="139">
        <v>0</v>
      </c>
      <c r="D9" s="190">
        <v>0</v>
      </c>
      <c r="E9" s="106"/>
      <c r="F9" s="83"/>
      <c r="G9" s="53"/>
    </row>
    <row r="10" spans="1:7" ht="13.5" customHeight="1">
      <c r="A10" s="17" t="s">
        <v>113</v>
      </c>
      <c r="B10" s="107"/>
      <c r="C10" s="139"/>
      <c r="D10" s="191"/>
      <c r="E10" s="106"/>
      <c r="F10" s="84"/>
      <c r="G10" s="53"/>
    </row>
    <row r="11" spans="1:7" ht="13.5" customHeight="1">
      <c r="A11" s="108" t="s">
        <v>114</v>
      </c>
      <c r="B11" s="109"/>
      <c r="C11" s="140"/>
      <c r="D11" s="192">
        <v>3374</v>
      </c>
      <c r="E11" s="106"/>
      <c r="F11" s="85">
        <v>1636</v>
      </c>
      <c r="G11" s="54"/>
    </row>
    <row r="12" spans="1:7" ht="16.5" customHeight="1">
      <c r="A12" s="110" t="s">
        <v>115</v>
      </c>
      <c r="B12" s="107"/>
      <c r="C12" s="139"/>
      <c r="D12" s="189"/>
      <c r="E12" s="106"/>
      <c r="F12" s="86"/>
      <c r="G12" s="53"/>
    </row>
    <row r="13" spans="1:7" ht="13.5" customHeight="1">
      <c r="A13" s="28" t="s">
        <v>116</v>
      </c>
      <c r="B13" s="107"/>
      <c r="C13" s="139"/>
      <c r="D13" s="189"/>
      <c r="E13" s="106"/>
      <c r="F13" s="87"/>
      <c r="G13" s="53"/>
    </row>
    <row r="14" spans="1:7" ht="13.5" customHeight="1">
      <c r="A14" s="28" t="s">
        <v>117</v>
      </c>
      <c r="B14" s="109"/>
      <c r="C14" s="140"/>
      <c r="D14" s="189"/>
      <c r="E14" s="106"/>
      <c r="F14" s="87"/>
      <c r="G14" s="54"/>
    </row>
    <row r="15" spans="1:7" ht="13.5" customHeight="1">
      <c r="A15" s="28" t="s">
        <v>118</v>
      </c>
      <c r="B15" s="109"/>
      <c r="C15" s="140"/>
      <c r="D15" s="193"/>
      <c r="E15" s="106"/>
      <c r="F15" s="87"/>
      <c r="G15" s="54"/>
    </row>
    <row r="16" spans="1:7" ht="13.5" customHeight="1">
      <c r="A16" s="28" t="s">
        <v>119</v>
      </c>
      <c r="B16" s="109"/>
      <c r="C16" s="140"/>
      <c r="D16" s="189"/>
      <c r="E16" s="106"/>
      <c r="F16" s="87"/>
      <c r="G16" s="54"/>
    </row>
    <row r="17" spans="1:7" ht="13.5" customHeight="1">
      <c r="A17" s="28" t="s">
        <v>120</v>
      </c>
      <c r="B17" s="109"/>
      <c r="C17" s="140"/>
      <c r="D17" s="189"/>
      <c r="E17" s="106"/>
      <c r="F17" s="87"/>
      <c r="G17" s="54"/>
    </row>
    <row r="18" spans="1:7" ht="16.5" customHeight="1">
      <c r="A18" s="110" t="s">
        <v>121</v>
      </c>
      <c r="B18" s="107">
        <v>0</v>
      </c>
      <c r="C18" s="139">
        <v>0</v>
      </c>
      <c r="D18" s="189"/>
      <c r="E18" s="106"/>
      <c r="F18" s="86"/>
      <c r="G18" s="53"/>
    </row>
    <row r="19" spans="1:7" ht="13.5" customHeight="1">
      <c r="A19" s="28" t="s">
        <v>122</v>
      </c>
      <c r="B19" s="109"/>
      <c r="C19" s="140"/>
      <c r="D19" s="194"/>
      <c r="E19" s="106"/>
      <c r="F19" s="87"/>
      <c r="G19" s="54"/>
    </row>
    <row r="20" spans="1:7" ht="13.5" customHeight="1">
      <c r="A20" s="28" t="s">
        <v>123</v>
      </c>
      <c r="B20" s="109"/>
      <c r="C20" s="140"/>
      <c r="D20" s="194"/>
      <c r="E20" s="106"/>
      <c r="F20" s="87"/>
      <c r="G20" s="54"/>
    </row>
    <row r="21" spans="1:7" ht="14.25" customHeight="1">
      <c r="A21" s="28" t="s">
        <v>124</v>
      </c>
      <c r="B21" s="109">
        <v>0</v>
      </c>
      <c r="C21" s="140">
        <v>0</v>
      </c>
      <c r="D21" s="194"/>
      <c r="E21" s="106"/>
      <c r="F21" s="87"/>
      <c r="G21" s="54"/>
    </row>
    <row r="22" spans="1:7" ht="16.5" customHeight="1">
      <c r="A22" s="38" t="s">
        <v>12</v>
      </c>
      <c r="B22" s="190">
        <v>22000</v>
      </c>
      <c r="C22" s="190">
        <v>22000</v>
      </c>
      <c r="D22" s="42"/>
      <c r="E22" s="106"/>
      <c r="F22" s="88"/>
      <c r="G22" s="53"/>
    </row>
    <row r="23" spans="1:7" ht="16.5" customHeight="1">
      <c r="A23" s="39" t="s">
        <v>13</v>
      </c>
      <c r="B23" s="190">
        <v>22000</v>
      </c>
      <c r="C23" s="190">
        <v>22000</v>
      </c>
      <c r="D23" s="42"/>
      <c r="E23" s="106"/>
      <c r="F23" s="83"/>
      <c r="G23" s="53"/>
    </row>
    <row r="24" spans="1:7" ht="16.5" customHeight="1">
      <c r="A24" s="17" t="s">
        <v>125</v>
      </c>
      <c r="B24" s="191">
        <v>22000</v>
      </c>
      <c r="C24" s="191">
        <v>22000</v>
      </c>
      <c r="D24" s="42"/>
      <c r="E24" s="106"/>
      <c r="F24" s="84"/>
      <c r="G24" s="53"/>
    </row>
    <row r="25" spans="1:7" ht="16.5" customHeight="1">
      <c r="A25" s="28" t="s">
        <v>126</v>
      </c>
      <c r="B25" s="107"/>
      <c r="C25" s="139"/>
      <c r="D25" s="194"/>
      <c r="E25" s="106"/>
      <c r="F25" s="87"/>
      <c r="G25" s="53"/>
    </row>
    <row r="26" spans="1:7" ht="16.5" customHeight="1">
      <c r="A26" s="39" t="s">
        <v>20</v>
      </c>
      <c r="B26" s="107"/>
      <c r="C26" s="139"/>
      <c r="D26" s="190"/>
      <c r="E26" s="106"/>
      <c r="F26" s="83"/>
      <c r="G26" s="53"/>
    </row>
    <row r="27" spans="1:7" ht="16.5" customHeight="1">
      <c r="A27" s="41" t="s">
        <v>127</v>
      </c>
      <c r="B27" s="107">
        <v>22000</v>
      </c>
      <c r="C27" s="139">
        <v>22000</v>
      </c>
      <c r="D27" s="189">
        <v>3374</v>
      </c>
      <c r="E27" s="106">
        <f>D27/B27</f>
        <v>0.15336363636363637</v>
      </c>
      <c r="F27" s="89"/>
      <c r="G27" s="53"/>
    </row>
    <row r="28" spans="1:7" ht="16.5" customHeight="1">
      <c r="A28" s="11" t="s">
        <v>128</v>
      </c>
      <c r="B28" s="107"/>
      <c r="C28" s="139"/>
      <c r="D28" s="189"/>
      <c r="E28" s="106"/>
      <c r="F28" s="90"/>
      <c r="G28" s="53"/>
    </row>
    <row r="29" spans="1:7" ht="16.5" customHeight="1">
      <c r="A29" s="39" t="s">
        <v>129</v>
      </c>
      <c r="B29" s="107">
        <v>21500</v>
      </c>
      <c r="C29" s="139">
        <v>2087</v>
      </c>
      <c r="D29" s="189">
        <v>2135</v>
      </c>
      <c r="E29" s="106">
        <f>D29/B29</f>
        <v>0.09930232558139535</v>
      </c>
      <c r="F29" s="83"/>
      <c r="G29" s="53"/>
    </row>
    <row r="30" spans="1:7" ht="16.5" customHeight="1">
      <c r="A30" s="111" t="s">
        <v>130</v>
      </c>
      <c r="B30" s="107"/>
      <c r="C30" s="139"/>
      <c r="D30" s="189"/>
      <c r="E30" s="106"/>
      <c r="F30" s="91"/>
      <c r="G30" s="53"/>
    </row>
    <row r="31" spans="1:7" ht="13.5" customHeight="1">
      <c r="A31" s="112" t="s">
        <v>131</v>
      </c>
      <c r="B31" s="107"/>
      <c r="C31" s="139"/>
      <c r="D31" s="189"/>
      <c r="E31" s="106"/>
      <c r="F31" s="92"/>
      <c r="G31" s="53"/>
    </row>
    <row r="32" spans="1:7" ht="13.5" customHeight="1">
      <c r="A32" s="113" t="s">
        <v>132</v>
      </c>
      <c r="B32" s="107">
        <v>21500</v>
      </c>
      <c r="C32" s="139">
        <v>2087</v>
      </c>
      <c r="D32" s="189">
        <v>635</v>
      </c>
      <c r="E32" s="106">
        <f>D32/B32</f>
        <v>0.029534883720930234</v>
      </c>
      <c r="F32" s="93"/>
      <c r="G32" s="53"/>
    </row>
    <row r="33" spans="1:10" ht="13.5" customHeight="1">
      <c r="A33" s="112" t="s">
        <v>133</v>
      </c>
      <c r="B33" s="107">
        <v>0</v>
      </c>
      <c r="C33" s="139">
        <v>0</v>
      </c>
      <c r="D33" s="189">
        <v>1500</v>
      </c>
      <c r="E33" s="106"/>
      <c r="F33" s="92"/>
      <c r="G33" s="53"/>
      <c r="I33" s="285"/>
      <c r="J33" s="285"/>
    </row>
    <row r="34" spans="1:5" ht="17.25" customHeight="1">
      <c r="A34" s="111" t="s">
        <v>134</v>
      </c>
      <c r="B34" s="107">
        <f>SUM(B35:B35)</f>
        <v>0</v>
      </c>
      <c r="C34" s="139">
        <v>0</v>
      </c>
      <c r="D34" s="286">
        <v>0</v>
      </c>
      <c r="E34" s="106"/>
    </row>
    <row r="35" spans="1:5" ht="13.5" customHeight="1">
      <c r="A35" s="114"/>
      <c r="B35" s="109"/>
      <c r="C35" s="140"/>
      <c r="D35" s="287"/>
      <c r="E35" s="106"/>
    </row>
    <row r="36" spans="1:5" ht="13.5" customHeight="1">
      <c r="A36" s="39" t="s">
        <v>135</v>
      </c>
      <c r="B36" s="107">
        <v>500</v>
      </c>
      <c r="C36" s="139">
        <v>24663</v>
      </c>
      <c r="D36" s="286">
        <v>2831</v>
      </c>
      <c r="E36" s="106">
        <f>D36/B36</f>
        <v>5.662</v>
      </c>
    </row>
    <row r="37" spans="1:5" ht="13.5" customHeight="1">
      <c r="A37" s="111" t="s">
        <v>136</v>
      </c>
      <c r="B37" s="107">
        <v>500</v>
      </c>
      <c r="C37" s="139">
        <v>24663</v>
      </c>
      <c r="D37" s="287">
        <v>2831</v>
      </c>
      <c r="E37" s="106">
        <f>D37/B37</f>
        <v>5.662</v>
      </c>
    </row>
    <row r="38" spans="1:5" ht="13.5" customHeight="1">
      <c r="A38" s="111" t="s">
        <v>180</v>
      </c>
      <c r="B38" s="116">
        <v>0</v>
      </c>
      <c r="C38" s="116">
        <v>0</v>
      </c>
      <c r="D38" s="116">
        <v>0</v>
      </c>
      <c r="E38" s="106"/>
    </row>
    <row r="39" spans="1:5" ht="13.5" customHeight="1">
      <c r="A39" s="39" t="s">
        <v>137</v>
      </c>
      <c r="B39" s="107">
        <f>SUM(B40+B41)</f>
        <v>0</v>
      </c>
      <c r="C39" s="116">
        <v>0</v>
      </c>
      <c r="D39" s="116">
        <v>0</v>
      </c>
      <c r="E39" s="106"/>
    </row>
    <row r="40" spans="1:5" ht="13.5" customHeight="1">
      <c r="A40" s="111" t="s">
        <v>138</v>
      </c>
      <c r="B40" s="109">
        <v>0</v>
      </c>
      <c r="C40" s="116">
        <v>0</v>
      </c>
      <c r="D40" s="116">
        <v>0</v>
      </c>
      <c r="E40" s="106"/>
    </row>
    <row r="41" spans="1:5" ht="13.5" customHeight="1">
      <c r="A41" s="111" t="s">
        <v>139</v>
      </c>
      <c r="B41" s="107">
        <f>SUM(B42:B44)</f>
        <v>0</v>
      </c>
      <c r="C41" s="116">
        <v>0</v>
      </c>
      <c r="D41" s="116">
        <v>0</v>
      </c>
      <c r="E41" s="106"/>
    </row>
    <row r="42" spans="1:5" ht="13.5" customHeight="1">
      <c r="A42" s="117"/>
      <c r="B42" s="109"/>
      <c r="C42" s="140"/>
      <c r="D42" s="287"/>
      <c r="E42" s="106"/>
    </row>
    <row r="43" spans="1:5" ht="13.5" customHeight="1">
      <c r="A43" s="117"/>
      <c r="B43" s="109"/>
      <c r="C43" s="140"/>
      <c r="D43" s="287"/>
      <c r="E43" s="106"/>
    </row>
    <row r="44" spans="1:5" ht="13.5" customHeight="1">
      <c r="A44" s="118"/>
      <c r="B44" s="109"/>
      <c r="C44" s="140"/>
      <c r="D44" s="287"/>
      <c r="E44" s="106"/>
    </row>
    <row r="45" spans="1:5" ht="13.5" customHeight="1">
      <c r="A45" s="38" t="s">
        <v>38</v>
      </c>
      <c r="B45" s="119">
        <v>0</v>
      </c>
      <c r="C45" s="116">
        <v>0</v>
      </c>
      <c r="D45" s="116">
        <v>0</v>
      </c>
      <c r="E45" s="106"/>
    </row>
    <row r="46" spans="1:5" ht="13.5" customHeight="1">
      <c r="A46" s="39" t="s">
        <v>106</v>
      </c>
      <c r="B46" s="115">
        <v>0</v>
      </c>
      <c r="C46" s="116">
        <v>0</v>
      </c>
      <c r="D46" s="116">
        <v>0</v>
      </c>
      <c r="E46" s="106"/>
    </row>
    <row r="47" spans="1:5" ht="13.5" customHeight="1">
      <c r="A47" s="44" t="s">
        <v>140</v>
      </c>
      <c r="B47" s="115"/>
      <c r="C47" s="141"/>
      <c r="D47" s="287"/>
      <c r="E47" s="106"/>
    </row>
    <row r="48" spans="1:5" ht="13.5" customHeight="1">
      <c r="A48" s="39" t="s">
        <v>41</v>
      </c>
      <c r="B48" s="115">
        <v>0</v>
      </c>
      <c r="C48" s="116">
        <v>0</v>
      </c>
      <c r="D48" s="116">
        <v>0</v>
      </c>
      <c r="E48" s="106"/>
    </row>
    <row r="49" spans="1:5" ht="13.5" customHeight="1">
      <c r="A49" s="41" t="s">
        <v>141</v>
      </c>
      <c r="B49" s="119">
        <f>SUM(B29+B36)</f>
        <v>22000</v>
      </c>
      <c r="C49" s="119">
        <f>SUM(C29+C36)</f>
        <v>26750</v>
      </c>
      <c r="D49" s="119">
        <v>4966</v>
      </c>
      <c r="E49" s="106">
        <f>D49/B49</f>
        <v>0.22572727272727272</v>
      </c>
    </row>
    <row r="50" spans="1:7" ht="13.5" customHeight="1">
      <c r="A50" s="187"/>
      <c r="B50" s="288"/>
      <c r="C50" s="187"/>
      <c r="D50" s="188"/>
      <c r="E50" s="188"/>
      <c r="F50" s="91"/>
      <c r="G50" s="53"/>
    </row>
    <row r="51" spans="1:7" ht="13.5" customHeight="1">
      <c r="A51" s="46"/>
      <c r="B51" s="289"/>
      <c r="C51" s="46"/>
      <c r="D51" s="165"/>
      <c r="E51" s="165"/>
      <c r="F51" s="161"/>
      <c r="G51" s="162"/>
    </row>
    <row r="52" spans="2:7" s="180" customFormat="1" ht="13.5" customHeight="1">
      <c r="B52" s="289"/>
      <c r="D52" s="165"/>
      <c r="E52" s="165"/>
      <c r="F52" s="166"/>
      <c r="G52" s="48"/>
    </row>
    <row r="53" spans="2:7" s="180" customFormat="1" ht="13.5" customHeight="1">
      <c r="B53" s="289"/>
      <c r="D53" s="165"/>
      <c r="E53" s="165"/>
      <c r="F53" s="166"/>
      <c r="G53" s="48"/>
    </row>
    <row r="54" spans="2:7" s="180" customFormat="1" ht="16.5" customHeight="1">
      <c r="B54" s="289"/>
      <c r="D54" s="167"/>
      <c r="E54" s="167"/>
      <c r="F54" s="168"/>
      <c r="G54" s="47"/>
    </row>
    <row r="55" spans="4:7" s="180" customFormat="1" ht="16.5" customHeight="1">
      <c r="D55" s="167"/>
      <c r="E55" s="169"/>
      <c r="F55" s="170"/>
      <c r="G55" s="47"/>
    </row>
    <row r="56" spans="4:7" s="180" customFormat="1" ht="13.5" customHeight="1">
      <c r="D56" s="171"/>
      <c r="E56" s="172"/>
      <c r="F56" s="173"/>
      <c r="G56" s="48"/>
    </row>
    <row r="57" spans="4:10" ht="13.5" customHeight="1">
      <c r="D57" s="172"/>
      <c r="E57" s="172"/>
      <c r="F57" s="163"/>
      <c r="G57" s="164"/>
      <c r="J57" s="180"/>
    </row>
    <row r="58" spans="4:9" ht="13.5" customHeight="1">
      <c r="D58" s="174"/>
      <c r="E58" s="174"/>
      <c r="F58" s="94"/>
      <c r="G58" s="57"/>
      <c r="I58" s="180"/>
    </row>
    <row r="59" spans="4:9" ht="13.5" customHeight="1">
      <c r="D59" s="174"/>
      <c r="E59" s="174"/>
      <c r="F59" s="94"/>
      <c r="G59" s="57"/>
      <c r="I59" s="180"/>
    </row>
    <row r="60" spans="4:9" ht="13.5" customHeight="1">
      <c r="D60" s="169"/>
      <c r="E60" s="169"/>
      <c r="F60" s="91"/>
      <c r="G60" s="58"/>
      <c r="I60" s="180"/>
    </row>
    <row r="61" spans="4:7" ht="13.5" customHeight="1">
      <c r="D61" s="167"/>
      <c r="E61" s="167"/>
      <c r="F61" s="83"/>
      <c r="G61" s="53"/>
    </row>
    <row r="62" spans="4:7" ht="13.5" customHeight="1">
      <c r="D62" s="169"/>
      <c r="E62" s="169"/>
      <c r="F62" s="91"/>
      <c r="G62" s="54"/>
    </row>
    <row r="63" spans="4:7" ht="13.5" customHeight="1">
      <c r="D63" s="169"/>
      <c r="E63" s="169"/>
      <c r="F63" s="91"/>
      <c r="G63" s="53"/>
    </row>
    <row r="64" spans="4:7" ht="13.5" customHeight="1">
      <c r="D64" s="175"/>
      <c r="E64" s="175"/>
      <c r="F64" s="103"/>
      <c r="G64" s="4"/>
    </row>
    <row r="65" spans="4:7" ht="13.5" customHeight="1">
      <c r="D65" s="175"/>
      <c r="E65" s="175"/>
      <c r="F65" s="103"/>
      <c r="G65" s="4"/>
    </row>
    <row r="66" spans="4:7" ht="13.5" customHeight="1">
      <c r="D66" s="176"/>
      <c r="E66" s="176"/>
      <c r="F66" s="104"/>
      <c r="G66" s="4"/>
    </row>
    <row r="67" spans="4:7" ht="16.5" customHeight="1">
      <c r="D67" s="167"/>
      <c r="E67" s="167"/>
      <c r="F67" s="105"/>
      <c r="G67" s="59"/>
    </row>
    <row r="68" spans="4:7" ht="13.5" customHeight="1">
      <c r="D68" s="167"/>
      <c r="E68" s="167"/>
      <c r="F68" s="83"/>
      <c r="G68" s="55"/>
    </row>
    <row r="69" spans="4:7" ht="13.5" customHeight="1">
      <c r="D69" s="177"/>
      <c r="E69" s="177"/>
      <c r="F69" s="95"/>
      <c r="G69" s="55"/>
    </row>
    <row r="70" spans="4:7" ht="13.5" customHeight="1">
      <c r="D70" s="167"/>
      <c r="E70" s="167"/>
      <c r="F70" s="83"/>
      <c r="G70" s="55"/>
    </row>
    <row r="71" spans="4:7" ht="18" customHeight="1">
      <c r="D71" s="178"/>
      <c r="E71" s="179"/>
      <c r="F71" s="96"/>
      <c r="G71" s="60"/>
    </row>
    <row r="72" spans="4:7" ht="12.75">
      <c r="D72" s="180"/>
      <c r="E72" s="180"/>
      <c r="G72" s="285"/>
    </row>
    <row r="73" spans="4:7" ht="12.75">
      <c r="D73" s="46"/>
      <c r="E73" s="46"/>
      <c r="F73" s="46"/>
      <c r="G73" s="285"/>
    </row>
    <row r="74" spans="4:7" ht="12.75">
      <c r="D74" s="180"/>
      <c r="E74" s="180"/>
      <c r="G74" s="285"/>
    </row>
    <row r="75" spans="4:7" ht="12.75">
      <c r="D75" s="180"/>
      <c r="E75" s="180"/>
      <c r="G75" s="285"/>
    </row>
    <row r="76" spans="4:7" ht="12.75">
      <c r="D76" s="180"/>
      <c r="E76" s="180"/>
      <c r="G76" s="285"/>
    </row>
  </sheetData>
  <sheetProtection selectLockedCells="1" selectUnlockedCells="1"/>
  <mergeCells count="4">
    <mergeCell ref="A4:E4"/>
    <mergeCell ref="A5:E5"/>
    <mergeCell ref="A2:L2"/>
    <mergeCell ref="A3:L3"/>
  </mergeCells>
  <printOptions/>
  <pageMargins left="0.7874015748031497" right="0" top="0.7480314960629921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T2" sqref="T2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4" width="8.25390625" style="1" customWidth="1"/>
    <col min="5" max="5" width="11.00390625" style="1" customWidth="1"/>
    <col min="6" max="6" width="7.25390625" style="1" customWidth="1"/>
    <col min="7" max="7" width="8.125" style="1" customWidth="1"/>
    <col min="8" max="8" width="8.25390625" style="1" customWidth="1"/>
    <col min="9" max="9" width="10.375" style="1" customWidth="1"/>
    <col min="10" max="10" width="7.625" style="1" customWidth="1"/>
    <col min="11" max="11" width="8.125" style="1" customWidth="1"/>
    <col min="12" max="12" width="9.125" style="1" customWidth="1"/>
    <col min="13" max="14" width="7.875" style="1" customWidth="1"/>
    <col min="15" max="15" width="10.125" style="1" customWidth="1"/>
    <col min="16" max="16" width="7.00390625" style="1" customWidth="1"/>
    <col min="17" max="17" width="7.75390625" style="1" customWidth="1"/>
    <col min="18" max="18" width="9.625" style="1" customWidth="1"/>
    <col min="19" max="19" width="8.00390625" style="1" customWidth="1"/>
    <col min="20" max="20" width="9.25390625" style="1" customWidth="1"/>
    <col min="21" max="21" width="7.25390625" style="1" customWidth="1"/>
    <col min="22" max="22" width="6.25390625" style="1" customWidth="1"/>
    <col min="23" max="24" width="6.75390625" style="1" customWidth="1"/>
    <col min="25" max="16384" width="9.125" style="1" customWidth="1"/>
  </cols>
  <sheetData>
    <row r="1" spans="1:10" ht="12" customHeight="1">
      <c r="A1" s="292" t="s">
        <v>306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1.25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18" ht="11.25">
      <c r="A3" s="300" t="s">
        <v>272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2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24" ht="13.5" thickBot="1">
      <c r="A5" s="303" t="s">
        <v>183</v>
      </c>
      <c r="B5" s="65"/>
      <c r="C5" s="65"/>
      <c r="D5" s="306"/>
      <c r="E5" s="308"/>
      <c r="F5" s="309"/>
      <c r="G5" s="306" t="s">
        <v>187</v>
      </c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</row>
    <row r="6" spans="1:24" ht="24" customHeight="1" thickBot="1">
      <c r="A6" s="304"/>
      <c r="B6" s="66" t="s">
        <v>184</v>
      </c>
      <c r="C6" s="66" t="s">
        <v>186</v>
      </c>
      <c r="D6" s="306" t="s">
        <v>144</v>
      </c>
      <c r="E6" s="308"/>
      <c r="F6" s="309"/>
      <c r="G6" s="306" t="s">
        <v>188</v>
      </c>
      <c r="H6" s="308"/>
      <c r="I6" s="309"/>
      <c r="J6" s="306" t="s">
        <v>189</v>
      </c>
      <c r="K6" s="308"/>
      <c r="L6" s="309"/>
      <c r="M6" s="306" t="s">
        <v>190</v>
      </c>
      <c r="N6" s="308"/>
      <c r="O6" s="309"/>
      <c r="P6" s="306" t="s">
        <v>191</v>
      </c>
      <c r="Q6" s="307"/>
      <c r="R6" s="313"/>
      <c r="S6" s="306" t="s">
        <v>192</v>
      </c>
      <c r="T6" s="308"/>
      <c r="U6" s="309"/>
      <c r="V6" s="306" t="s">
        <v>225</v>
      </c>
      <c r="W6" s="308"/>
      <c r="X6" s="308"/>
    </row>
    <row r="7" spans="1:24" ht="57.75" customHeight="1" thickBot="1">
      <c r="A7" s="304"/>
      <c r="B7" s="66" t="s">
        <v>185</v>
      </c>
      <c r="C7" s="67"/>
      <c r="D7" s="66" t="s">
        <v>285</v>
      </c>
      <c r="E7" s="66" t="s">
        <v>286</v>
      </c>
      <c r="F7" s="155" t="s">
        <v>283</v>
      </c>
      <c r="G7" s="151" t="s">
        <v>285</v>
      </c>
      <c r="H7" s="151" t="s">
        <v>286</v>
      </c>
      <c r="I7" s="155" t="s">
        <v>283</v>
      </c>
      <c r="J7" s="151" t="s">
        <v>285</v>
      </c>
      <c r="K7" s="151" t="s">
        <v>286</v>
      </c>
      <c r="L7" s="155" t="s">
        <v>283</v>
      </c>
      <c r="M7" s="151" t="s">
        <v>285</v>
      </c>
      <c r="N7" s="151" t="s">
        <v>286</v>
      </c>
      <c r="O7" s="152" t="s">
        <v>283</v>
      </c>
      <c r="P7" s="151" t="s">
        <v>285</v>
      </c>
      <c r="Q7" s="151" t="s">
        <v>286</v>
      </c>
      <c r="R7" s="152" t="s">
        <v>283</v>
      </c>
      <c r="S7" s="151" t="s">
        <v>285</v>
      </c>
      <c r="T7" s="151" t="s">
        <v>286</v>
      </c>
      <c r="U7" s="152" t="s">
        <v>284</v>
      </c>
      <c r="V7" s="151" t="s">
        <v>285</v>
      </c>
      <c r="W7" s="151" t="s">
        <v>286</v>
      </c>
      <c r="X7" s="152" t="s">
        <v>284</v>
      </c>
    </row>
    <row r="8" spans="1:24" ht="12" customHeight="1" hidden="1" thickBot="1">
      <c r="A8" s="305"/>
      <c r="B8" s="68"/>
      <c r="C8" s="68"/>
      <c r="D8" s="68"/>
      <c r="E8" s="69"/>
      <c r="F8" s="69"/>
      <c r="G8" s="316" t="s">
        <v>193</v>
      </c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</row>
    <row r="9" spans="1:24" ht="24" customHeight="1" thickBot="1" thickTop="1">
      <c r="A9" s="70" t="s">
        <v>145</v>
      </c>
      <c r="B9" s="70">
        <v>11130</v>
      </c>
      <c r="C9" s="70" t="s">
        <v>194</v>
      </c>
      <c r="D9" s="102">
        <f>G9+J9+M9+S9+V9</f>
        <v>11919</v>
      </c>
      <c r="E9" s="102">
        <f>H9+K9+N9+T9+W9</f>
        <v>11515</v>
      </c>
      <c r="F9" s="98">
        <f>E9/D9</f>
        <v>0.9661045389713903</v>
      </c>
      <c r="G9" s="78">
        <v>5545</v>
      </c>
      <c r="H9" s="78">
        <v>5545</v>
      </c>
      <c r="I9" s="98">
        <f>H9/G9</f>
        <v>1</v>
      </c>
      <c r="J9" s="72">
        <v>1264</v>
      </c>
      <c r="K9" s="72">
        <v>1220</v>
      </c>
      <c r="L9" s="99">
        <f>K9/J9</f>
        <v>0.9651898734177216</v>
      </c>
      <c r="M9" s="101">
        <v>1950</v>
      </c>
      <c r="N9" s="101">
        <v>1950</v>
      </c>
      <c r="O9" s="99">
        <f>N9/M9</f>
        <v>1</v>
      </c>
      <c r="P9" s="72"/>
      <c r="Q9" s="72"/>
      <c r="R9" s="72"/>
      <c r="S9" s="72">
        <v>3160</v>
      </c>
      <c r="T9" s="72">
        <v>2800</v>
      </c>
      <c r="U9" s="99">
        <f>T9/S9</f>
        <v>0.8860759493670886</v>
      </c>
      <c r="V9" s="72"/>
      <c r="W9" s="72"/>
      <c r="X9" s="72"/>
    </row>
    <row r="10" spans="1:24" ht="24" customHeight="1" thickBot="1">
      <c r="A10" s="73" t="s">
        <v>146</v>
      </c>
      <c r="B10" s="74">
        <v>13320</v>
      </c>
      <c r="C10" s="74" t="s">
        <v>195</v>
      </c>
      <c r="D10" s="102">
        <f aca="true" t="shared" si="0" ref="D10:D31">G10+J10+M10+S10+V10</f>
        <v>152</v>
      </c>
      <c r="E10" s="102">
        <f aca="true" t="shared" si="1" ref="E10:E33">H10+K10+N10+T10+W10</f>
        <v>152</v>
      </c>
      <c r="F10" s="98">
        <f aca="true" t="shared" si="2" ref="F10:F33">E10/D10</f>
        <v>1</v>
      </c>
      <c r="G10" s="72"/>
      <c r="H10" s="72"/>
      <c r="I10" s="98"/>
      <c r="J10" s="72"/>
      <c r="K10" s="72"/>
      <c r="L10" s="99"/>
      <c r="M10" s="72">
        <v>152</v>
      </c>
      <c r="N10" s="72">
        <v>152</v>
      </c>
      <c r="O10" s="99">
        <f aca="true" t="shared" si="3" ref="O10:O33">N10/M10</f>
        <v>1</v>
      </c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24" customHeight="1" thickBot="1">
      <c r="A11" s="73" t="s">
        <v>147</v>
      </c>
      <c r="B11" s="74">
        <v>11350</v>
      </c>
      <c r="C11" s="74" t="s">
        <v>196</v>
      </c>
      <c r="D11" s="102">
        <f t="shared" si="0"/>
        <v>220</v>
      </c>
      <c r="E11" s="102">
        <f t="shared" si="1"/>
        <v>220</v>
      </c>
      <c r="F11" s="98">
        <f t="shared" si="2"/>
        <v>1</v>
      </c>
      <c r="G11" s="72"/>
      <c r="H11" s="72"/>
      <c r="I11" s="98"/>
      <c r="J11" s="72"/>
      <c r="K11" s="72"/>
      <c r="L11" s="99"/>
      <c r="M11" s="72">
        <v>220</v>
      </c>
      <c r="N11" s="72">
        <v>220</v>
      </c>
      <c r="O11" s="99">
        <f t="shared" si="3"/>
        <v>1</v>
      </c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24" customHeight="1" thickBot="1">
      <c r="A12" s="73" t="s">
        <v>148</v>
      </c>
      <c r="B12" s="74">
        <v>32020</v>
      </c>
      <c r="C12" s="74" t="s">
        <v>197</v>
      </c>
      <c r="D12" s="102">
        <f t="shared" si="0"/>
        <v>0</v>
      </c>
      <c r="E12" s="102">
        <f t="shared" si="1"/>
        <v>0</v>
      </c>
      <c r="F12" s="98"/>
      <c r="G12" s="72"/>
      <c r="H12" s="72"/>
      <c r="I12" s="98"/>
      <c r="J12" s="72"/>
      <c r="K12" s="72"/>
      <c r="L12" s="99"/>
      <c r="M12" s="72"/>
      <c r="N12" s="72"/>
      <c r="O12" s="99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24" customHeight="1" thickBot="1">
      <c r="A13" s="73" t="s">
        <v>149</v>
      </c>
      <c r="B13" s="74">
        <v>41231</v>
      </c>
      <c r="C13" s="74" t="s">
        <v>178</v>
      </c>
      <c r="D13" s="102">
        <f t="shared" si="0"/>
        <v>20375</v>
      </c>
      <c r="E13" s="102">
        <f t="shared" si="1"/>
        <v>32656</v>
      </c>
      <c r="F13" s="98">
        <f t="shared" si="2"/>
        <v>1.6027484662576688</v>
      </c>
      <c r="G13" s="72">
        <v>14167</v>
      </c>
      <c r="H13" s="72">
        <v>25325</v>
      </c>
      <c r="I13" s="98">
        <f>H13/G13</f>
        <v>1.7876049975294699</v>
      </c>
      <c r="J13" s="72">
        <v>1938</v>
      </c>
      <c r="K13" s="72">
        <v>2861</v>
      </c>
      <c r="L13" s="99">
        <f>K13/J13</f>
        <v>1.476264189886481</v>
      </c>
      <c r="M13" s="101">
        <v>4270</v>
      </c>
      <c r="N13" s="101">
        <v>4470</v>
      </c>
      <c r="O13" s="99">
        <f t="shared" si="3"/>
        <v>1.0468384074941453</v>
      </c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24" customHeight="1" thickBot="1">
      <c r="A14" s="73" t="s">
        <v>150</v>
      </c>
      <c r="B14" s="74">
        <v>45160</v>
      </c>
      <c r="C14" s="74" t="s">
        <v>198</v>
      </c>
      <c r="D14" s="102">
        <f t="shared" si="0"/>
        <v>127</v>
      </c>
      <c r="E14" s="102">
        <f t="shared" si="1"/>
        <v>127</v>
      </c>
      <c r="F14" s="98">
        <f t="shared" si="2"/>
        <v>1</v>
      </c>
      <c r="G14" s="72"/>
      <c r="H14" s="72"/>
      <c r="I14" s="98"/>
      <c r="J14" s="72"/>
      <c r="K14" s="72"/>
      <c r="L14" s="99"/>
      <c r="M14" s="72">
        <v>127</v>
      </c>
      <c r="N14" s="72">
        <v>127</v>
      </c>
      <c r="O14" s="99">
        <f t="shared" si="3"/>
        <v>1</v>
      </c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24" customHeight="1" thickBot="1">
      <c r="A15" s="73" t="s">
        <v>151</v>
      </c>
      <c r="B15" s="74">
        <v>51040</v>
      </c>
      <c r="C15" s="74" t="s">
        <v>199</v>
      </c>
      <c r="D15" s="102">
        <f t="shared" si="0"/>
        <v>0</v>
      </c>
      <c r="E15" s="102">
        <f t="shared" si="1"/>
        <v>0</v>
      </c>
      <c r="F15" s="98"/>
      <c r="G15" s="72"/>
      <c r="H15" s="72"/>
      <c r="I15" s="98"/>
      <c r="J15" s="72"/>
      <c r="K15" s="72"/>
      <c r="L15" s="99"/>
      <c r="M15" s="72"/>
      <c r="N15" s="72"/>
      <c r="O15" s="99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24" customHeight="1" thickBot="1">
      <c r="A16" s="73" t="s">
        <v>152</v>
      </c>
      <c r="B16" s="74">
        <v>52020</v>
      </c>
      <c r="C16" s="74" t="s">
        <v>179</v>
      </c>
      <c r="D16" s="102">
        <f t="shared" si="0"/>
        <v>0</v>
      </c>
      <c r="E16" s="102">
        <f t="shared" si="1"/>
        <v>0</v>
      </c>
      <c r="F16" s="98"/>
      <c r="G16" s="72"/>
      <c r="H16" s="72"/>
      <c r="I16" s="98"/>
      <c r="J16" s="72"/>
      <c r="K16" s="72"/>
      <c r="L16" s="99"/>
      <c r="M16" s="72"/>
      <c r="N16" s="72"/>
      <c r="O16" s="99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24" customHeight="1" thickBot="1">
      <c r="A17" s="73" t="s">
        <v>153</v>
      </c>
      <c r="B17" s="74">
        <v>63020</v>
      </c>
      <c r="C17" s="74" t="s">
        <v>200</v>
      </c>
      <c r="D17" s="102">
        <f t="shared" si="0"/>
        <v>127</v>
      </c>
      <c r="E17" s="102">
        <f t="shared" si="1"/>
        <v>127</v>
      </c>
      <c r="F17" s="98">
        <f t="shared" si="2"/>
        <v>1</v>
      </c>
      <c r="G17" s="72"/>
      <c r="H17" s="72"/>
      <c r="I17" s="98"/>
      <c r="J17" s="72"/>
      <c r="K17" s="72"/>
      <c r="L17" s="99"/>
      <c r="M17" s="72">
        <v>127</v>
      </c>
      <c r="N17" s="72">
        <v>127</v>
      </c>
      <c r="O17" s="99">
        <f t="shared" si="3"/>
        <v>1</v>
      </c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24" customHeight="1" thickBot="1">
      <c r="A18" s="73" t="s">
        <v>154</v>
      </c>
      <c r="B18" s="74">
        <v>64010</v>
      </c>
      <c r="C18" s="74" t="s">
        <v>170</v>
      </c>
      <c r="D18" s="102">
        <f t="shared" si="0"/>
        <v>1524</v>
      </c>
      <c r="E18" s="102">
        <f t="shared" si="1"/>
        <v>1524</v>
      </c>
      <c r="F18" s="98">
        <f t="shared" si="2"/>
        <v>1</v>
      </c>
      <c r="G18" s="72"/>
      <c r="H18" s="72"/>
      <c r="I18" s="98"/>
      <c r="J18" s="72"/>
      <c r="K18" s="72"/>
      <c r="L18" s="99"/>
      <c r="M18" s="72">
        <v>1524</v>
      </c>
      <c r="N18" s="72">
        <v>1524</v>
      </c>
      <c r="O18" s="99">
        <f t="shared" si="3"/>
        <v>1</v>
      </c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24" customHeight="1" thickBot="1">
      <c r="A19" s="73" t="s">
        <v>155</v>
      </c>
      <c r="B19" s="74">
        <v>66010</v>
      </c>
      <c r="C19" s="74" t="s">
        <v>201</v>
      </c>
      <c r="D19" s="102">
        <f t="shared" si="0"/>
        <v>1016</v>
      </c>
      <c r="E19" s="102">
        <f t="shared" si="1"/>
        <v>1016</v>
      </c>
      <c r="F19" s="98">
        <f t="shared" si="2"/>
        <v>1</v>
      </c>
      <c r="G19" s="72"/>
      <c r="H19" s="72"/>
      <c r="I19" s="98"/>
      <c r="J19" s="72"/>
      <c r="K19" s="72"/>
      <c r="L19" s="99"/>
      <c r="M19" s="72">
        <v>1016</v>
      </c>
      <c r="N19" s="72">
        <v>1016</v>
      </c>
      <c r="O19" s="99">
        <f t="shared" si="3"/>
        <v>1</v>
      </c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41.25" customHeight="1" thickBot="1">
      <c r="A20" s="73" t="s">
        <v>156</v>
      </c>
      <c r="B20" s="74">
        <v>66020</v>
      </c>
      <c r="C20" s="74" t="s">
        <v>202</v>
      </c>
      <c r="D20" s="102">
        <f t="shared" si="0"/>
        <v>6770</v>
      </c>
      <c r="E20" s="102">
        <f t="shared" si="1"/>
        <v>6770</v>
      </c>
      <c r="F20" s="98">
        <f t="shared" si="2"/>
        <v>1</v>
      </c>
      <c r="G20" s="72"/>
      <c r="H20" s="72"/>
      <c r="I20" s="98"/>
      <c r="J20" s="72"/>
      <c r="K20" s="72"/>
      <c r="L20" s="99"/>
      <c r="M20" s="72">
        <v>6770</v>
      </c>
      <c r="N20" s="72">
        <v>6770</v>
      </c>
      <c r="O20" s="99">
        <f t="shared" si="3"/>
        <v>1</v>
      </c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24" customHeight="1" thickBot="1">
      <c r="A21" s="73" t="s">
        <v>157</v>
      </c>
      <c r="B21" s="74">
        <v>72111</v>
      </c>
      <c r="C21" s="74" t="s">
        <v>203</v>
      </c>
      <c r="D21" s="102">
        <f t="shared" si="0"/>
        <v>65</v>
      </c>
      <c r="E21" s="102">
        <f t="shared" si="1"/>
        <v>65</v>
      </c>
      <c r="F21" s="98">
        <f t="shared" si="2"/>
        <v>1</v>
      </c>
      <c r="G21" s="72"/>
      <c r="H21" s="72"/>
      <c r="I21" s="98"/>
      <c r="J21" s="72"/>
      <c r="K21" s="72"/>
      <c r="L21" s="99"/>
      <c r="M21" s="72">
        <v>65</v>
      </c>
      <c r="N21" s="72">
        <v>65</v>
      </c>
      <c r="O21" s="99">
        <f t="shared" si="3"/>
        <v>1</v>
      </c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24" customHeight="1" thickBot="1">
      <c r="A22" s="73">
        <v>374</v>
      </c>
      <c r="B22" s="74">
        <v>72311</v>
      </c>
      <c r="C22" s="74" t="s">
        <v>204</v>
      </c>
      <c r="D22" s="102">
        <f t="shared" si="0"/>
        <v>0</v>
      </c>
      <c r="E22" s="102">
        <f t="shared" si="1"/>
        <v>0</v>
      </c>
      <c r="F22" s="98"/>
      <c r="G22" s="72"/>
      <c r="H22" s="72"/>
      <c r="I22" s="98"/>
      <c r="J22" s="72"/>
      <c r="K22" s="72"/>
      <c r="L22" s="99"/>
      <c r="M22" s="72"/>
      <c r="N22" s="72"/>
      <c r="O22" s="99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24" customHeight="1" thickBot="1">
      <c r="A23" s="73" t="s">
        <v>159</v>
      </c>
      <c r="B23" s="74">
        <v>74031</v>
      </c>
      <c r="C23" s="74" t="s">
        <v>205</v>
      </c>
      <c r="D23" s="102">
        <f t="shared" si="0"/>
        <v>0</v>
      </c>
      <c r="E23" s="102">
        <f t="shared" si="1"/>
        <v>0</v>
      </c>
      <c r="F23" s="98"/>
      <c r="G23" s="72"/>
      <c r="H23" s="72"/>
      <c r="I23" s="98"/>
      <c r="J23" s="72"/>
      <c r="K23" s="72"/>
      <c r="L23" s="99"/>
      <c r="M23" s="72"/>
      <c r="N23" s="72"/>
      <c r="O23" s="99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24" customHeight="1" thickBot="1">
      <c r="A24" s="73" t="s">
        <v>160</v>
      </c>
      <c r="B24" s="74">
        <v>10755</v>
      </c>
      <c r="C24" s="74" t="s">
        <v>267</v>
      </c>
      <c r="D24" s="102">
        <f t="shared" si="0"/>
        <v>4073</v>
      </c>
      <c r="E24" s="102">
        <f t="shared" si="1"/>
        <v>4114</v>
      </c>
      <c r="F24" s="98">
        <f t="shared" si="2"/>
        <v>1.010066290203781</v>
      </c>
      <c r="G24" s="72">
        <v>2229</v>
      </c>
      <c r="H24" s="72">
        <v>2244</v>
      </c>
      <c r="I24" s="98">
        <f>H24/G24</f>
        <v>1.0067294751009421</v>
      </c>
      <c r="J24" s="72">
        <v>468</v>
      </c>
      <c r="K24" s="72">
        <v>494</v>
      </c>
      <c r="L24" s="99">
        <f>K24/J24</f>
        <v>1.0555555555555556</v>
      </c>
      <c r="M24" s="72">
        <v>1376</v>
      </c>
      <c r="N24" s="72">
        <v>1376</v>
      </c>
      <c r="O24" s="99">
        <f t="shared" si="3"/>
        <v>1</v>
      </c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24" customHeight="1" thickBot="1">
      <c r="A25" s="73" t="s">
        <v>161</v>
      </c>
      <c r="B25" s="74">
        <v>81030</v>
      </c>
      <c r="C25" s="74" t="s">
        <v>207</v>
      </c>
      <c r="D25" s="102">
        <f t="shared" si="0"/>
        <v>0</v>
      </c>
      <c r="E25" s="102">
        <f t="shared" si="1"/>
        <v>0</v>
      </c>
      <c r="F25" s="98"/>
      <c r="G25" s="72"/>
      <c r="H25" s="72"/>
      <c r="I25" s="98"/>
      <c r="J25" s="72"/>
      <c r="K25" s="72"/>
      <c r="L25" s="99"/>
      <c r="M25" s="72"/>
      <c r="N25" s="72"/>
      <c r="O25" s="99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24" customHeight="1" thickBot="1">
      <c r="A26" s="73" t="s">
        <v>162</v>
      </c>
      <c r="B26" s="74">
        <v>82042</v>
      </c>
      <c r="C26" s="74" t="s">
        <v>208</v>
      </c>
      <c r="D26" s="102">
        <f t="shared" si="0"/>
        <v>597</v>
      </c>
      <c r="E26" s="102">
        <f t="shared" si="1"/>
        <v>598</v>
      </c>
      <c r="F26" s="98">
        <f t="shared" si="2"/>
        <v>1.001675041876047</v>
      </c>
      <c r="G26" s="78">
        <v>241</v>
      </c>
      <c r="H26" s="78">
        <v>241</v>
      </c>
      <c r="I26" s="98">
        <f>H26/G26</f>
        <v>1</v>
      </c>
      <c r="J26" s="72">
        <v>52</v>
      </c>
      <c r="K26" s="72">
        <v>53</v>
      </c>
      <c r="L26" s="99">
        <f>K26/J26</f>
        <v>1.0192307692307692</v>
      </c>
      <c r="M26" s="72">
        <v>304</v>
      </c>
      <c r="N26" s="72">
        <v>304</v>
      </c>
      <c r="O26" s="99">
        <f t="shared" si="3"/>
        <v>1</v>
      </c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24" customHeight="1" thickBot="1">
      <c r="A27" s="73" t="s">
        <v>163</v>
      </c>
      <c r="B27" s="74">
        <v>82092</v>
      </c>
      <c r="C27" s="74" t="s">
        <v>209</v>
      </c>
      <c r="D27" s="102">
        <f t="shared" si="0"/>
        <v>0</v>
      </c>
      <c r="E27" s="102">
        <f t="shared" si="1"/>
        <v>0</v>
      </c>
      <c r="F27" s="98"/>
      <c r="G27" s="78"/>
      <c r="H27" s="78"/>
      <c r="I27" s="98"/>
      <c r="J27" s="72"/>
      <c r="K27" s="72"/>
      <c r="L27" s="99"/>
      <c r="M27" s="72"/>
      <c r="N27" s="72"/>
      <c r="O27" s="99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24" customHeight="1" thickBot="1">
      <c r="A28" s="73" t="s">
        <v>164</v>
      </c>
      <c r="B28" s="74">
        <v>96015</v>
      </c>
      <c r="C28" s="74" t="s">
        <v>210</v>
      </c>
      <c r="D28" s="102">
        <f t="shared" si="0"/>
        <v>2413</v>
      </c>
      <c r="E28" s="102">
        <f t="shared" si="1"/>
        <v>2413</v>
      </c>
      <c r="F28" s="98">
        <f t="shared" si="2"/>
        <v>1</v>
      </c>
      <c r="G28" s="78"/>
      <c r="H28" s="78"/>
      <c r="I28" s="98"/>
      <c r="J28" s="72"/>
      <c r="K28" s="72"/>
      <c r="L28" s="99"/>
      <c r="M28" s="72">
        <v>2413</v>
      </c>
      <c r="N28" s="72">
        <v>2413</v>
      </c>
      <c r="O28" s="99">
        <f t="shared" si="3"/>
        <v>1</v>
      </c>
      <c r="P28" s="72"/>
      <c r="Q28" s="72"/>
      <c r="R28" s="72"/>
      <c r="S28" s="72"/>
      <c r="T28" s="72"/>
      <c r="U28" s="99"/>
      <c r="V28" s="72"/>
      <c r="W28" s="72"/>
      <c r="X28" s="72"/>
    </row>
    <row r="29" spans="1:24" ht="24" customHeight="1" thickBot="1">
      <c r="A29" s="73" t="s">
        <v>165</v>
      </c>
      <c r="B29" s="74">
        <v>102030</v>
      </c>
      <c r="C29" s="74" t="s">
        <v>211</v>
      </c>
      <c r="D29" s="102">
        <f t="shared" si="0"/>
        <v>0</v>
      </c>
      <c r="E29" s="102">
        <f t="shared" si="1"/>
        <v>0</v>
      </c>
      <c r="F29" s="98"/>
      <c r="G29" s="72"/>
      <c r="H29" s="72"/>
      <c r="I29" s="98"/>
      <c r="J29" s="72"/>
      <c r="K29" s="72"/>
      <c r="L29" s="99"/>
      <c r="M29" s="72"/>
      <c r="N29" s="72"/>
      <c r="O29" s="99"/>
      <c r="P29" s="72"/>
      <c r="Q29" s="72"/>
      <c r="R29" s="72"/>
      <c r="S29" s="72"/>
      <c r="T29" s="72"/>
      <c r="U29" s="99"/>
      <c r="V29" s="72"/>
      <c r="W29" s="72"/>
      <c r="X29" s="72"/>
    </row>
    <row r="30" spans="1:24" ht="24" customHeight="1" thickBot="1">
      <c r="A30" s="73" t="s">
        <v>166</v>
      </c>
      <c r="B30" s="74">
        <v>104042</v>
      </c>
      <c r="C30" s="74" t="s">
        <v>212</v>
      </c>
      <c r="D30" s="102">
        <f t="shared" si="0"/>
        <v>0</v>
      </c>
      <c r="E30" s="102">
        <f t="shared" si="1"/>
        <v>0</v>
      </c>
      <c r="F30" s="98"/>
      <c r="G30" s="72"/>
      <c r="H30" s="72"/>
      <c r="I30" s="98"/>
      <c r="J30" s="72"/>
      <c r="K30" s="72"/>
      <c r="L30" s="99"/>
      <c r="M30" s="72"/>
      <c r="N30" s="72"/>
      <c r="O30" s="99"/>
      <c r="P30" s="72"/>
      <c r="Q30" s="72"/>
      <c r="R30" s="72"/>
      <c r="S30" s="72"/>
      <c r="T30" s="72"/>
      <c r="U30" s="99"/>
      <c r="V30" s="72"/>
      <c r="W30" s="72"/>
      <c r="X30" s="72"/>
    </row>
    <row r="31" spans="1:24" ht="24" customHeight="1" thickBot="1">
      <c r="A31" s="73" t="s">
        <v>167</v>
      </c>
      <c r="B31" s="74">
        <v>107051</v>
      </c>
      <c r="C31" s="74" t="s">
        <v>213</v>
      </c>
      <c r="D31" s="102">
        <f t="shared" si="0"/>
        <v>1651</v>
      </c>
      <c r="E31" s="102">
        <f t="shared" si="1"/>
        <v>1651</v>
      </c>
      <c r="F31" s="98">
        <f t="shared" si="2"/>
        <v>1</v>
      </c>
      <c r="G31" s="72"/>
      <c r="H31" s="72"/>
      <c r="I31" s="98"/>
      <c r="J31" s="72"/>
      <c r="K31" s="72"/>
      <c r="L31" s="99"/>
      <c r="M31" s="72">
        <v>1651</v>
      </c>
      <c r="N31" s="72">
        <v>1651</v>
      </c>
      <c r="O31" s="99">
        <f t="shared" si="3"/>
        <v>1</v>
      </c>
      <c r="P31" s="72"/>
      <c r="Q31" s="72"/>
      <c r="R31" s="72"/>
      <c r="S31" s="72"/>
      <c r="T31" s="72"/>
      <c r="U31" s="99"/>
      <c r="V31" s="72"/>
      <c r="W31" s="72"/>
      <c r="X31" s="72"/>
    </row>
    <row r="32" spans="1:24" ht="24" customHeight="1" thickBot="1">
      <c r="A32" s="73" t="s">
        <v>168</v>
      </c>
      <c r="B32" s="74">
        <v>107060</v>
      </c>
      <c r="C32" s="74" t="s">
        <v>214</v>
      </c>
      <c r="D32" s="102">
        <f>G32+J32+M32+S32+V32+P32</f>
        <v>4500</v>
      </c>
      <c r="E32" s="102">
        <f t="shared" si="1"/>
        <v>0</v>
      </c>
      <c r="F32" s="98">
        <f t="shared" si="2"/>
        <v>0</v>
      </c>
      <c r="G32" s="72"/>
      <c r="H32" s="72"/>
      <c r="I32" s="98"/>
      <c r="J32" s="72"/>
      <c r="K32" s="72"/>
      <c r="L32" s="99"/>
      <c r="M32" s="72"/>
      <c r="N32" s="72"/>
      <c r="O32" s="99"/>
      <c r="P32" s="72">
        <v>4500</v>
      </c>
      <c r="Q32" s="72">
        <v>4500</v>
      </c>
      <c r="R32" s="100">
        <v>1</v>
      </c>
      <c r="S32" s="72"/>
      <c r="T32" s="72"/>
      <c r="U32" s="99"/>
      <c r="V32" s="72"/>
      <c r="W32" s="72"/>
      <c r="X32" s="72"/>
    </row>
    <row r="33" spans="1:24" ht="24" customHeight="1" thickBot="1">
      <c r="A33" s="75" t="s">
        <v>169</v>
      </c>
      <c r="B33" s="76"/>
      <c r="C33" s="76" t="s">
        <v>215</v>
      </c>
      <c r="D33" s="102">
        <f>SUM(D9:D32)</f>
        <v>55529</v>
      </c>
      <c r="E33" s="102">
        <f t="shared" si="1"/>
        <v>62948</v>
      </c>
      <c r="F33" s="283">
        <f t="shared" si="2"/>
        <v>1.1336058636028021</v>
      </c>
      <c r="G33" s="71">
        <f>SUM(G9:G32)</f>
        <v>22182</v>
      </c>
      <c r="H33" s="71">
        <f>SUM(H9:H32)</f>
        <v>33355</v>
      </c>
      <c r="I33" s="283">
        <f>H33/G33</f>
        <v>1.5036966910107294</v>
      </c>
      <c r="J33" s="71">
        <f>SUM(J9:J32)</f>
        <v>3722</v>
      </c>
      <c r="K33" s="71">
        <f>SUM(K9:K32)</f>
        <v>4628</v>
      </c>
      <c r="L33" s="100">
        <f>K33/J33</f>
        <v>1.2434175174637292</v>
      </c>
      <c r="M33" s="71">
        <f>SUM(M9:M32)</f>
        <v>21965</v>
      </c>
      <c r="N33" s="71">
        <f>SUM(N9:N32)</f>
        <v>22165</v>
      </c>
      <c r="O33" s="100">
        <f t="shared" si="3"/>
        <v>1.0091053949465059</v>
      </c>
      <c r="P33" s="71">
        <f>SUM(P9:P32)</f>
        <v>4500</v>
      </c>
      <c r="Q33" s="71">
        <f>SUM(Q9:Q32)</f>
        <v>4500</v>
      </c>
      <c r="R33" s="100">
        <v>1</v>
      </c>
      <c r="S33" s="71">
        <v>3195</v>
      </c>
      <c r="T33" s="71">
        <f>SUM(T9:T32)</f>
        <v>2800</v>
      </c>
      <c r="U33" s="100">
        <v>0.8861</v>
      </c>
      <c r="V33" s="71">
        <f>SUM(V9:V32)</f>
        <v>0</v>
      </c>
      <c r="W33" s="71">
        <f>SUM(W9:W32)</f>
        <v>0</v>
      </c>
      <c r="X33" s="71">
        <f>SUM(X9:X32)</f>
        <v>0</v>
      </c>
    </row>
    <row r="34" ht="12" thickBot="1">
      <c r="A34" s="77"/>
    </row>
    <row r="35" spans="1:24" ht="12" thickBot="1">
      <c r="A35" s="310" t="s">
        <v>183</v>
      </c>
      <c r="B35" s="65"/>
      <c r="C35" s="65"/>
      <c r="D35" s="314" t="s">
        <v>144</v>
      </c>
      <c r="E35" s="315"/>
      <c r="F35" s="315"/>
      <c r="G35" s="307" t="s">
        <v>187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</row>
    <row r="36" spans="1:24" ht="21.75" thickBot="1">
      <c r="A36" s="311"/>
      <c r="B36" s="66" t="s">
        <v>216</v>
      </c>
      <c r="C36" s="66" t="s">
        <v>217</v>
      </c>
      <c r="D36" s="315"/>
      <c r="E36" s="315"/>
      <c r="F36" s="315"/>
      <c r="G36" s="314" t="s">
        <v>142</v>
      </c>
      <c r="H36" s="315"/>
      <c r="I36" s="315"/>
      <c r="J36" s="306" t="s">
        <v>143</v>
      </c>
      <c r="K36" s="308"/>
      <c r="L36" s="309"/>
      <c r="M36" s="314" t="s">
        <v>218</v>
      </c>
      <c r="N36" s="315"/>
      <c r="O36" s="315"/>
      <c r="P36" s="314" t="s">
        <v>219</v>
      </c>
      <c r="Q36" s="315"/>
      <c r="R36" s="315"/>
      <c r="S36" s="314" t="s">
        <v>220</v>
      </c>
      <c r="T36" s="315"/>
      <c r="U36" s="315"/>
      <c r="V36" s="79"/>
      <c r="W36" s="79"/>
      <c r="X36" s="79"/>
    </row>
    <row r="37" spans="1:24" ht="54.75" thickBot="1">
      <c r="A37" s="311"/>
      <c r="B37" s="67"/>
      <c r="C37" s="67"/>
      <c r="D37" s="79" t="s">
        <v>285</v>
      </c>
      <c r="E37" s="79" t="s">
        <v>286</v>
      </c>
      <c r="F37" s="155" t="s">
        <v>283</v>
      </c>
      <c r="G37" s="79" t="s">
        <v>285</v>
      </c>
      <c r="H37" s="79" t="s">
        <v>286</v>
      </c>
      <c r="I37" s="155" t="s">
        <v>283</v>
      </c>
      <c r="J37" s="79" t="s">
        <v>285</v>
      </c>
      <c r="K37" s="79" t="s">
        <v>286</v>
      </c>
      <c r="L37" s="155" t="s">
        <v>283</v>
      </c>
      <c r="M37" s="79" t="s">
        <v>285</v>
      </c>
      <c r="N37" s="79" t="s">
        <v>286</v>
      </c>
      <c r="O37" s="155" t="s">
        <v>283</v>
      </c>
      <c r="P37" s="79" t="s">
        <v>285</v>
      </c>
      <c r="Q37" s="79" t="s">
        <v>286</v>
      </c>
      <c r="R37" s="155" t="s">
        <v>283</v>
      </c>
      <c r="S37" s="79" t="s">
        <v>244</v>
      </c>
      <c r="T37" s="79" t="s">
        <v>246</v>
      </c>
      <c r="U37" s="153" t="s">
        <v>241</v>
      </c>
      <c r="V37" s="79"/>
      <c r="W37" s="79"/>
      <c r="X37" s="79"/>
    </row>
    <row r="38" spans="1:24" ht="12" thickBot="1">
      <c r="A38" s="312"/>
      <c r="B38" s="68"/>
      <c r="C38" s="68"/>
      <c r="D38" s="154"/>
      <c r="E38" s="154"/>
      <c r="F38" s="154"/>
      <c r="G38" s="307" t="s">
        <v>193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</row>
    <row r="39" spans="1:24" ht="27.75" customHeight="1" thickBot="1">
      <c r="A39" s="73" t="s">
        <v>145</v>
      </c>
      <c r="B39" s="74">
        <v>11130</v>
      </c>
      <c r="C39" s="74" t="s">
        <v>194</v>
      </c>
      <c r="D39" s="71">
        <v>500</v>
      </c>
      <c r="E39" s="71">
        <v>996</v>
      </c>
      <c r="F39" s="283">
        <f>E39/D39</f>
        <v>1.992</v>
      </c>
      <c r="G39" s="72"/>
      <c r="H39" s="72"/>
      <c r="I39" s="157"/>
      <c r="J39" s="72">
        <v>500</v>
      </c>
      <c r="K39" s="72">
        <v>996</v>
      </c>
      <c r="L39" s="283">
        <v>1.992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21" customHeight="1" thickBot="1">
      <c r="A40" s="73" t="s">
        <v>146</v>
      </c>
      <c r="B40" s="74">
        <v>13320</v>
      </c>
      <c r="C40" s="74" t="s">
        <v>195</v>
      </c>
      <c r="D40" s="71"/>
      <c r="E40" s="71"/>
      <c r="F40" s="283"/>
      <c r="G40" s="72"/>
      <c r="H40" s="72"/>
      <c r="I40" s="157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21" customHeight="1" thickBot="1">
      <c r="A41" s="73" t="s">
        <v>147</v>
      </c>
      <c r="B41" s="74">
        <v>11350</v>
      </c>
      <c r="C41" s="74" t="s">
        <v>196</v>
      </c>
      <c r="D41" s="71"/>
      <c r="E41" s="71"/>
      <c r="F41" s="283"/>
      <c r="G41" s="72"/>
      <c r="H41" s="72"/>
      <c r="I41" s="157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ht="21" customHeight="1" thickBot="1">
      <c r="A42" s="73" t="s">
        <v>148</v>
      </c>
      <c r="B42" s="74">
        <v>32020</v>
      </c>
      <c r="C42" s="74" t="s">
        <v>197</v>
      </c>
      <c r="D42" s="71"/>
      <c r="E42" s="71"/>
      <c r="F42" s="283"/>
      <c r="G42" s="72"/>
      <c r="H42" s="72"/>
      <c r="I42" s="157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21" customHeight="1" thickBot="1">
      <c r="A43" s="73" t="s">
        <v>149</v>
      </c>
      <c r="B43" s="74">
        <v>413231</v>
      </c>
      <c r="C43" s="74" t="s">
        <v>178</v>
      </c>
      <c r="D43" s="71"/>
      <c r="E43" s="71">
        <v>635</v>
      </c>
      <c r="F43" s="283"/>
      <c r="G43" s="72"/>
      <c r="H43" s="72">
        <v>635</v>
      </c>
      <c r="I43" s="157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21" customHeight="1" thickBot="1">
      <c r="A44" s="73" t="s">
        <v>150</v>
      </c>
      <c r="B44" s="74">
        <v>45160</v>
      </c>
      <c r="C44" s="74" t="s">
        <v>198</v>
      </c>
      <c r="D44" s="71">
        <v>21500</v>
      </c>
      <c r="E44" s="71"/>
      <c r="F44" s="283"/>
      <c r="G44" s="72"/>
      <c r="H44" s="72"/>
      <c r="I44" s="157"/>
      <c r="J44" s="72">
        <v>21500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21" customHeight="1" thickBot="1">
      <c r="A45" s="73" t="s">
        <v>151</v>
      </c>
      <c r="B45" s="74">
        <v>51040</v>
      </c>
      <c r="C45" s="74" t="s">
        <v>199</v>
      </c>
      <c r="D45" s="71"/>
      <c r="E45" s="71"/>
      <c r="F45" s="283"/>
      <c r="G45" s="72"/>
      <c r="H45" s="72"/>
      <c r="I45" s="157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ht="21" customHeight="1" thickBot="1">
      <c r="A46" s="73" t="s">
        <v>152</v>
      </c>
      <c r="B46" s="74">
        <v>52020</v>
      </c>
      <c r="C46" s="74" t="s">
        <v>179</v>
      </c>
      <c r="D46" s="71"/>
      <c r="E46" s="71"/>
      <c r="F46" s="283"/>
      <c r="G46" s="72"/>
      <c r="H46" s="72"/>
      <c r="I46" s="157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ht="21" customHeight="1" thickBot="1">
      <c r="A47" s="73" t="s">
        <v>153</v>
      </c>
      <c r="B47" s="74">
        <v>63020</v>
      </c>
      <c r="C47" s="74" t="s">
        <v>200</v>
      </c>
      <c r="D47" s="71"/>
      <c r="E47" s="71"/>
      <c r="F47" s="283"/>
      <c r="G47" s="72"/>
      <c r="H47" s="72"/>
      <c r="I47" s="157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ht="21" customHeight="1" thickBot="1">
      <c r="A48" s="73" t="s">
        <v>154</v>
      </c>
      <c r="B48" s="74">
        <v>64010</v>
      </c>
      <c r="C48" s="74" t="s">
        <v>170</v>
      </c>
      <c r="D48" s="72"/>
      <c r="E48" s="72"/>
      <c r="F48" s="156"/>
      <c r="G48" s="72"/>
      <c r="H48" s="72"/>
      <c r="I48" s="157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21" customHeight="1" thickBot="1">
      <c r="A49" s="73" t="s">
        <v>155</v>
      </c>
      <c r="B49" s="74">
        <v>66010</v>
      </c>
      <c r="C49" s="74" t="s">
        <v>201</v>
      </c>
      <c r="D49" s="71"/>
      <c r="E49" s="72"/>
      <c r="F49" s="156"/>
      <c r="G49" s="72"/>
      <c r="H49" s="72"/>
      <c r="I49" s="157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ht="21" customHeight="1" thickBot="1">
      <c r="A50" s="73" t="s">
        <v>156</v>
      </c>
      <c r="B50" s="74">
        <v>66020</v>
      </c>
      <c r="C50" s="74" t="s">
        <v>221</v>
      </c>
      <c r="D50" s="71"/>
      <c r="E50" s="71">
        <v>1500</v>
      </c>
      <c r="F50" s="156"/>
      <c r="G50" s="72"/>
      <c r="H50" s="72">
        <v>1500</v>
      </c>
      <c r="I50" s="157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ht="21" customHeight="1" thickBot="1">
      <c r="A51" s="73" t="s">
        <v>157</v>
      </c>
      <c r="B51" s="74">
        <v>72111</v>
      </c>
      <c r="C51" s="74" t="s">
        <v>203</v>
      </c>
      <c r="D51" s="72"/>
      <c r="E51" s="71">
        <v>1835</v>
      </c>
      <c r="F51" s="156"/>
      <c r="G51" s="72"/>
      <c r="H51" s="72"/>
      <c r="I51" s="157"/>
      <c r="J51" s="72"/>
      <c r="K51" s="72">
        <v>1835</v>
      </c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ht="21" customHeight="1" thickBot="1">
      <c r="A52" s="73" t="s">
        <v>158</v>
      </c>
      <c r="B52" s="74">
        <v>72311</v>
      </c>
      <c r="C52" s="74" t="s">
        <v>204</v>
      </c>
      <c r="D52" s="72"/>
      <c r="E52" s="72"/>
      <c r="F52" s="156"/>
      <c r="G52" s="72"/>
      <c r="H52" s="72"/>
      <c r="I52" s="157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21" customHeight="1" thickBot="1">
      <c r="A53" s="73" t="s">
        <v>159</v>
      </c>
      <c r="B53" s="74">
        <v>74031</v>
      </c>
      <c r="C53" s="74" t="s">
        <v>205</v>
      </c>
      <c r="D53" s="72"/>
      <c r="E53" s="72"/>
      <c r="F53" s="156"/>
      <c r="G53" s="72"/>
      <c r="H53" s="72"/>
      <c r="I53" s="157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ht="21" customHeight="1" thickBot="1">
      <c r="A54" s="73" t="s">
        <v>160</v>
      </c>
      <c r="B54" s="74">
        <v>76062</v>
      </c>
      <c r="C54" s="74" t="s">
        <v>206</v>
      </c>
      <c r="D54" s="72"/>
      <c r="E54" s="72"/>
      <c r="F54" s="156"/>
      <c r="G54" s="72"/>
      <c r="H54" s="72"/>
      <c r="I54" s="157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21" customHeight="1" thickBot="1">
      <c r="A55" s="73" t="s">
        <v>161</v>
      </c>
      <c r="B55" s="74">
        <v>81030</v>
      </c>
      <c r="C55" s="74" t="s">
        <v>207</v>
      </c>
      <c r="D55" s="72"/>
      <c r="E55" s="72"/>
      <c r="F55" s="156"/>
      <c r="G55" s="72"/>
      <c r="H55" s="72"/>
      <c r="I55" s="157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ht="21" customHeight="1" thickBot="1">
      <c r="A56" s="73" t="s">
        <v>162</v>
      </c>
      <c r="B56" s="74">
        <v>82042</v>
      </c>
      <c r="C56" s="74" t="s">
        <v>208</v>
      </c>
      <c r="D56" s="71">
        <v>716</v>
      </c>
      <c r="E56" s="71"/>
      <c r="F56" s="156"/>
      <c r="G56" s="71">
        <v>716</v>
      </c>
      <c r="H56" s="72"/>
      <c r="I56" s="157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21" customHeight="1" thickBot="1">
      <c r="A57" s="73" t="s">
        <v>163</v>
      </c>
      <c r="B57" s="74">
        <v>82092</v>
      </c>
      <c r="C57" s="74" t="s">
        <v>209</v>
      </c>
      <c r="D57" s="71"/>
      <c r="E57" s="71"/>
      <c r="F57" s="156"/>
      <c r="G57" s="71"/>
      <c r="H57" s="71"/>
      <c r="I57" s="157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21" customHeight="1" thickBot="1">
      <c r="A58" s="73" t="s">
        <v>164</v>
      </c>
      <c r="B58" s="74">
        <v>96015</v>
      </c>
      <c r="C58" s="74" t="s">
        <v>222</v>
      </c>
      <c r="D58" s="71"/>
      <c r="E58" s="71"/>
      <c r="F58" s="156"/>
      <c r="G58" s="71"/>
      <c r="H58" s="71"/>
      <c r="I58" s="157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21" customHeight="1" thickBot="1">
      <c r="A59" s="73" t="s">
        <v>165</v>
      </c>
      <c r="B59" s="74">
        <v>102030</v>
      </c>
      <c r="C59" s="74" t="s">
        <v>211</v>
      </c>
      <c r="D59" s="71"/>
      <c r="E59" s="71"/>
      <c r="F59" s="156"/>
      <c r="G59" s="71"/>
      <c r="H59" s="71"/>
      <c r="I59" s="157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21" customHeight="1" thickBot="1">
      <c r="A60" s="73" t="s">
        <v>166</v>
      </c>
      <c r="B60" s="74">
        <v>104042</v>
      </c>
      <c r="C60" s="74" t="s">
        <v>212</v>
      </c>
      <c r="D60" s="71"/>
      <c r="E60" s="71"/>
      <c r="F60" s="156"/>
      <c r="G60" s="71"/>
      <c r="H60" s="71"/>
      <c r="I60" s="157"/>
      <c r="J60" s="71"/>
      <c r="K60" s="72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21" customHeight="1" thickBot="1">
      <c r="A61" s="73" t="s">
        <v>167</v>
      </c>
      <c r="B61" s="74">
        <v>104051</v>
      </c>
      <c r="C61" s="74" t="s">
        <v>213</v>
      </c>
      <c r="D61" s="71"/>
      <c r="E61" s="71"/>
      <c r="F61" s="156"/>
      <c r="G61" s="71"/>
      <c r="H61" s="71"/>
      <c r="I61" s="157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21" customHeight="1" thickBot="1">
      <c r="A62" s="73" t="s">
        <v>168</v>
      </c>
      <c r="B62" s="74">
        <v>107060</v>
      </c>
      <c r="C62" s="74" t="s">
        <v>214</v>
      </c>
      <c r="D62" s="71"/>
      <c r="E62" s="71"/>
      <c r="F62" s="156"/>
      <c r="G62" s="71"/>
      <c r="H62" s="71"/>
      <c r="I62" s="157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21" customHeight="1" thickBot="1">
      <c r="A63" s="75" t="s">
        <v>169</v>
      </c>
      <c r="B63" s="74"/>
      <c r="C63" s="76" t="s">
        <v>223</v>
      </c>
      <c r="D63" s="71">
        <f>SUM(D39:D62)</f>
        <v>22716</v>
      </c>
      <c r="E63" s="71">
        <f>SUM(E39:E62)</f>
        <v>4966</v>
      </c>
      <c r="F63" s="156">
        <v>15</v>
      </c>
      <c r="G63" s="71">
        <v>2603</v>
      </c>
      <c r="H63" s="71">
        <f>SUM(H39:H62)</f>
        <v>2135</v>
      </c>
      <c r="I63" s="156">
        <v>24</v>
      </c>
      <c r="J63" s="71">
        <f>SUM(J39:J62)</f>
        <v>22000</v>
      </c>
      <c r="K63" s="71">
        <f>SUM(K39:K62)</f>
        <v>2831</v>
      </c>
      <c r="L63" s="71">
        <v>12.68</v>
      </c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ht="11.25">
      <c r="A64" s="77"/>
    </row>
  </sheetData>
  <sheetProtection/>
  <mergeCells count="23">
    <mergeCell ref="M6:O6"/>
    <mergeCell ref="D6:F6"/>
    <mergeCell ref="G6:I6"/>
    <mergeCell ref="A1:J1"/>
    <mergeCell ref="A2:J2"/>
    <mergeCell ref="A35:A38"/>
    <mergeCell ref="G35:X35"/>
    <mergeCell ref="G38:X38"/>
    <mergeCell ref="P6:R6"/>
    <mergeCell ref="P36:R36"/>
    <mergeCell ref="S36:U36"/>
    <mergeCell ref="D5:F5"/>
    <mergeCell ref="D35:F36"/>
    <mergeCell ref="A3:R4"/>
    <mergeCell ref="A5:A8"/>
    <mergeCell ref="G5:X5"/>
    <mergeCell ref="J6:L6"/>
    <mergeCell ref="V6:X6"/>
    <mergeCell ref="J36:L36"/>
    <mergeCell ref="M36:O36"/>
    <mergeCell ref="S6:U6"/>
    <mergeCell ref="G8:X8"/>
    <mergeCell ref="G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8.375" style="0" customWidth="1"/>
    <col min="4" max="10" width="9.125" style="0" hidden="1" customWidth="1"/>
    <col min="12" max="12" width="13.875" style="0" bestFit="1" customWidth="1"/>
  </cols>
  <sheetData>
    <row r="1" spans="1:12" ht="12.75">
      <c r="A1" s="318" t="s">
        <v>307</v>
      </c>
      <c r="B1" s="318"/>
      <c r="C1" s="318"/>
      <c r="D1" s="318"/>
      <c r="E1" s="318"/>
      <c r="F1" s="318"/>
      <c r="G1" s="318"/>
      <c r="H1" s="318"/>
      <c r="I1" s="318"/>
      <c r="J1" s="318"/>
      <c r="K1" s="298"/>
      <c r="L1" s="298"/>
    </row>
    <row r="2" spans="1:12" ht="1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2"/>
      <c r="L2" s="2"/>
    </row>
    <row r="3" spans="1:12" ht="12.75">
      <c r="A3" s="319" t="s">
        <v>270</v>
      </c>
      <c r="B3" s="320"/>
      <c r="C3" s="320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2.75">
      <c r="A4" s="61"/>
      <c r="B4" s="61"/>
      <c r="C4" s="61"/>
      <c r="D4" s="61"/>
      <c r="E4" s="61"/>
      <c r="F4" s="61"/>
      <c r="G4" s="61"/>
      <c r="H4" s="2"/>
      <c r="I4" s="2"/>
      <c r="J4" s="2"/>
      <c r="K4" s="2"/>
      <c r="L4" s="2"/>
    </row>
    <row r="5" spans="1:12" ht="12.75">
      <c r="A5" s="319" t="s">
        <v>287</v>
      </c>
      <c r="B5" s="320"/>
      <c r="C5" s="320"/>
      <c r="D5" s="298"/>
      <c r="E5" s="298"/>
      <c r="F5" s="298"/>
      <c r="G5" s="298"/>
      <c r="H5" s="298"/>
      <c r="I5" s="298"/>
      <c r="J5" s="298"/>
      <c r="K5" s="298"/>
      <c r="L5" s="298"/>
    </row>
    <row r="6" spans="1:12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81" t="s">
        <v>235</v>
      </c>
      <c r="L6" s="2"/>
    </row>
    <row r="7" spans="1:12" ht="42">
      <c r="A7" s="182" t="s">
        <v>183</v>
      </c>
      <c r="B7" s="62" t="s">
        <v>227</v>
      </c>
      <c r="C7" s="62" t="s">
        <v>285</v>
      </c>
      <c r="D7" s="183" t="s">
        <v>239</v>
      </c>
      <c r="E7" s="183" t="s">
        <v>240</v>
      </c>
      <c r="F7" s="183" t="s">
        <v>241</v>
      </c>
      <c r="G7" s="183" t="s">
        <v>238</v>
      </c>
      <c r="H7" s="183" t="s">
        <v>239</v>
      </c>
      <c r="I7" s="183" t="s">
        <v>240</v>
      </c>
      <c r="J7" s="183" t="s">
        <v>241</v>
      </c>
      <c r="K7" s="183" t="s">
        <v>305</v>
      </c>
      <c r="L7" s="183" t="s">
        <v>283</v>
      </c>
    </row>
    <row r="8" spans="1:12" s="120" customFormat="1" ht="12.75">
      <c r="A8" s="184" t="s">
        <v>145</v>
      </c>
      <c r="B8" s="185" t="s">
        <v>178</v>
      </c>
      <c r="C8" s="184">
        <v>0</v>
      </c>
      <c r="D8" s="184"/>
      <c r="E8" s="184"/>
      <c r="F8" s="184"/>
      <c r="G8" s="184"/>
      <c r="H8" s="184"/>
      <c r="I8" s="184"/>
      <c r="J8" s="184"/>
      <c r="K8" s="184">
        <v>635</v>
      </c>
      <c r="L8" s="64"/>
    </row>
    <row r="9" spans="1:12" s="120" customFormat="1" ht="12.75">
      <c r="A9" s="184" t="s">
        <v>154</v>
      </c>
      <c r="B9" s="184" t="s">
        <v>229</v>
      </c>
      <c r="C9" s="184">
        <v>0</v>
      </c>
      <c r="D9" s="184"/>
      <c r="E9" s="184"/>
      <c r="F9" s="184"/>
      <c r="G9" s="184"/>
      <c r="H9" s="184"/>
      <c r="I9" s="184"/>
      <c r="J9" s="184"/>
      <c r="K9" s="184">
        <v>1500</v>
      </c>
      <c r="L9" s="64"/>
    </row>
    <row r="10" spans="1:12" s="120" customFormat="1" ht="12.75">
      <c r="A10" s="184" t="s">
        <v>158</v>
      </c>
      <c r="B10" s="184" t="s">
        <v>230</v>
      </c>
      <c r="C10" s="184">
        <v>500</v>
      </c>
      <c r="D10" s="184"/>
      <c r="E10" s="184"/>
      <c r="F10" s="184"/>
      <c r="G10" s="184"/>
      <c r="H10" s="184"/>
      <c r="I10" s="184"/>
      <c r="J10" s="184"/>
      <c r="K10" s="184">
        <v>0</v>
      </c>
      <c r="L10" s="64">
        <f>K10/C10</f>
        <v>0</v>
      </c>
    </row>
    <row r="11" spans="1:12" ht="28.5" customHeight="1">
      <c r="A11" s="184" t="s">
        <v>243</v>
      </c>
      <c r="B11" s="184" t="s">
        <v>228</v>
      </c>
      <c r="C11" s="184">
        <f>C8+C9+C10</f>
        <v>500</v>
      </c>
      <c r="D11" s="184"/>
      <c r="E11" s="184"/>
      <c r="F11" s="184"/>
      <c r="G11" s="184"/>
      <c r="H11" s="186"/>
      <c r="I11" s="186"/>
      <c r="J11" s="186"/>
      <c r="K11" s="184">
        <f>K8+K9+K10</f>
        <v>2135</v>
      </c>
      <c r="L11" s="236">
        <f>K11/C11</f>
        <v>4.27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/>
  <mergeCells count="4">
    <mergeCell ref="A2:J2"/>
    <mergeCell ref="A1:L1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0" customWidth="1"/>
    <col min="2" max="2" width="25.625" style="0" customWidth="1"/>
    <col min="3" max="3" width="11.125" style="0" customWidth="1"/>
    <col min="4" max="4" width="6.25390625" style="0" hidden="1" customWidth="1"/>
    <col min="5" max="5" width="9.125" style="0" hidden="1" customWidth="1"/>
    <col min="6" max="6" width="10.625" style="0" customWidth="1"/>
    <col min="7" max="7" width="9.125" style="0" customWidth="1"/>
    <col min="8" max="8" width="0.12890625" style="0" customWidth="1"/>
    <col min="9" max="10" width="9.125" style="0" hidden="1" customWidth="1"/>
  </cols>
  <sheetData>
    <row r="1" spans="1:10" ht="12.75">
      <c r="A1" s="292" t="s">
        <v>308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8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7" ht="12.75">
      <c r="A3" s="321" t="s">
        <v>270</v>
      </c>
      <c r="B3" s="321"/>
      <c r="C3" s="321"/>
      <c r="D3" s="321"/>
      <c r="E3" s="321"/>
      <c r="F3" s="321"/>
      <c r="G3" s="321"/>
    </row>
    <row r="4" spans="1:7" ht="12.75">
      <c r="A4" s="321"/>
      <c r="B4" s="321"/>
      <c r="C4" s="321"/>
      <c r="D4" s="321"/>
      <c r="E4" s="321"/>
      <c r="F4" s="321"/>
      <c r="G4" s="321"/>
    </row>
    <row r="5" spans="1:7" ht="12.75">
      <c r="A5" s="321" t="s">
        <v>288</v>
      </c>
      <c r="B5" s="321"/>
      <c r="C5" s="321"/>
      <c r="D5" s="321"/>
      <c r="E5" s="321"/>
      <c r="F5" s="321"/>
      <c r="G5" s="321"/>
    </row>
    <row r="6" ht="47.25" customHeight="1">
      <c r="G6" s="7" t="s">
        <v>235</v>
      </c>
    </row>
    <row r="7" spans="1:10" ht="54" customHeight="1">
      <c r="A7" s="266" t="s">
        <v>183</v>
      </c>
      <c r="B7" s="62" t="s">
        <v>273</v>
      </c>
      <c r="C7" s="62" t="s">
        <v>276</v>
      </c>
      <c r="D7" s="267"/>
      <c r="E7" s="268" t="s">
        <v>239</v>
      </c>
      <c r="F7" s="268" t="s">
        <v>305</v>
      </c>
      <c r="G7" s="268" t="s">
        <v>283</v>
      </c>
      <c r="H7" s="63" t="s">
        <v>238</v>
      </c>
      <c r="I7" s="63" t="s">
        <v>239</v>
      </c>
      <c r="J7" s="63" t="s">
        <v>240</v>
      </c>
    </row>
    <row r="8" spans="1:10" s="273" customFormat="1" ht="22.5" customHeight="1">
      <c r="A8" s="263" t="s">
        <v>145</v>
      </c>
      <c r="B8" s="269" t="s">
        <v>289</v>
      </c>
      <c r="C8" s="263">
        <v>500</v>
      </c>
      <c r="D8" s="258"/>
      <c r="E8" s="263"/>
      <c r="F8" s="263">
        <v>2821</v>
      </c>
      <c r="G8" s="262">
        <f>F8/C8</f>
        <v>5.642</v>
      </c>
      <c r="H8" s="270"/>
      <c r="I8" s="270"/>
      <c r="J8" s="270"/>
    </row>
    <row r="9" spans="1:10" s="120" customFormat="1" ht="31.5" customHeight="1">
      <c r="A9" s="271"/>
      <c r="B9" s="271" t="s">
        <v>274</v>
      </c>
      <c r="C9" s="271">
        <v>500</v>
      </c>
      <c r="D9" s="272"/>
      <c r="E9" s="271"/>
      <c r="F9" s="271">
        <v>2821</v>
      </c>
      <c r="G9" s="290">
        <f>F9/C9</f>
        <v>5.642</v>
      </c>
      <c r="H9" s="122"/>
      <c r="I9" s="122"/>
      <c r="J9" s="122"/>
    </row>
  </sheetData>
  <sheetProtection/>
  <mergeCells count="4">
    <mergeCell ref="A1:J1"/>
    <mergeCell ref="A2:J2"/>
    <mergeCell ref="A3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5" max="5" width="13.875" style="0" bestFit="1" customWidth="1"/>
  </cols>
  <sheetData>
    <row r="1" spans="2:5" ht="12.75">
      <c r="B1" s="292" t="s">
        <v>309</v>
      </c>
      <c r="C1" s="292"/>
      <c r="D1" s="322"/>
      <c r="E1" s="322"/>
    </row>
    <row r="2" spans="2:3" ht="12.75">
      <c r="B2" s="292"/>
      <c r="C2" s="292"/>
    </row>
    <row r="3" spans="2:5" ht="12.75">
      <c r="B3" s="321" t="s">
        <v>270</v>
      </c>
      <c r="C3" s="321"/>
      <c r="D3" s="322"/>
      <c r="E3" s="322"/>
    </row>
    <row r="4" spans="2:5" ht="12.75">
      <c r="B4" s="321"/>
      <c r="C4" s="321"/>
      <c r="D4" s="322"/>
      <c r="E4" s="322"/>
    </row>
    <row r="5" spans="2:5" ht="12.75">
      <c r="B5" s="321" t="s">
        <v>290</v>
      </c>
      <c r="C5" s="321"/>
      <c r="D5" s="322"/>
      <c r="E5" s="322"/>
    </row>
    <row r="6" ht="12.75">
      <c r="D6" s="7" t="s">
        <v>235</v>
      </c>
    </row>
    <row r="7" spans="1:5" ht="33.75">
      <c r="A7" s="121" t="s">
        <v>183</v>
      </c>
      <c r="B7" s="143" t="s">
        <v>224</v>
      </c>
      <c r="C7" s="143" t="s">
        <v>285</v>
      </c>
      <c r="D7" s="142" t="s">
        <v>305</v>
      </c>
      <c r="E7" s="142" t="s">
        <v>291</v>
      </c>
    </row>
    <row r="8" spans="1:5" ht="12.75">
      <c r="A8" s="121">
        <v>1</v>
      </c>
      <c r="B8" s="123" t="s">
        <v>178</v>
      </c>
      <c r="C8" s="149">
        <v>21</v>
      </c>
      <c r="D8" s="149">
        <v>28</v>
      </c>
      <c r="E8" s="64">
        <f>D8/C8</f>
        <v>1.3333333333333333</v>
      </c>
    </row>
    <row r="9" spans="1:5" ht="12.75">
      <c r="A9" s="121">
        <v>2</v>
      </c>
      <c r="B9" s="121" t="s">
        <v>245</v>
      </c>
      <c r="C9" s="97">
        <v>1</v>
      </c>
      <c r="D9" s="97">
        <v>1</v>
      </c>
      <c r="E9" s="64">
        <f>D9/C9</f>
        <v>1</v>
      </c>
    </row>
    <row r="10" spans="1:5" ht="12.75">
      <c r="A10" s="121">
        <v>3</v>
      </c>
      <c r="B10" s="121" t="s">
        <v>267</v>
      </c>
      <c r="C10" s="97">
        <v>1</v>
      </c>
      <c r="D10" s="97">
        <v>1</v>
      </c>
      <c r="E10" s="64">
        <f>D10/C10</f>
        <v>1</v>
      </c>
    </row>
    <row r="11" spans="1:5" ht="12.75">
      <c r="A11" s="121">
        <v>4</v>
      </c>
      <c r="B11" s="122" t="s">
        <v>228</v>
      </c>
      <c r="C11" s="150">
        <f>SUM(C8:C10)</f>
        <v>23</v>
      </c>
      <c r="D11" s="150">
        <f>SUM(D8:D10)</f>
        <v>30</v>
      </c>
      <c r="E11" s="64">
        <f>D11/C11</f>
        <v>1.3043478260869565</v>
      </c>
    </row>
    <row r="12" spans="2:5" ht="12.75">
      <c r="B12" s="144"/>
      <c r="C12" s="144"/>
      <c r="D12" s="144"/>
      <c r="E12" s="145"/>
    </row>
    <row r="13" spans="2:5" ht="12.75">
      <c r="B13" s="56"/>
      <c r="C13" s="56"/>
      <c r="D13" s="56"/>
      <c r="E13" s="146"/>
    </row>
    <row r="14" spans="2:5" ht="12.75">
      <c r="B14" s="56"/>
      <c r="C14" s="56"/>
      <c r="D14" s="56"/>
      <c r="E14" s="146"/>
    </row>
    <row r="15" spans="2:5" ht="12.75">
      <c r="B15" s="147"/>
      <c r="C15" s="56"/>
      <c r="D15" s="56"/>
      <c r="E15" s="146"/>
    </row>
    <row r="16" spans="2:5" ht="12.75">
      <c r="B16" s="147"/>
      <c r="C16" s="56"/>
      <c r="D16" s="56"/>
      <c r="E16" s="146"/>
    </row>
    <row r="17" spans="2:5" ht="12.75">
      <c r="B17" s="147"/>
      <c r="C17" s="56"/>
      <c r="D17" s="56"/>
      <c r="E17" s="146"/>
    </row>
    <row r="18" spans="2:5" ht="12.75">
      <c r="B18" s="148"/>
      <c r="C18" s="148"/>
      <c r="D18" s="148"/>
      <c r="E18" s="146"/>
    </row>
    <row r="19" spans="2:5" ht="12.75">
      <c r="B19" s="56"/>
      <c r="C19" s="56"/>
      <c r="D19" s="56"/>
      <c r="E19" s="146"/>
    </row>
    <row r="20" spans="2:5" ht="12.75">
      <c r="B20" s="56"/>
      <c r="C20" s="56"/>
      <c r="D20" s="56"/>
      <c r="E20" s="146"/>
    </row>
    <row r="21" spans="2:5" ht="12.75">
      <c r="B21" s="56"/>
      <c r="C21" s="56"/>
      <c r="D21" s="56"/>
      <c r="E21" s="146"/>
    </row>
    <row r="22" spans="2:5" ht="12.75">
      <c r="B22" s="56"/>
      <c r="C22" s="56"/>
      <c r="D22" s="56"/>
      <c r="E22" s="146"/>
    </row>
    <row r="23" spans="2:5" ht="12.75">
      <c r="B23" s="148"/>
      <c r="C23" s="148"/>
      <c r="D23" s="148"/>
      <c r="E23" s="146"/>
    </row>
    <row r="24" spans="2:5" ht="12.75">
      <c r="B24" s="56"/>
      <c r="C24" s="56"/>
      <c r="D24" s="56"/>
      <c r="E24" s="146"/>
    </row>
    <row r="25" spans="2:5" ht="12.75">
      <c r="B25" s="56"/>
      <c r="C25" s="56"/>
      <c r="D25" s="56"/>
      <c r="E25" s="146"/>
    </row>
    <row r="26" spans="2:5" ht="12.75">
      <c r="B26" s="56"/>
      <c r="C26" s="56"/>
      <c r="D26" s="56"/>
      <c r="E26" s="146"/>
    </row>
    <row r="27" spans="2:5" ht="12.75">
      <c r="B27" s="56"/>
      <c r="C27" s="56"/>
      <c r="D27" s="56"/>
      <c r="E27" s="146"/>
    </row>
    <row r="28" spans="2:5" ht="12.75">
      <c r="B28" s="56"/>
      <c r="C28" s="56"/>
      <c r="D28" s="56"/>
      <c r="E28" s="146"/>
    </row>
    <row r="29" spans="2:5" ht="12.75">
      <c r="B29" s="56"/>
      <c r="C29" s="56"/>
      <c r="D29" s="56"/>
      <c r="E29" s="146"/>
    </row>
    <row r="30" spans="2:5" ht="12.75">
      <c r="B30" s="56"/>
      <c r="C30" s="56"/>
      <c r="D30" s="56"/>
      <c r="E30" s="146"/>
    </row>
    <row r="31" spans="2:5" ht="12.75">
      <c r="B31" s="56"/>
      <c r="C31" s="56"/>
      <c r="D31" s="56"/>
      <c r="E31" s="146"/>
    </row>
    <row r="32" spans="2:5" ht="12.75">
      <c r="B32" s="56"/>
      <c r="C32" s="56"/>
      <c r="D32" s="56"/>
      <c r="E32" s="146"/>
    </row>
    <row r="33" spans="2:5" ht="12.75">
      <c r="B33" s="56"/>
      <c r="C33" s="56"/>
      <c r="D33" s="56"/>
      <c r="E33" s="146"/>
    </row>
    <row r="34" spans="2:5" ht="12.75">
      <c r="B34" s="56"/>
      <c r="C34" s="56"/>
      <c r="D34" s="56"/>
      <c r="E34" s="146"/>
    </row>
    <row r="35" spans="2:5" ht="12.75">
      <c r="B35" s="56"/>
      <c r="C35" s="56"/>
      <c r="D35" s="56"/>
      <c r="E35" s="146"/>
    </row>
    <row r="36" spans="2:5" ht="12.75">
      <c r="B36" s="56"/>
      <c r="C36" s="56"/>
      <c r="D36" s="56"/>
      <c r="E36" s="146"/>
    </row>
    <row r="37" spans="2:5" ht="12.75">
      <c r="B37" s="56"/>
      <c r="C37" s="56"/>
      <c r="D37" s="56"/>
      <c r="E37" s="146"/>
    </row>
    <row r="38" spans="2:5" ht="12.75">
      <c r="B38" s="56"/>
      <c r="C38" s="56"/>
      <c r="D38" s="56"/>
      <c r="E38" s="146"/>
    </row>
    <row r="39" spans="2:5" ht="12.75">
      <c r="B39" s="56"/>
      <c r="C39" s="56"/>
      <c r="D39" s="56"/>
      <c r="E39" s="146"/>
    </row>
    <row r="40" spans="2:5" ht="12.75">
      <c r="B40" s="56"/>
      <c r="C40" s="56"/>
      <c r="D40" s="56"/>
      <c r="E40" s="146"/>
    </row>
    <row r="41" spans="2:5" ht="12.75">
      <c r="B41" s="56"/>
      <c r="C41" s="56"/>
      <c r="D41" s="56"/>
      <c r="E41" s="146"/>
    </row>
    <row r="42" spans="2:5" ht="12.75">
      <c r="B42" s="56"/>
      <c r="C42" s="56"/>
      <c r="D42" s="56"/>
      <c r="E42" s="146"/>
    </row>
    <row r="43" spans="2:5" ht="12.75">
      <c r="B43" s="148"/>
      <c r="C43" s="148"/>
      <c r="D43" s="56"/>
      <c r="E43" s="146"/>
    </row>
  </sheetData>
  <sheetProtection/>
  <mergeCells count="4">
    <mergeCell ref="B2:C2"/>
    <mergeCell ref="B1:E1"/>
    <mergeCell ref="B3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9.625" style="2" customWidth="1"/>
    <col min="2" max="2" width="12.00390625" style="2" customWidth="1"/>
    <col min="3" max="6" width="9.125" style="2" customWidth="1"/>
    <col min="7" max="7" width="5.375" style="0" customWidth="1"/>
    <col min="8" max="10" width="9.125" style="0" hidden="1" customWidth="1"/>
  </cols>
  <sheetData>
    <row r="1" spans="1:10" ht="12.75">
      <c r="A1" s="292" t="s">
        <v>310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323" t="s">
        <v>292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3.5" thickBot="1">
      <c r="A3" s="158"/>
      <c r="B3" s="158"/>
      <c r="C3" s="158"/>
      <c r="D3" s="159" t="s">
        <v>0</v>
      </c>
      <c r="G3" s="2"/>
      <c r="H3" s="2"/>
      <c r="I3" s="2"/>
      <c r="J3" s="2"/>
    </row>
    <row r="4" spans="1:10" ht="64.5" thickBot="1" thickTop="1">
      <c r="A4" s="216" t="s">
        <v>271</v>
      </c>
      <c r="B4" s="260" t="s">
        <v>276</v>
      </c>
      <c r="C4" s="260" t="s">
        <v>305</v>
      </c>
      <c r="D4" s="260" t="s">
        <v>293</v>
      </c>
      <c r="E4" s="218" t="s">
        <v>294</v>
      </c>
      <c r="F4" s="218" t="s">
        <v>295</v>
      </c>
      <c r="G4" s="2"/>
      <c r="H4" s="2"/>
      <c r="I4" s="2"/>
      <c r="J4" s="2"/>
    </row>
    <row r="5" spans="1:10" ht="13.5" thickTop="1">
      <c r="A5" s="211" t="s">
        <v>2</v>
      </c>
      <c r="B5" s="212"/>
      <c r="C5" s="212"/>
      <c r="D5" s="261"/>
      <c r="E5" s="214"/>
      <c r="F5" s="215"/>
      <c r="G5" s="2"/>
      <c r="H5" s="2"/>
      <c r="I5" s="2"/>
      <c r="J5" s="2"/>
    </row>
    <row r="6" spans="1:10" ht="12.75">
      <c r="A6" s="196" t="s">
        <v>3</v>
      </c>
      <c r="B6" s="244">
        <f>SUM(B7:B10)</f>
        <v>56150</v>
      </c>
      <c r="C6" s="244">
        <f>SUM(C7:C10)</f>
        <v>70082</v>
      </c>
      <c r="D6" s="262">
        <f>C6/B6</f>
        <v>1.2481211041852183</v>
      </c>
      <c r="E6" s="197">
        <v>56022</v>
      </c>
      <c r="F6" s="219">
        <f>SUM(F7:F10)</f>
        <v>14060</v>
      </c>
      <c r="G6" s="2"/>
      <c r="H6" s="2"/>
      <c r="I6" s="2"/>
      <c r="J6" s="2"/>
    </row>
    <row r="7" spans="1:10" ht="12.75">
      <c r="A7" s="198" t="s">
        <v>4</v>
      </c>
      <c r="B7" s="246">
        <v>46910</v>
      </c>
      <c r="C7" s="246">
        <v>56022</v>
      </c>
      <c r="D7" s="262">
        <f>C7/B7</f>
        <v>1.194244297591132</v>
      </c>
      <c r="E7" s="199">
        <v>56022</v>
      </c>
      <c r="F7" s="209"/>
      <c r="G7" s="2"/>
      <c r="H7" s="2"/>
      <c r="I7" s="2"/>
      <c r="J7" s="2"/>
    </row>
    <row r="8" spans="1:10" ht="12.75">
      <c r="A8" s="198" t="s">
        <v>5</v>
      </c>
      <c r="B8" s="246">
        <v>4650</v>
      </c>
      <c r="C8" s="246">
        <v>7260</v>
      </c>
      <c r="D8" s="262">
        <f>C8/B8</f>
        <v>1.5612903225806452</v>
      </c>
      <c r="E8" s="42"/>
      <c r="F8" s="209">
        <v>7260</v>
      </c>
      <c r="G8" s="2"/>
      <c r="H8" s="2"/>
      <c r="I8" s="2"/>
      <c r="J8" s="2"/>
    </row>
    <row r="9" spans="1:10" ht="12.75">
      <c r="A9" s="198" t="s">
        <v>6</v>
      </c>
      <c r="B9" s="246">
        <v>4290</v>
      </c>
      <c r="C9" s="246">
        <v>6500</v>
      </c>
      <c r="D9" s="262">
        <f>C9/B9</f>
        <v>1.5151515151515151</v>
      </c>
      <c r="E9" s="42"/>
      <c r="F9" s="209">
        <v>6500</v>
      </c>
      <c r="G9" s="2"/>
      <c r="H9" s="2"/>
      <c r="I9" s="2"/>
      <c r="J9" s="2"/>
    </row>
    <row r="10" spans="1:10" ht="12.75">
      <c r="A10" s="198" t="s">
        <v>7</v>
      </c>
      <c r="B10" s="246">
        <v>300</v>
      </c>
      <c r="C10" s="246">
        <v>300</v>
      </c>
      <c r="D10" s="262">
        <f>C10/B10</f>
        <v>1</v>
      </c>
      <c r="E10" s="264"/>
      <c r="F10" s="209">
        <v>300</v>
      </c>
      <c r="G10" s="2"/>
      <c r="H10" s="2"/>
      <c r="I10" s="2"/>
      <c r="J10" s="2"/>
    </row>
    <row r="11" spans="1:10" ht="12.75">
      <c r="A11" s="196" t="s">
        <v>8</v>
      </c>
      <c r="B11" s="244"/>
      <c r="C11" s="244">
        <v>3374</v>
      </c>
      <c r="D11" s="262"/>
      <c r="E11" s="291">
        <v>3374</v>
      </c>
      <c r="F11" s="209"/>
      <c r="G11" s="2"/>
      <c r="H11" s="2"/>
      <c r="I11" s="2"/>
      <c r="J11" s="2"/>
    </row>
    <row r="12" spans="1:10" ht="12.75">
      <c r="A12" s="198" t="s">
        <v>9</v>
      </c>
      <c r="B12" s="246"/>
      <c r="C12" s="246">
        <v>3374</v>
      </c>
      <c r="D12" s="262"/>
      <c r="E12" s="42">
        <v>3374</v>
      </c>
      <c r="F12" s="209">
        <v>0</v>
      </c>
      <c r="G12" s="2"/>
      <c r="H12" s="2"/>
      <c r="I12" s="2"/>
      <c r="J12" s="2"/>
    </row>
    <row r="13" spans="1:10" ht="12.75">
      <c r="A13" s="198" t="s">
        <v>10</v>
      </c>
      <c r="B13" s="246"/>
      <c r="C13" s="246"/>
      <c r="D13" s="262"/>
      <c r="E13" s="42"/>
      <c r="F13" s="209"/>
      <c r="G13" s="2"/>
      <c r="H13" s="2"/>
      <c r="I13" s="2"/>
      <c r="J13" s="2"/>
    </row>
    <row r="14" spans="1:10" ht="12.75">
      <c r="A14" s="198" t="s">
        <v>11</v>
      </c>
      <c r="B14" s="246"/>
      <c r="C14" s="246"/>
      <c r="D14" s="262"/>
      <c r="E14" s="42"/>
      <c r="F14" s="209">
        <v>0</v>
      </c>
      <c r="G14" s="2"/>
      <c r="H14" s="2"/>
      <c r="I14" s="2"/>
      <c r="J14" s="2"/>
    </row>
    <row r="15" spans="1:10" ht="12.75">
      <c r="A15" s="200" t="s">
        <v>12</v>
      </c>
      <c r="B15" s="244">
        <v>32692</v>
      </c>
      <c r="C15" s="244">
        <v>14015</v>
      </c>
      <c r="D15" s="262">
        <f>C15/B15</f>
        <v>0.42869815245319953</v>
      </c>
      <c r="E15" s="291">
        <v>14015</v>
      </c>
      <c r="F15" s="209"/>
      <c r="G15" s="2"/>
      <c r="H15" s="2"/>
      <c r="I15" s="2"/>
      <c r="J15" s="2"/>
    </row>
    <row r="16" spans="1:10" ht="12.75">
      <c r="A16" s="196" t="s">
        <v>13</v>
      </c>
      <c r="B16" s="244">
        <v>32692</v>
      </c>
      <c r="C16" s="244">
        <v>14015</v>
      </c>
      <c r="D16" s="262">
        <f>C16/B16</f>
        <v>0.42869815245319953</v>
      </c>
      <c r="E16" s="291">
        <v>14015</v>
      </c>
      <c r="F16" s="209"/>
      <c r="G16" s="2"/>
      <c r="H16" s="2"/>
      <c r="I16" s="2"/>
      <c r="J16" s="2"/>
    </row>
    <row r="17" spans="1:10" ht="12.75">
      <c r="A17" s="198" t="s">
        <v>14</v>
      </c>
      <c r="B17" s="246">
        <v>32692</v>
      </c>
      <c r="C17" s="246">
        <v>14015</v>
      </c>
      <c r="D17" s="262">
        <f>C17/B17</f>
        <v>0.42869815245319953</v>
      </c>
      <c r="E17" s="42">
        <v>14015</v>
      </c>
      <c r="F17" s="209"/>
      <c r="G17" s="2"/>
      <c r="H17" s="2"/>
      <c r="I17" s="2"/>
      <c r="J17" s="2"/>
    </row>
    <row r="18" spans="1:10" ht="12.75">
      <c r="A18" s="201" t="s">
        <v>15</v>
      </c>
      <c r="B18" s="246">
        <v>10692</v>
      </c>
      <c r="C18" s="246">
        <v>14015</v>
      </c>
      <c r="D18" s="262">
        <f>C18/B18</f>
        <v>1.310793116348672</v>
      </c>
      <c r="E18" s="42">
        <v>14015</v>
      </c>
      <c r="F18" s="209"/>
      <c r="G18" s="2"/>
      <c r="H18" s="2"/>
      <c r="I18" s="2"/>
      <c r="J18" s="2"/>
    </row>
    <row r="19" spans="1:10" ht="12.75">
      <c r="A19" s="201" t="s">
        <v>16</v>
      </c>
      <c r="B19" s="246">
        <v>22000</v>
      </c>
      <c r="C19" s="246"/>
      <c r="D19" s="262"/>
      <c r="E19" s="42"/>
      <c r="F19" s="209"/>
      <c r="G19" s="2"/>
      <c r="H19" s="2"/>
      <c r="I19" s="2"/>
      <c r="J19" s="2"/>
    </row>
    <row r="20" spans="1:10" ht="12.75">
      <c r="A20" s="198" t="s">
        <v>17</v>
      </c>
      <c r="B20" s="246"/>
      <c r="C20" s="246"/>
      <c r="D20" s="262"/>
      <c r="E20" s="42"/>
      <c r="F20" s="209"/>
      <c r="G20" s="2"/>
      <c r="H20" s="2"/>
      <c r="I20" s="2"/>
      <c r="J20" s="2"/>
    </row>
    <row r="21" spans="1:10" ht="12.75">
      <c r="A21" s="201" t="s">
        <v>18</v>
      </c>
      <c r="B21" s="246"/>
      <c r="C21" s="246"/>
      <c r="D21" s="262"/>
      <c r="E21" s="42"/>
      <c r="F21" s="209"/>
      <c r="G21" s="2"/>
      <c r="H21" s="2"/>
      <c r="I21" s="2"/>
      <c r="J21" s="2"/>
    </row>
    <row r="22" spans="1:10" ht="12.75">
      <c r="A22" s="201" t="s">
        <v>19</v>
      </c>
      <c r="B22" s="246"/>
      <c r="C22" s="246"/>
      <c r="D22" s="262"/>
      <c r="E22" s="42"/>
      <c r="F22" s="209"/>
      <c r="G22" s="2"/>
      <c r="H22" s="2"/>
      <c r="I22" s="2"/>
      <c r="J22" s="2"/>
    </row>
    <row r="23" spans="1:10" ht="12.75">
      <c r="A23" s="196" t="s">
        <v>20</v>
      </c>
      <c r="B23" s="244">
        <v>0</v>
      </c>
      <c r="C23" s="244">
        <v>0</v>
      </c>
      <c r="D23" s="262"/>
      <c r="E23" s="42">
        <v>0</v>
      </c>
      <c r="F23" s="209">
        <v>0</v>
      </c>
      <c r="G23" s="2"/>
      <c r="H23" s="2"/>
      <c r="I23" s="2"/>
      <c r="J23" s="2"/>
    </row>
    <row r="24" spans="1:10" ht="12.75">
      <c r="A24" s="202" t="s">
        <v>21</v>
      </c>
      <c r="B24" s="244">
        <f>B6+B11+B15</f>
        <v>88842</v>
      </c>
      <c r="C24" s="244">
        <f>C6+C11+C15</f>
        <v>87471</v>
      </c>
      <c r="D24" s="262">
        <f>C24/B24</f>
        <v>0.984568109677855</v>
      </c>
      <c r="E24" s="197">
        <f>E6+E11+E15</f>
        <v>73411</v>
      </c>
      <c r="F24" s="219">
        <f>F6+G11+F15</f>
        <v>14060</v>
      </c>
      <c r="G24" s="2"/>
      <c r="H24" s="2"/>
      <c r="I24" s="2"/>
      <c r="J24" s="2"/>
    </row>
    <row r="25" spans="1:10" ht="12.75">
      <c r="A25" s="195" t="s">
        <v>22</v>
      </c>
      <c r="B25" s="244"/>
      <c r="C25" s="244"/>
      <c r="D25" s="262"/>
      <c r="E25" s="42"/>
      <c r="F25" s="209"/>
      <c r="G25" s="2"/>
      <c r="H25" s="2"/>
      <c r="I25" s="2"/>
      <c r="J25" s="2"/>
    </row>
    <row r="26" spans="1:10" ht="12.75">
      <c r="A26" s="196" t="s">
        <v>23</v>
      </c>
      <c r="B26" s="244">
        <f>B27+B28+B29+B30+B31</f>
        <v>66842</v>
      </c>
      <c r="C26" s="244">
        <f>C27+C28+C29+C30+C31</f>
        <v>82505</v>
      </c>
      <c r="D26" s="262">
        <f aca="true" t="shared" si="0" ref="D26:D32">C26/B26</f>
        <v>1.234328715478292</v>
      </c>
      <c r="E26" s="244">
        <f>E27+E28+E29+E30+E31</f>
        <v>82505</v>
      </c>
      <c r="F26" s="219">
        <f>SUM(F27:F31)</f>
        <v>0</v>
      </c>
      <c r="G26" s="2"/>
      <c r="H26" s="2"/>
      <c r="I26" s="2"/>
      <c r="J26" s="2"/>
    </row>
    <row r="27" spans="1:10" ht="12.75">
      <c r="A27" s="203" t="s">
        <v>24</v>
      </c>
      <c r="B27" s="244">
        <v>22182</v>
      </c>
      <c r="C27" s="244">
        <v>33355</v>
      </c>
      <c r="D27" s="262">
        <f t="shared" si="0"/>
        <v>1.5036966910107294</v>
      </c>
      <c r="E27" s="244">
        <v>33355</v>
      </c>
      <c r="F27" s="209"/>
      <c r="G27" s="2"/>
      <c r="H27" s="2"/>
      <c r="I27" s="2"/>
      <c r="J27" s="2"/>
    </row>
    <row r="28" spans="1:10" ht="16.5" customHeight="1">
      <c r="A28" s="204" t="s">
        <v>171</v>
      </c>
      <c r="B28" s="244">
        <v>3722</v>
      </c>
      <c r="C28" s="244">
        <v>4628</v>
      </c>
      <c r="D28" s="262">
        <f t="shared" si="0"/>
        <v>1.2434175174637292</v>
      </c>
      <c r="E28" s="244">
        <v>4628</v>
      </c>
      <c r="F28" s="209"/>
      <c r="G28" s="2"/>
      <c r="H28" s="2"/>
      <c r="I28" s="2"/>
      <c r="J28" s="2"/>
    </row>
    <row r="29" spans="1:10" ht="18" customHeight="1">
      <c r="A29" s="204" t="s">
        <v>25</v>
      </c>
      <c r="B29" s="244">
        <v>21965</v>
      </c>
      <c r="C29" s="244">
        <v>22165</v>
      </c>
      <c r="D29" s="262">
        <f t="shared" si="0"/>
        <v>1.0091053949465059</v>
      </c>
      <c r="E29" s="244">
        <v>22165</v>
      </c>
      <c r="F29" s="209"/>
      <c r="G29" s="2"/>
      <c r="H29" s="2"/>
      <c r="I29" s="2"/>
      <c r="J29" s="2"/>
    </row>
    <row r="30" spans="1:10" ht="14.25" customHeight="1">
      <c r="A30" s="204" t="s">
        <v>26</v>
      </c>
      <c r="B30" s="244">
        <v>4500</v>
      </c>
      <c r="C30" s="244">
        <v>4500</v>
      </c>
      <c r="D30" s="262">
        <f t="shared" si="0"/>
        <v>1</v>
      </c>
      <c r="E30" s="244">
        <v>4500</v>
      </c>
      <c r="F30" s="209"/>
      <c r="G30" s="2"/>
      <c r="H30" s="2"/>
      <c r="I30" s="2"/>
      <c r="J30" s="2"/>
    </row>
    <row r="31" spans="1:10" ht="19.5" customHeight="1">
      <c r="A31" s="204" t="s">
        <v>27</v>
      </c>
      <c r="B31" s="244">
        <v>14473</v>
      </c>
      <c r="C31" s="244">
        <f>SUM(C32:C37)</f>
        <v>17857</v>
      </c>
      <c r="D31" s="262">
        <f t="shared" si="0"/>
        <v>1.2338146894216817</v>
      </c>
      <c r="E31" s="244">
        <f>SUM(E32:E37)</f>
        <v>17857</v>
      </c>
      <c r="F31" s="209"/>
      <c r="G31" s="2"/>
      <c r="H31" s="2"/>
      <c r="I31" s="2"/>
      <c r="J31" s="2"/>
    </row>
    <row r="32" spans="1:10" ht="19.5" customHeight="1">
      <c r="A32" s="205" t="s">
        <v>173</v>
      </c>
      <c r="B32" s="18">
        <v>1500</v>
      </c>
      <c r="C32" s="18">
        <v>2800</v>
      </c>
      <c r="D32" s="262">
        <f t="shared" si="0"/>
        <v>1.8666666666666667</v>
      </c>
      <c r="E32" s="18">
        <v>2800</v>
      </c>
      <c r="F32" s="209"/>
      <c r="G32" s="2"/>
      <c r="H32" s="2"/>
      <c r="I32" s="2"/>
      <c r="J32" s="2"/>
    </row>
    <row r="33" spans="1:10" ht="18" customHeight="1">
      <c r="A33" s="205" t="s">
        <v>28</v>
      </c>
      <c r="B33" s="18">
        <v>0</v>
      </c>
      <c r="C33" s="18">
        <v>0</v>
      </c>
      <c r="D33" s="262"/>
      <c r="E33" s="18">
        <v>0</v>
      </c>
      <c r="F33" s="209"/>
      <c r="G33" s="2"/>
      <c r="H33" s="2"/>
      <c r="I33" s="2"/>
      <c r="J33" s="2"/>
    </row>
    <row r="34" spans="1:10" ht="15.75" customHeight="1">
      <c r="A34" s="205" t="s">
        <v>29</v>
      </c>
      <c r="B34" s="18">
        <v>12973</v>
      </c>
      <c r="C34" s="18">
        <v>0</v>
      </c>
      <c r="D34" s="262">
        <f>C34/B34</f>
        <v>0</v>
      </c>
      <c r="E34" s="18">
        <v>0</v>
      </c>
      <c r="F34" s="209"/>
      <c r="G34" s="2"/>
      <c r="H34" s="2"/>
      <c r="I34" s="2"/>
      <c r="J34" s="2"/>
    </row>
    <row r="35" spans="1:10" ht="15" customHeight="1">
      <c r="A35" s="205" t="s">
        <v>30</v>
      </c>
      <c r="B35" s="246"/>
      <c r="C35" s="246"/>
      <c r="D35" s="262"/>
      <c r="E35" s="246"/>
      <c r="F35" s="209"/>
      <c r="G35" s="2"/>
      <c r="H35" s="2"/>
      <c r="I35" s="2"/>
      <c r="J35" s="2"/>
    </row>
    <row r="36" spans="1:10" ht="14.25" customHeight="1">
      <c r="A36" s="205" t="s">
        <v>181</v>
      </c>
      <c r="B36" s="97"/>
      <c r="C36" s="97">
        <v>15057</v>
      </c>
      <c r="D36" s="262"/>
      <c r="E36" s="97">
        <v>15057</v>
      </c>
      <c r="F36" s="209"/>
      <c r="G36" s="2"/>
      <c r="H36" s="2"/>
      <c r="I36" s="2"/>
      <c r="J36" s="2"/>
    </row>
    <row r="37" spans="1:10" ht="12.75" customHeight="1">
      <c r="A37" s="205" t="s">
        <v>236</v>
      </c>
      <c r="B37" s="246"/>
      <c r="C37" s="246"/>
      <c r="D37" s="262"/>
      <c r="E37" s="246"/>
      <c r="F37" s="209"/>
      <c r="G37" s="2"/>
      <c r="H37" s="2"/>
      <c r="I37" s="2"/>
      <c r="J37" s="2"/>
    </row>
    <row r="38" spans="1:10" ht="12.75">
      <c r="A38" s="196" t="s">
        <v>31</v>
      </c>
      <c r="B38" s="244">
        <v>22000</v>
      </c>
      <c r="C38" s="244">
        <v>4966</v>
      </c>
      <c r="D38" s="262">
        <f>C38/B38</f>
        <v>0.22572727272727272</v>
      </c>
      <c r="E38" s="244">
        <v>4966</v>
      </c>
      <c r="F38" s="219"/>
      <c r="G38" s="2"/>
      <c r="H38" s="2"/>
      <c r="I38" s="2"/>
      <c r="J38" s="2"/>
    </row>
    <row r="39" spans="1:10" ht="12.75">
      <c r="A39" s="198" t="s">
        <v>32</v>
      </c>
      <c r="B39" s="246">
        <v>21500</v>
      </c>
      <c r="C39" s="246">
        <v>4966</v>
      </c>
      <c r="D39" s="262">
        <f>C39/B39</f>
        <v>0.23097674418604652</v>
      </c>
      <c r="E39" s="246">
        <v>4966</v>
      </c>
      <c r="F39" s="220"/>
      <c r="G39" s="2"/>
      <c r="H39" s="2"/>
      <c r="I39" s="2"/>
      <c r="J39" s="2"/>
    </row>
    <row r="40" spans="1:10" ht="12.75">
      <c r="A40" s="198" t="s">
        <v>33</v>
      </c>
      <c r="B40" s="246">
        <v>500</v>
      </c>
      <c r="C40" s="246"/>
      <c r="D40" s="262">
        <f>C40/B40</f>
        <v>0</v>
      </c>
      <c r="E40" s="246"/>
      <c r="F40" s="220"/>
      <c r="G40" s="2"/>
      <c r="H40" s="2"/>
      <c r="I40" s="2"/>
      <c r="J40" s="2"/>
    </row>
    <row r="41" spans="1:10" ht="12.75">
      <c r="A41" s="198" t="s">
        <v>34</v>
      </c>
      <c r="B41" s="246"/>
      <c r="C41" s="246"/>
      <c r="D41" s="262"/>
      <c r="E41" s="246"/>
      <c r="F41" s="209"/>
      <c r="G41" s="2"/>
      <c r="H41" s="2"/>
      <c r="I41" s="2"/>
      <c r="J41" s="2"/>
    </row>
    <row r="42" spans="1:10" ht="19.5" customHeight="1">
      <c r="A42" s="205" t="s">
        <v>35</v>
      </c>
      <c r="B42" s="246"/>
      <c r="C42" s="246"/>
      <c r="D42" s="262"/>
      <c r="E42" s="246"/>
      <c r="F42" s="210"/>
      <c r="G42" s="5"/>
      <c r="H42" s="5"/>
      <c r="I42" s="5"/>
      <c r="J42" s="5"/>
    </row>
    <row r="43" spans="1:10" ht="26.25" customHeight="1">
      <c r="A43" s="206" t="s">
        <v>36</v>
      </c>
      <c r="B43" s="246"/>
      <c r="C43" s="246"/>
      <c r="D43" s="262"/>
      <c r="E43" s="246"/>
      <c r="F43" s="209"/>
      <c r="G43" s="2"/>
      <c r="H43" s="2"/>
      <c r="I43" s="2"/>
      <c r="J43" s="2"/>
    </row>
    <row r="44" spans="1:10" ht="15.75" customHeight="1">
      <c r="A44" s="205" t="s">
        <v>37</v>
      </c>
      <c r="B44" s="246"/>
      <c r="C44" s="246"/>
      <c r="D44" s="262"/>
      <c r="E44" s="246"/>
      <c r="F44" s="209"/>
      <c r="G44" s="2"/>
      <c r="H44" s="2"/>
      <c r="I44" s="2"/>
      <c r="J44" s="2"/>
    </row>
    <row r="45" spans="1:10" ht="12.75">
      <c r="A45" s="200" t="s">
        <v>38</v>
      </c>
      <c r="B45" s="244"/>
      <c r="C45" s="244"/>
      <c r="D45" s="262"/>
      <c r="E45" s="244"/>
      <c r="F45" s="209"/>
      <c r="G45" s="2"/>
      <c r="H45" s="2"/>
      <c r="I45" s="2"/>
      <c r="J45" s="2"/>
    </row>
    <row r="46" spans="1:10" ht="12.75">
      <c r="A46" s="196" t="s">
        <v>39</v>
      </c>
      <c r="B46" s="244"/>
      <c r="C46" s="244"/>
      <c r="D46" s="262"/>
      <c r="E46" s="244"/>
      <c r="F46" s="209"/>
      <c r="G46" s="2"/>
      <c r="H46" s="2"/>
      <c r="I46" s="2"/>
      <c r="J46" s="2"/>
    </row>
    <row r="47" spans="1:10" ht="12.75">
      <c r="A47" s="207" t="s">
        <v>40</v>
      </c>
      <c r="B47" s="244"/>
      <c r="C47" s="244"/>
      <c r="D47" s="262"/>
      <c r="E47" s="244"/>
      <c r="F47" s="209"/>
      <c r="G47" s="2"/>
      <c r="H47" s="2"/>
      <c r="I47" s="2"/>
      <c r="J47" s="2"/>
    </row>
    <row r="48" spans="1:10" ht="12.75">
      <c r="A48" s="201" t="s">
        <v>15</v>
      </c>
      <c r="B48" s="244"/>
      <c r="C48" s="244"/>
      <c r="D48" s="262"/>
      <c r="E48" s="244"/>
      <c r="F48" s="209"/>
      <c r="G48" s="2"/>
      <c r="H48" s="2"/>
      <c r="I48" s="2"/>
      <c r="J48" s="2"/>
    </row>
    <row r="49" spans="1:10" ht="12.75">
      <c r="A49" s="201" t="s">
        <v>16</v>
      </c>
      <c r="B49" s="244"/>
      <c r="C49" s="244"/>
      <c r="D49" s="262"/>
      <c r="E49" s="244"/>
      <c r="F49" s="209"/>
      <c r="G49" s="2"/>
      <c r="H49" s="2"/>
      <c r="I49" s="2"/>
      <c r="J49" s="2"/>
    </row>
    <row r="50" spans="1:10" ht="12.75">
      <c r="A50" s="196" t="s">
        <v>41</v>
      </c>
      <c r="B50" s="244"/>
      <c r="C50" s="244"/>
      <c r="D50" s="262"/>
      <c r="E50" s="244"/>
      <c r="F50" s="209"/>
      <c r="G50" s="2"/>
      <c r="H50" s="2"/>
      <c r="I50" s="2"/>
      <c r="J50" s="2"/>
    </row>
    <row r="51" spans="1:10" ht="13.5" thickBot="1">
      <c r="A51" s="208" t="s">
        <v>42</v>
      </c>
      <c r="B51" s="244">
        <f>B27+B28+B29+B30+B31+B38</f>
        <v>88842</v>
      </c>
      <c r="C51" s="244">
        <f>C27+C28+C29+C30+C31+C38</f>
        <v>87471</v>
      </c>
      <c r="D51" s="290">
        <f>C51/B51</f>
        <v>0.984568109677855</v>
      </c>
      <c r="E51" s="244">
        <f>E27+E28+E29+E30+E31+E38</f>
        <v>87471</v>
      </c>
      <c r="F51" s="265"/>
      <c r="G51" s="2"/>
      <c r="H51" s="2"/>
      <c r="I51" s="2"/>
      <c r="J51" s="2"/>
    </row>
    <row r="52" ht="13.5" thickTop="1"/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2018-03-01T15:18:09Z</cp:lastPrinted>
  <dcterms:created xsi:type="dcterms:W3CDTF">2016-03-07T14:14:28Z</dcterms:created>
  <dcterms:modified xsi:type="dcterms:W3CDTF">2018-03-01T15:18:32Z</dcterms:modified>
  <cp:category/>
  <cp:version/>
  <cp:contentType/>
  <cp:contentStatus/>
</cp:coreProperties>
</file>