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7" activeTab="1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sz.mell." sheetId="27" r:id="rId27"/>
    <sheet name="9.4.1.sz.mell." sheetId="28" r:id="rId28"/>
    <sheet name="9.4.2.sz.mell." sheetId="29" r:id="rId29"/>
    <sheet name="10.sz.mell" sheetId="30" r:id="rId30"/>
    <sheet name="1. sz tájékoztató t." sheetId="31" r:id="rId31"/>
    <sheet name="2. sz tájékoztató t" sheetId="32" r:id="rId32"/>
    <sheet name="3. sz tájékoztató t." sheetId="33" r:id="rId33"/>
    <sheet name="4.sz tájékoztató t." sheetId="34" r:id="rId34"/>
    <sheet name="5.sz tájékoztató t." sheetId="35" r:id="rId35"/>
    <sheet name="6.sz tájékoztató t." sheetId="36" r:id="rId36"/>
    <sheet name="7. sz tájékoztató t." sheetId="37" r:id="rId37"/>
    <sheet name="Munka1" sheetId="38" r:id="rId38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7">'9.4.1.sz.mell.'!$1:$6</definedName>
    <definedName name="_xlnm.Print_Titles" localSheetId="28">'9.4.2.sz.mell.'!$1:$6</definedName>
    <definedName name="_xlnm.Print_Titles" localSheetId="26">'9.4.sz.mell.'!$1:$6</definedName>
    <definedName name="_xlnm.Print_Area" localSheetId="30">'1. sz tájékoztató t.'!$A$1:$E$147</definedName>
    <definedName name="_xlnm.Print_Area" localSheetId="36">'7. sz tájékoztató t.'!$A$1:$E$37</definedName>
  </definedNames>
  <calcPr fullCalcOnLoad="1"/>
</workbook>
</file>

<file path=xl/sharedStrings.xml><?xml version="1.0" encoding="utf-8"?>
<sst xmlns="http://schemas.openxmlformats.org/spreadsheetml/2006/main" count="4647" uniqueCount="619">
  <si>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</si>
  <si>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</si>
  <si>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</si>
  <si>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</si>
  <si>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</si>
  <si>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</si>
  <si>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</si>
  <si>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</si>
  <si>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</si>
  <si>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</si>
  <si>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</si>
  <si>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</si>
  <si>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</si>
  <si>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</si>
  <si>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</si>
  <si>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</si>
  <si>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</si>
  <si>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</si>
  <si>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</si>
  <si>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</si>
  <si>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</si>
  <si>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</si>
  <si>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</si>
  <si>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</si>
  <si>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</si>
  <si>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</si>
  <si>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</si>
  <si>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</si>
  <si>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</si>
  <si>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</si>
  <si>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</si>
  <si>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</si>
  <si>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</si>
  <si>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</si>
  <si>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</si>
  <si>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</si>
  <si>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</si>
  <si>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</si>
  <si>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</si>
  <si>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</si>
  <si>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</si>
  <si>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</si>
  <si>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</si>
  <si>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</si>
  <si>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</si>
  <si>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</si>
  <si>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</si>
  <si>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</si>
  <si>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</si>
  <si>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</si>
  <si>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</si>
  <si>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</si>
  <si>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</si>
  <si>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</si>
  <si>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</si>
  <si>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</si>
  <si>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</si>
  <si>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</si>
  <si>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</si>
  <si>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</si>
  <si>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</si>
  <si>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</si>
  <si>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</si>
  <si>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</si>
  <si>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</si>
  <si>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</si>
  <si>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</si>
  <si>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</si>
  <si>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</si>
  <si>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</si>
  <si>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</si>
  <si>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</si>
  <si>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</si>
  <si>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</si>
  <si>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</si>
  <si>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</si>
  <si>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</si>
  <si>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</si>
  <si>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</si>
  <si>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</si>
  <si>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</si>
  <si>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</si>
  <si>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</si>
  <si>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</si>
  <si>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</si>
  <si>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</si>
  <si>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</si>
  <si>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</si>
  <si>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</si>
  <si>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</si>
  <si>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</si>
  <si>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</si>
  <si>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</si>
  <si>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</si>
  <si>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</si>
  <si>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</si>
  <si>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</si>
  <si>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</si>
  <si>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</si>
  <si>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</si>
  <si>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</si>
  <si>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</si>
  <si>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</si>
  <si>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</si>
  <si>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</si>
  <si>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</si>
  <si>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</si>
  <si>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</si>
  <si>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</si>
  <si>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</si>
  <si>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</si>
  <si>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</si>
  <si>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</si>
  <si>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</si>
  <si>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</si>
  <si>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</si>
  <si>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</si>
  <si>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</si>
  <si>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</si>
  <si>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</si>
  <si>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</si>
  <si>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</si>
  <si>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</si>
  <si>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</si>
  <si>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</si>
  <si>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</si>
  <si>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</si>
  <si>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</si>
  <si>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</si>
  <si>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</si>
  <si>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</si>
  <si>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</si>
  <si>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</si>
  <si>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</si>
  <si>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</si>
  <si>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</si>
  <si>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</si>
  <si>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</si>
  <si>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</si>
  <si>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</si>
  <si>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</si>
  <si>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</si>
  <si>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</si>
  <si>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</si>
  <si>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</si>
  <si>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</si>
  <si>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</si>
  <si>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</si>
  <si>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</si>
  <si>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</si>
  <si>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</si>
  <si>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</si>
  <si>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</si>
  <si>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</si>
  <si>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</si>
  <si>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</si>
  <si>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</si>
  <si>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</si>
  <si>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</si>
  <si>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</si>
  <si>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</si>
  <si>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</si>
  <si>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</si>
  <si>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</si>
  <si>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</si>
  <si>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</si>
  <si>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</si>
  <si>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</si>
  <si>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</si>
  <si>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</si>
  <si>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</si>
  <si>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</si>
  <si>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</si>
  <si>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</si>
  <si>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</si>
  <si>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</si>
  <si>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</si>
  <si>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</si>
  <si>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</si>
  <si>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</si>
  <si>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</si>
  <si>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</si>
  <si>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</si>
  <si>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</si>
  <si>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</si>
  <si>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</si>
  <si>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</si>
  <si>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</si>
  <si>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</si>
  <si>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</si>
  <si>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</si>
  <si>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</si>
  <si>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</si>
  <si>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</si>
  <si>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</si>
  <si>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</si>
  <si>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</si>
  <si>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</si>
  <si>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</si>
  <si>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</si>
  <si>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</si>
  <si>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</si>
  <si>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</si>
  <si>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</si>
  <si>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</si>
  <si>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</si>
  <si>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</si>
  <si>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</si>
  <si>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</si>
  <si>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</si>
  <si>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</si>
  <si>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</si>
  <si>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</si>
  <si>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</si>
  <si>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</si>
  <si>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</si>
  <si>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</si>
  <si>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</si>
  <si>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</si>
  <si>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</si>
  <si>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</si>
  <si>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</si>
  <si>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</si>
  <si>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</si>
  <si>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</si>
  <si>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</si>
  <si>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</si>
  <si>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</si>
  <si>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</si>
  <si>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</si>
  <si>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</si>
  <si>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</si>
  <si>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</si>
  <si>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</si>
  <si>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</si>
  <si>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</si>
  <si>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</si>
  <si>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</si>
  <si>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</si>
  <si>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</si>
  <si>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</si>
  <si>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</si>
  <si>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</si>
  <si>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</si>
  <si>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</si>
  <si>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</si>
  <si>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</si>
  <si>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</si>
  <si>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</si>
  <si>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</si>
  <si>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</si>
  <si>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</si>
  <si>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</si>
  <si>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</si>
  <si>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</si>
  <si>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</si>
  <si>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</si>
  <si>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</si>
  <si>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</si>
  <si>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</si>
  <si>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</si>
  <si>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</si>
  <si>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</si>
  <si>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</si>
  <si>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</si>
  <si>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</si>
  <si>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</si>
  <si>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</si>
  <si>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</si>
  <si>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</si>
  <si>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</si>
  <si>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</si>
  <si>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</si>
  <si>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</si>
  <si>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</si>
  <si>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</si>
  <si>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</si>
  <si>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</si>
  <si>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</si>
  <si>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</si>
  <si>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</si>
  <si>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</si>
  <si>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</si>
  <si>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</si>
  <si>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</si>
  <si>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</si>
  <si>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</si>
  <si>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</si>
  <si>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</si>
  <si>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</si>
  <si>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</si>
  <si>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</si>
  <si>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</si>
  <si>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</si>
  <si>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</si>
  <si>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</si>
  <si>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</si>
  <si>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</si>
  <si>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</si>
  <si>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</si>
  <si>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</si>
  <si>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</si>
  <si>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</si>
  <si>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</si>
  <si>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</si>
  <si>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</si>
  <si>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</si>
  <si>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</si>
  <si>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</si>
  <si>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</si>
  <si>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</si>
  <si>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</si>
  <si>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</si>
  <si>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</si>
  <si>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</si>
  <si>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</si>
  <si>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</si>
  <si>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</si>
  <si>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</si>
  <si>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</si>
  <si>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</si>
  <si>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</si>
  <si>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</si>
  <si>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</si>
  <si>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</si>
  <si>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</si>
  <si>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</si>
  <si>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</si>
  <si>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</si>
  <si>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</si>
  <si>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</si>
  <si>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</si>
  <si>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</si>
  <si>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</si>
  <si>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</si>
  <si>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</si>
  <si>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</si>
  <si>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</si>
  <si>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</si>
  <si>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</si>
  <si>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</si>
  <si>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</si>
  <si>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</si>
  <si>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</si>
  <si>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</si>
  <si>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</si>
  <si>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</si>
  <si>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</si>
  <si>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</si>
  <si>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</si>
  <si>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</si>
  <si>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</si>
  <si>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</si>
  <si>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</si>
  <si>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</si>
  <si>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</si>
  <si>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</si>
  <si>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</si>
  <si>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</si>
  <si>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</si>
  <si>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</si>
  <si>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</si>
  <si>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</si>
  <si>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</si>
  <si>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</si>
  <si>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</si>
  <si>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</si>
  <si>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</si>
  <si>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</si>
  <si>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</si>
  <si>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</si>
  <si>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</si>
  <si>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</si>
  <si>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</si>
  <si>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</si>
  <si>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</si>
  <si>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</si>
  <si>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</si>
  <si>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</si>
  <si>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</si>
  <si>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</si>
  <si>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</si>
  <si>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</si>
  <si>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</si>
  <si>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</si>
  <si>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</si>
  <si>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</si>
  <si>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</si>
  <si>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</si>
  <si>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</si>
  <si>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</si>
  <si>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</si>
  <si>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</si>
  <si>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</si>
  <si>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</si>
  <si>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</si>
  <si>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</si>
  <si>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</si>
  <si>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</si>
  <si>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</si>
  <si>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</si>
  <si>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</si>
  <si>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</si>
  <si>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</si>
  <si>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</si>
  <si>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</si>
  <si>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</si>
  <si>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</si>
  <si>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</si>
  <si>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</si>
  <si>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</si>
  <si>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</si>
  <si>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</si>
  <si>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</si>
  <si>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</si>
  <si>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</si>
  <si>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</si>
  <si>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</si>
  <si>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</si>
  <si>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</si>
  <si>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</si>
  <si>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</si>
  <si>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</si>
  <si>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</si>
  <si>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</si>
  <si>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</si>
  <si>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</si>
  <si>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</si>
  <si>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</si>
  <si>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</si>
  <si>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</si>
  <si>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</si>
  <si>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</si>
  <si>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</si>
  <si>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</si>
  <si>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</si>
  <si>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</si>
  <si>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</si>
  <si>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</si>
  <si>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</si>
  <si>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</si>
  <si>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</si>
  <si>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</si>
  <si>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</si>
  <si>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</si>
  <si>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</si>
  <si>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</si>
  <si>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</si>
  <si>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</si>
  <si>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</si>
  <si>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</si>
  <si>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</si>
  <si>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</si>
  <si>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</si>
  <si>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</si>
  <si>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</si>
  <si>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</si>
  <si>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</si>
  <si>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</si>
  <si>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</si>
  <si>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</si>
  <si>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</si>
  <si>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</si>
  <si>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</si>
  <si>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</si>
  <si>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</si>
  <si>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</si>
  <si>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</si>
  <si>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</si>
  <si>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</si>
  <si>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</si>
  <si>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</si>
  <si>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</si>
  <si>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</si>
  <si>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</si>
  <si>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</si>
  <si>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</si>
  <si>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</si>
  <si>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</si>
  <si>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</si>
  <si>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</si>
  <si>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</si>
  <si>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</si>
  <si>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</si>
  <si>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</si>
  <si>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</si>
  <si>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</si>
  <si>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</si>
  <si>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</si>
  <si>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</si>
  <si>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</si>
  <si>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</si>
  <si>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</si>
  <si>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</si>
  <si>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</si>
  <si>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</si>
  <si>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</si>
  <si>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</si>
  <si>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</si>
  <si>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</si>
  <si>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</si>
  <si>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</si>
  <si>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</si>
  <si>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</si>
  <si>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</si>
  <si>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</si>
  <si>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</si>
  <si>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</si>
  <si>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</si>
  <si>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</si>
  <si>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</si>
  <si>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</si>
  <si>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</si>
  <si>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</si>
  <si>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</si>
  <si>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</si>
  <si>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</si>
  <si>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</si>
  <si>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</si>
  <si>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</si>
  <si>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</si>
  <si>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</si>
  <si>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</si>
  <si>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</si>
  <si>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</si>
  <si>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</si>
  <si>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</si>
  <si>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</si>
  <si>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</si>
  <si>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</si>
  <si>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</si>
  <si>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</si>
  <si>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</si>
  <si>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</si>
  <si>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</si>
  <si>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</si>
  <si>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</si>
  <si>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</si>
  <si>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</si>
  <si>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</si>
  <si>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</si>
  <si>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</si>
  <si>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</si>
  <si>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</si>
  <si>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</si>
  <si>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</si>
  <si>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</si>
  <si>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</si>
  <si>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</si>
  <si>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</si>
  <si>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</si>
  <si>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</si>
  <si>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</si>
  <si>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</si>
  <si>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</si>
  <si>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</si>
  <si>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</si>
  <si>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</si>
  <si>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</si>
  <si>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</si>
  <si>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</si>
  <si>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</si>
  <si>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</si>
  <si>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</si>
  <si>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</si>
  <si>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</si>
  <si>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</si>
  <si>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</si>
  <si>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</si>
  <si>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</si>
  <si>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</si>
  <si>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</si>
  <si>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</si>
  <si>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</si>
  <si>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</si>
  <si>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</si>
  <si>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</si>
  <si>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</si>
  <si>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</si>
  <si>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</si>
  <si>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</si>
  <si>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</si>
  <si>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</si>
  <si>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</si>
  <si>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Polgármesteri Hivatal</t>
  </si>
  <si>
    <t>Sajóbábonyi Szivárvány Óvoda</t>
  </si>
  <si>
    <t>Déryné Szabadidőközpont és Városi Könyvtár</t>
  </si>
  <si>
    <t>Déryné Szabdaidőközpont és Városi Könyvtár</t>
  </si>
  <si>
    <t>Harmónia Életmód Egyesület</t>
  </si>
  <si>
    <t>működési célú</t>
  </si>
  <si>
    <t>Sajóbábonyi Sakk és Szabadidő Egyesület</t>
  </si>
  <si>
    <t>Sajóbábonyi VSE</t>
  </si>
  <si>
    <t>Teke Szakosztály</t>
  </si>
  <si>
    <t>Sportéletért Alapítvány</t>
  </si>
  <si>
    <t>Katolikus Egyház</t>
  </si>
  <si>
    <t>Reformátuls Egyház</t>
  </si>
  <si>
    <t>Virágos Bábonyért</t>
  </si>
  <si>
    <t>Polgárőr Egyesület (1)</t>
  </si>
  <si>
    <t>Polgárőr Egyesület (2)</t>
  </si>
  <si>
    <t>Kertbarátkör</t>
  </si>
  <si>
    <t>Műfüves pálya megvalósítása</t>
  </si>
  <si>
    <t>Térfigyelő kamera bővítése</t>
  </si>
  <si>
    <t>Városháza bejárat kamera kialakítása</t>
  </si>
  <si>
    <t>Ingatlan vásárlás játszótér kialalkításához</t>
  </si>
  <si>
    <t>Időskoruak védelmének biztosítása</t>
  </si>
  <si>
    <t>Díszkivilágítás bővítése</t>
  </si>
  <si>
    <t>Villámvédelem kialakítása</t>
  </si>
  <si>
    <t>Légkondícionáló beszerzése Városháza épületében</t>
  </si>
  <si>
    <t>Városháza külső homlokzat színezése</t>
  </si>
  <si>
    <t>Polgármesteri  Hivatal</t>
  </si>
  <si>
    <t>Mobil Med Kft.</t>
  </si>
  <si>
    <t>Állategészségügyi szolgáltatás</t>
  </si>
  <si>
    <t>Társulások részére</t>
  </si>
  <si>
    <t>2016</t>
  </si>
  <si>
    <t>Működési célú költségvetési támogatások és kiegészítő támogatások</t>
  </si>
  <si>
    <t>Családsegítő Szlogálat</t>
  </si>
  <si>
    <t>Tetőfelújítás (Óvoda, Iskola)</t>
  </si>
  <si>
    <t>Sajóbábony Város Önkormányzat adósságot keletkeztető ügyletekből és kezességvállalásokból fennálló kötelezettségei</t>
  </si>
  <si>
    <t>Sajóbábony Város Önkormányzat saját bevételeinek részletezése az adósságot keletkeztető ügyletből származó tárgyévi fizetési kötelezettség megállapításához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</si>
</sst>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1" applyNumberFormat="0" applyAlignment="0" applyProtection="0"/>
    <xf numFmtId="0" fontId="44" fillId="16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41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18" fillId="0" borderId="10" xfId="55" applyFont="1" applyFill="1" applyBorder="1" applyAlignment="1" applyProtection="1">
      <alignment horizontal="left" vertical="center" wrapText="1" indent="1"/>
      <protection/>
    </xf>
    <xf numFmtId="0" fontId="18" fillId="0" borderId="11" xfId="55" applyFont="1" applyFill="1" applyBorder="1" applyAlignment="1" applyProtection="1">
      <alignment horizontal="left" vertical="center" wrapText="1" indent="1"/>
      <protection/>
    </xf>
    <xf numFmtId="0" fontId="18" fillId="0" borderId="12" xfId="55" applyFont="1" applyFill="1" applyBorder="1" applyAlignment="1" applyProtection="1">
      <alignment horizontal="left" vertical="center" wrapText="1" indent="1"/>
      <protection/>
    </xf>
    <xf numFmtId="0" fontId="18" fillId="0" borderId="13" xfId="55" applyFont="1" applyFill="1" applyBorder="1" applyAlignment="1" applyProtection="1">
      <alignment horizontal="left" vertical="center" wrapText="1" indent="1"/>
      <protection/>
    </xf>
    <xf numFmtId="0" fontId="18" fillId="0" borderId="14" xfId="55" applyFont="1" applyFill="1" applyBorder="1" applyAlignment="1" applyProtection="1">
      <alignment horizontal="left" vertical="center" wrapText="1" indent="1"/>
      <protection/>
    </xf>
    <xf numFmtId="0" fontId="18" fillId="0" borderId="15" xfId="55" applyFont="1" applyFill="1" applyBorder="1" applyAlignment="1" applyProtection="1">
      <alignment horizontal="left" vertical="center" wrapText="1" indent="1"/>
      <protection/>
    </xf>
    <xf numFmtId="49" fontId="18" fillId="0" borderId="16" xfId="55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5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5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5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5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5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5" applyFont="1" applyFill="1" applyBorder="1" applyAlignment="1" applyProtection="1">
      <alignment horizontal="left" vertical="center" wrapText="1" indent="1"/>
      <protection/>
    </xf>
    <xf numFmtId="0" fontId="16" fillId="0" borderId="22" xfId="55" applyFont="1" applyFill="1" applyBorder="1" applyAlignment="1" applyProtection="1">
      <alignment horizontal="left" vertical="center" wrapText="1" indent="1"/>
      <protection/>
    </xf>
    <xf numFmtId="0" fontId="16" fillId="0" borderId="23" xfId="55" applyFont="1" applyFill="1" applyBorder="1" applyAlignment="1" applyProtection="1">
      <alignment horizontal="left" vertical="center" wrapText="1" indent="1"/>
      <protection/>
    </xf>
    <xf numFmtId="0" fontId="16" fillId="0" borderId="24" xfId="55" applyFont="1" applyFill="1" applyBorder="1" applyAlignment="1" applyProtection="1">
      <alignment horizontal="left" vertical="center" wrapText="1" indent="1"/>
      <protection/>
    </xf>
    <xf numFmtId="0" fontId="8" fillId="0" borderId="22" xfId="55" applyFont="1" applyFill="1" applyBorder="1" applyAlignment="1" applyProtection="1">
      <alignment horizontal="center" vertical="center" wrapText="1"/>
      <protection/>
    </xf>
    <xf numFmtId="0" fontId="8" fillId="0" borderId="23" xfId="55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5" applyFont="1" applyFill="1" applyBorder="1" applyAlignment="1" applyProtection="1">
      <alignment vertical="center" wrapText="1"/>
      <protection/>
    </xf>
    <xf numFmtId="0" fontId="16" fillId="0" borderId="28" xfId="55" applyFont="1" applyFill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3" fontId="18" fillId="0" borderId="29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3" fontId="18" fillId="0" borderId="25" xfId="0" applyNumberFormat="1" applyFont="1" applyBorder="1" applyAlignment="1" applyProtection="1">
      <alignment horizontal="right" vertical="center" indent="1"/>
      <protection locked="0"/>
    </xf>
    <xf numFmtId="0" fontId="18" fillId="0" borderId="15" xfId="0" applyFont="1" applyBorder="1" applyAlignment="1" applyProtection="1">
      <alignment horizontal="left" vertical="center" indent="1"/>
      <protection locked="0"/>
    </xf>
    <xf numFmtId="0" fontId="16" fillId="0" borderId="22" xfId="55" applyFont="1" applyFill="1" applyBorder="1" applyAlignment="1" applyProtection="1">
      <alignment horizontal="center" vertical="center" wrapText="1"/>
      <protection/>
    </xf>
    <xf numFmtId="0" fontId="16" fillId="0" borderId="23" xfId="55" applyFont="1" applyFill="1" applyBorder="1" applyAlignment="1" applyProtection="1">
      <alignment horizontal="center" vertical="center" wrapText="1"/>
      <protection/>
    </xf>
    <xf numFmtId="0" fontId="16" fillId="0" borderId="30" xfId="55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56" applyFont="1" applyFill="1" applyBorder="1" applyAlignment="1" applyProtection="1">
      <alignment horizontal="left" vertical="center" indent="1"/>
      <protection/>
    </xf>
    <xf numFmtId="0" fontId="3" fillId="0" borderId="0" xfId="55" applyFill="1">
      <alignment/>
      <protection/>
    </xf>
    <xf numFmtId="0" fontId="8" fillId="0" borderId="30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>
      <alignment/>
      <protection/>
    </xf>
    <xf numFmtId="0" fontId="20" fillId="0" borderId="0" xfId="55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64" fontId="23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8" fillId="0" borderId="3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30" xfId="0" applyNumberFormat="1" applyFont="1" applyFill="1" applyBorder="1" applyAlignment="1" applyProtection="1">
      <alignment vertical="center" wrapText="1"/>
      <protection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7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49" fontId="18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28" xfId="56" applyFont="1" applyFill="1" applyBorder="1" applyAlignment="1" applyProtection="1">
      <alignment horizontal="center" vertical="center"/>
      <protection/>
    </xf>
    <xf numFmtId="0" fontId="8" fillId="0" borderId="41" xfId="56" applyFont="1" applyFill="1" applyBorder="1" applyAlignment="1" applyProtection="1">
      <alignment horizontal="center" vertical="center"/>
      <protection/>
    </xf>
    <xf numFmtId="0" fontId="3" fillId="0" borderId="0" xfId="56" applyFill="1" applyProtection="1">
      <alignment/>
      <protection/>
    </xf>
    <xf numFmtId="0" fontId="18" fillId="0" borderId="22" xfId="56" applyFont="1" applyFill="1" applyBorder="1" applyAlignment="1" applyProtection="1">
      <alignment horizontal="left" vertical="center" indent="1"/>
      <protection/>
    </xf>
    <xf numFmtId="0" fontId="3" fillId="0" borderId="0" xfId="56" applyFill="1" applyAlignment="1" applyProtection="1">
      <alignment vertical="center"/>
      <protection/>
    </xf>
    <xf numFmtId="0" fontId="18" fillId="0" borderId="16" xfId="56" applyFont="1" applyFill="1" applyBorder="1" applyAlignment="1" applyProtection="1">
      <alignment horizontal="left" vertical="center" indent="1"/>
      <protection/>
    </xf>
    <xf numFmtId="164" fontId="18" fillId="0" borderId="10" xfId="56" applyNumberFormat="1" applyFont="1" applyFill="1" applyBorder="1" applyAlignment="1" applyProtection="1">
      <alignment vertical="center"/>
      <protection locked="0"/>
    </xf>
    <xf numFmtId="164" fontId="18" fillId="0" borderId="26" xfId="56" applyNumberFormat="1" applyFont="1" applyFill="1" applyBorder="1" applyAlignment="1" applyProtection="1">
      <alignment vertical="center"/>
      <protection/>
    </xf>
    <xf numFmtId="0" fontId="18" fillId="0" borderId="17" xfId="56" applyFont="1" applyFill="1" applyBorder="1" applyAlignment="1" applyProtection="1">
      <alignment horizontal="left" vertical="center" indent="1"/>
      <protection/>
    </xf>
    <xf numFmtId="164" fontId="18" fillId="0" borderId="11" xfId="56" applyNumberFormat="1" applyFont="1" applyFill="1" applyBorder="1" applyAlignment="1" applyProtection="1">
      <alignment vertical="center"/>
      <protection locked="0"/>
    </xf>
    <xf numFmtId="164" fontId="18" fillId="0" borderId="25" xfId="56" applyNumberFormat="1" applyFont="1" applyFill="1" applyBorder="1" applyAlignment="1" applyProtection="1">
      <alignment vertical="center"/>
      <protection/>
    </xf>
    <xf numFmtId="0" fontId="3" fillId="0" borderId="0" xfId="56" applyFill="1" applyAlignment="1" applyProtection="1">
      <alignment vertical="center"/>
      <protection locked="0"/>
    </xf>
    <xf numFmtId="164" fontId="18" fillId="0" borderId="12" xfId="56" applyNumberFormat="1" applyFont="1" applyFill="1" applyBorder="1" applyAlignment="1" applyProtection="1">
      <alignment vertical="center"/>
      <protection locked="0"/>
    </xf>
    <xf numFmtId="164" fontId="18" fillId="0" borderId="38" xfId="56" applyNumberFormat="1" applyFont="1" applyFill="1" applyBorder="1" applyAlignment="1" applyProtection="1">
      <alignment vertical="center"/>
      <protection/>
    </xf>
    <xf numFmtId="164" fontId="16" fillId="0" borderId="23" xfId="56" applyNumberFormat="1" applyFont="1" applyFill="1" applyBorder="1" applyAlignment="1" applyProtection="1">
      <alignment vertical="center"/>
      <protection/>
    </xf>
    <xf numFmtId="164" fontId="16" fillId="0" borderId="30" xfId="56" applyNumberFormat="1" applyFont="1" applyFill="1" applyBorder="1" applyAlignment="1" applyProtection="1">
      <alignment vertical="center"/>
      <protection/>
    </xf>
    <xf numFmtId="0" fontId="18" fillId="0" borderId="18" xfId="56" applyFont="1" applyFill="1" applyBorder="1" applyAlignment="1" applyProtection="1">
      <alignment horizontal="left" vertical="center" indent="1"/>
      <protection/>
    </xf>
    <xf numFmtId="0" fontId="16" fillId="0" borderId="22" xfId="56" applyFont="1" applyFill="1" applyBorder="1" applyAlignment="1" applyProtection="1">
      <alignment horizontal="left" vertical="center" indent="1"/>
      <protection/>
    </xf>
    <xf numFmtId="164" fontId="16" fillId="0" borderId="23" xfId="56" applyNumberFormat="1" applyFont="1" applyFill="1" applyBorder="1" applyProtection="1">
      <alignment/>
      <protection/>
    </xf>
    <xf numFmtId="164" fontId="16" fillId="0" borderId="30" xfId="56" applyNumberFormat="1" applyFont="1" applyFill="1" applyBorder="1" applyProtection="1">
      <alignment/>
      <protection/>
    </xf>
    <xf numFmtId="0" fontId="3" fillId="0" borderId="0" xfId="56" applyFill="1" applyProtection="1">
      <alignment/>
      <protection locked="0"/>
    </xf>
    <xf numFmtId="0" fontId="0" fillId="0" borderId="0" xfId="56" applyFont="1" applyFill="1" applyProtection="1">
      <alignment/>
      <protection/>
    </xf>
    <xf numFmtId="0" fontId="5" fillId="0" borderId="0" xfId="56" applyFont="1" applyFill="1" applyProtection="1">
      <alignment/>
      <protection locked="0"/>
    </xf>
    <xf numFmtId="0" fontId="7" fillId="0" borderId="0" xfId="56" applyFont="1" applyFill="1" applyProtection="1">
      <alignment/>
      <protection locked="0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164" fontId="16" fillId="18" borderId="23" xfId="0" applyNumberFormat="1" applyFont="1" applyFill="1" applyBorder="1" applyAlignment="1" applyProtection="1">
      <alignment vertical="center" wrapText="1"/>
      <protection/>
    </xf>
    <xf numFmtId="164" fontId="8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5" applyFont="1" applyFill="1" applyBorder="1" applyAlignment="1" applyProtection="1">
      <alignment horizontal="left" vertical="center" wrapText="1" indent="1"/>
      <protection/>
    </xf>
    <xf numFmtId="0" fontId="7" fillId="0" borderId="0" xfId="55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23" xfId="55" applyFont="1" applyFill="1" applyBorder="1" applyAlignment="1" applyProtection="1">
      <alignment horizontal="left" vertical="center" wrapText="1"/>
      <protection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0" borderId="47" xfId="0" applyFont="1" applyFill="1" applyBorder="1" applyAlignment="1" applyProtection="1">
      <alignment horizontal="right"/>
      <protection/>
    </xf>
    <xf numFmtId="164" fontId="17" fillId="0" borderId="47" xfId="55" applyNumberFormat="1" applyFont="1" applyFill="1" applyBorder="1" applyAlignment="1" applyProtection="1">
      <alignment horizontal="left" vertical="center"/>
      <protection/>
    </xf>
    <xf numFmtId="0" fontId="18" fillId="0" borderId="32" xfId="55" applyFont="1" applyFill="1" applyBorder="1" applyAlignment="1" applyProtection="1">
      <alignment horizontal="left" vertical="center" wrapText="1" indent="1"/>
      <protection/>
    </xf>
    <xf numFmtId="0" fontId="18" fillId="0" borderId="11" xfId="55" applyFont="1" applyFill="1" applyBorder="1" applyAlignment="1" applyProtection="1">
      <alignment horizontal="left" indent="6"/>
      <protection/>
    </xf>
    <xf numFmtId="0" fontId="18" fillId="0" borderId="11" xfId="55" applyFont="1" applyFill="1" applyBorder="1" applyAlignment="1" applyProtection="1">
      <alignment horizontal="left" vertical="center" wrapText="1" indent="6"/>
      <protection/>
    </xf>
    <xf numFmtId="0" fontId="18" fillId="0" borderId="15" xfId="55" applyFont="1" applyFill="1" applyBorder="1" applyAlignment="1" applyProtection="1">
      <alignment horizontal="left" vertical="center" wrapText="1" indent="6"/>
      <protection/>
    </xf>
    <xf numFmtId="0" fontId="18" fillId="0" borderId="39" xfId="55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164" fontId="5" fillId="0" borderId="0" xfId="55" applyNumberFormat="1" applyFont="1" applyFill="1" applyBorder="1" applyAlignment="1" applyProtection="1">
      <alignment horizontal="centerContinuous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4" fillId="0" borderId="23" xfId="55" applyFont="1" applyFill="1" applyBorder="1">
      <alignment/>
      <protection/>
    </xf>
    <xf numFmtId="165" fontId="0" fillId="0" borderId="38" xfId="43" applyNumberFormat="1" applyFont="1" applyFill="1" applyBorder="1" applyAlignment="1">
      <alignment/>
    </xf>
    <xf numFmtId="165" fontId="0" fillId="0" borderId="25" xfId="43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8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5" applyFont="1" applyFill="1" applyBorder="1" applyProtection="1">
      <alignment/>
      <protection locked="0"/>
    </xf>
    <xf numFmtId="165" fontId="0" fillId="0" borderId="12" xfId="43" applyNumberFormat="1" applyFont="1" applyFill="1" applyBorder="1" applyAlignment="1" applyProtection="1">
      <alignment/>
      <protection locked="0"/>
    </xf>
    <xf numFmtId="0" fontId="0" fillId="0" borderId="11" xfId="55" applyFont="1" applyFill="1" applyBorder="1" applyProtection="1">
      <alignment/>
      <protection locked="0"/>
    </xf>
    <xf numFmtId="165" fontId="0" fillId="0" borderId="11" xfId="43" applyNumberFormat="1" applyFont="1" applyFill="1" applyBorder="1" applyAlignment="1" applyProtection="1">
      <alignment/>
      <protection locked="0"/>
    </xf>
    <xf numFmtId="0" fontId="0" fillId="0" borderId="15" xfId="55" applyFont="1" applyFill="1" applyBorder="1" applyProtection="1">
      <alignment/>
      <protection locked="0"/>
    </xf>
    <xf numFmtId="165" fontId="0" fillId="0" borderId="15" xfId="43" applyNumberFormat="1" applyFont="1" applyFill="1" applyBorder="1" applyAlignment="1" applyProtection="1">
      <alignment/>
      <protection locked="0"/>
    </xf>
    <xf numFmtId="0" fontId="16" fillId="0" borderId="20" xfId="55" applyFont="1" applyFill="1" applyBorder="1" applyAlignment="1" applyProtection="1">
      <alignment horizontal="center" vertical="center" wrapText="1"/>
      <protection/>
    </xf>
    <xf numFmtId="0" fontId="16" fillId="0" borderId="13" xfId="55" applyFont="1" applyFill="1" applyBorder="1" applyAlignment="1" applyProtection="1">
      <alignment horizontal="center" vertical="center" wrapText="1"/>
      <protection/>
    </xf>
    <xf numFmtId="0" fontId="16" fillId="0" borderId="29" xfId="55" applyFont="1" applyFill="1" applyBorder="1" applyAlignment="1" applyProtection="1">
      <alignment horizontal="center" vertical="center" wrapText="1"/>
      <protection/>
    </xf>
    <xf numFmtId="0" fontId="18" fillId="0" borderId="22" xfId="55" applyFont="1" applyFill="1" applyBorder="1" applyAlignment="1" applyProtection="1">
      <alignment horizontal="center" vertical="center"/>
      <protection/>
    </xf>
    <xf numFmtId="0" fontId="18" fillId="0" borderId="20" xfId="55" applyFont="1" applyFill="1" applyBorder="1" applyAlignment="1" applyProtection="1">
      <alignment horizontal="center" vertical="center"/>
      <protection/>
    </xf>
    <xf numFmtId="0" fontId="18" fillId="0" borderId="17" xfId="55" applyFont="1" applyFill="1" applyBorder="1" applyAlignment="1" applyProtection="1">
      <alignment horizontal="center" vertical="center"/>
      <protection/>
    </xf>
    <xf numFmtId="0" fontId="18" fillId="0" borderId="19" xfId="55" applyFont="1" applyFill="1" applyBorder="1" applyAlignment="1" applyProtection="1">
      <alignment horizontal="center" vertical="center"/>
      <protection/>
    </xf>
    <xf numFmtId="165" fontId="16" fillId="0" borderId="30" xfId="43" applyNumberFormat="1" applyFont="1" applyFill="1" applyBorder="1" applyAlignment="1" applyProtection="1">
      <alignment/>
      <protection/>
    </xf>
    <xf numFmtId="165" fontId="18" fillId="0" borderId="29" xfId="43" applyNumberFormat="1" applyFont="1" applyFill="1" applyBorder="1" applyAlignment="1" applyProtection="1">
      <alignment/>
      <protection locked="0"/>
    </xf>
    <xf numFmtId="165" fontId="18" fillId="0" borderId="25" xfId="43" applyNumberFormat="1" applyFont="1" applyFill="1" applyBorder="1" applyAlignment="1" applyProtection="1">
      <alignment/>
      <protection locked="0"/>
    </xf>
    <xf numFmtId="165" fontId="18" fillId="0" borderId="27" xfId="43" applyNumberFormat="1" applyFont="1" applyFill="1" applyBorder="1" applyAlignment="1" applyProtection="1">
      <alignment/>
      <protection locked="0"/>
    </xf>
    <xf numFmtId="0" fontId="18" fillId="0" borderId="13" xfId="55" applyFont="1" applyFill="1" applyBorder="1" applyProtection="1">
      <alignment/>
      <protection locked="0"/>
    </xf>
    <xf numFmtId="0" fontId="18" fillId="0" borderId="11" xfId="55" applyFont="1" applyFill="1" applyBorder="1" applyProtection="1">
      <alignment/>
      <protection locked="0"/>
    </xf>
    <xf numFmtId="0" fontId="18" fillId="0" borderId="15" xfId="55" applyFont="1" applyFill="1" applyBorder="1" applyProtection="1">
      <alignment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9" xfId="0" applyFont="1" applyBorder="1" applyAlignment="1" applyProtection="1">
      <alignment horizontal="right" vertical="center" indent="1"/>
      <protection/>
    </xf>
    <xf numFmtId="164" fontId="0" fillId="19" borderId="33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30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164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6" fillId="0" borderId="54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4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38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8" xfId="55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9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0" xfId="0" applyNumberFormat="1" applyFont="1" applyFill="1" applyBorder="1" applyAlignment="1" applyProtection="1">
      <alignment horizontal="center" vertical="center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55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45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11" xfId="56" applyFont="1" applyFill="1" applyBorder="1" applyAlignment="1" applyProtection="1">
      <alignment horizontal="left" vertical="center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indent="1"/>
      <protection/>
    </xf>
    <xf numFmtId="0" fontId="8" fillId="0" borderId="23" xfId="56" applyFont="1" applyFill="1" applyBorder="1" applyAlignment="1" applyProtection="1">
      <alignment horizontal="left" indent="1"/>
      <protection/>
    </xf>
    <xf numFmtId="164" fontId="18" fillId="0" borderId="59" xfId="5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1" xfId="0" applyFont="1" applyBorder="1" applyAlignment="1" applyProtection="1">
      <alignment horizontal="left" vertical="center" wrapText="1" indent="1"/>
      <protection/>
    </xf>
    <xf numFmtId="164" fontId="16" fillId="0" borderId="41" xfId="55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5" applyNumberFormat="1" applyFont="1" applyFill="1" applyBorder="1" applyAlignment="1" applyProtection="1">
      <alignment horizontal="right" vertical="center" wrapText="1" indent="1"/>
      <protection/>
    </xf>
    <xf numFmtId="164" fontId="18" fillId="0" borderId="29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5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5" applyNumberFormat="1" applyFont="1" applyFill="1" applyBorder="1" applyAlignment="1" applyProtection="1">
      <alignment horizontal="right" vertical="center" wrapText="1" indent="1"/>
      <protection/>
    </xf>
    <xf numFmtId="164" fontId="18" fillId="0" borderId="40" xfId="5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63" xfId="43" applyNumberFormat="1" applyFont="1" applyFill="1" applyBorder="1" applyAlignment="1" applyProtection="1">
      <alignment/>
      <protection locked="0"/>
    </xf>
    <xf numFmtId="165" fontId="18" fillId="0" borderId="58" xfId="43" applyNumberFormat="1" applyFont="1" applyFill="1" applyBorder="1" applyAlignment="1" applyProtection="1">
      <alignment/>
      <protection locked="0"/>
    </xf>
    <xf numFmtId="165" fontId="18" fillId="0" borderId="53" xfId="43" applyNumberFormat="1" applyFont="1" applyFill="1" applyBorder="1" applyAlignment="1" applyProtection="1">
      <alignment/>
      <protection locked="0"/>
    </xf>
    <xf numFmtId="0" fontId="18" fillId="0" borderId="12" xfId="55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 quotePrefix="1">
      <alignment horizontal="right" vertical="center" indent="1"/>
      <protection/>
    </xf>
    <xf numFmtId="0" fontId="8" fillId="0" borderId="41" xfId="0" applyFont="1" applyFill="1" applyBorder="1" applyAlignment="1" applyProtection="1">
      <alignment horizontal="right" vertical="center" wrapText="1" indent="1"/>
      <protection/>
    </xf>
    <xf numFmtId="164" fontId="8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49" fontId="8" fillId="0" borderId="6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65" xfId="55" applyFont="1" applyFill="1" applyBorder="1" applyAlignment="1" applyProtection="1">
      <alignment horizontal="center" vertical="center" wrapText="1"/>
      <protection/>
    </xf>
    <xf numFmtId="0" fontId="7" fillId="0" borderId="65" xfId="55" applyFont="1" applyFill="1" applyBorder="1" applyAlignment="1" applyProtection="1">
      <alignment vertical="center" wrapText="1"/>
      <protection/>
    </xf>
    <xf numFmtId="164" fontId="7" fillId="0" borderId="65" xfId="55" applyNumberFormat="1" applyFont="1" applyFill="1" applyBorder="1" applyAlignment="1" applyProtection="1">
      <alignment horizontal="right" vertical="center" wrapText="1" indent="1"/>
      <protection/>
    </xf>
    <xf numFmtId="0" fontId="18" fillId="0" borderId="65" xfId="55" applyFont="1" applyFill="1" applyBorder="1" applyAlignment="1" applyProtection="1">
      <alignment horizontal="right" vertical="center" wrapText="1" indent="1"/>
      <protection locked="0"/>
    </xf>
    <xf numFmtId="164" fontId="18" fillId="0" borderId="65" xfId="5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1" fillId="0" borderId="41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3" fillId="0" borderId="0" xfId="55" applyFont="1" applyFill="1" applyProtection="1">
      <alignment/>
      <protection/>
    </xf>
    <xf numFmtId="0" fontId="3" fillId="0" borderId="0" xfId="55" applyFont="1" applyFill="1" applyAlignment="1" applyProtection="1">
      <alignment horizontal="right" vertical="center" indent="1"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right" vertical="center" indent="1"/>
      <protection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5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55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5" applyNumberFormat="1" applyFont="1" applyFill="1" applyBorder="1" applyAlignment="1" applyProtection="1">
      <alignment horizontal="right" vertical="center" wrapText="1" indent="1"/>
      <protection/>
    </xf>
    <xf numFmtId="0" fontId="8" fillId="0" borderId="54" xfId="55" applyFont="1" applyFill="1" applyBorder="1" applyAlignment="1" applyProtection="1">
      <alignment horizontal="center" vertical="center" wrapText="1"/>
      <protection/>
    </xf>
    <xf numFmtId="164" fontId="22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16" fillId="0" borderId="24" xfId="55" applyFont="1" applyFill="1" applyBorder="1" applyAlignment="1" applyProtection="1">
      <alignment horizontal="center" vertical="center" wrapText="1"/>
      <protection/>
    </xf>
    <xf numFmtId="0" fontId="16" fillId="0" borderId="28" xfId="55" applyFont="1" applyFill="1" applyBorder="1" applyAlignment="1" applyProtection="1">
      <alignment horizontal="center" vertical="center" wrapText="1"/>
      <protection/>
    </xf>
    <xf numFmtId="0" fontId="16" fillId="0" borderId="41" xfId="55" applyFont="1" applyFill="1" applyBorder="1" applyAlignment="1" applyProtection="1">
      <alignment horizontal="center" vertical="center" wrapText="1"/>
      <protection/>
    </xf>
    <xf numFmtId="164" fontId="18" fillId="0" borderId="38" xfId="55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5" applyFont="1" applyFill="1" applyBorder="1" applyAlignment="1" applyProtection="1">
      <alignment horizontal="left" vertical="center" wrapText="1" indent="6"/>
      <protection/>
    </xf>
    <xf numFmtId="0" fontId="3" fillId="0" borderId="0" xfId="55" applyFill="1" applyProtection="1">
      <alignment/>
      <protection/>
    </xf>
    <xf numFmtId="0" fontId="18" fillId="0" borderId="0" xfId="55" applyFont="1" applyFill="1" applyProtection="1">
      <alignment/>
      <protection/>
    </xf>
    <xf numFmtId="0" fontId="0" fillId="0" borderId="0" xfId="55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2" xfId="0" applyFont="1" applyBorder="1" applyAlignment="1" applyProtection="1">
      <alignment wrapText="1"/>
      <protection/>
    </xf>
    <xf numFmtId="0" fontId="3" fillId="0" borderId="0" xfId="55" applyFill="1" applyAlignment="1" applyProtection="1">
      <alignment/>
      <protection/>
    </xf>
    <xf numFmtId="164" fontId="21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0" fontId="3" fillId="0" borderId="0" xfId="55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8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8" fillId="0" borderId="18" xfId="55" applyNumberFormat="1" applyFont="1" applyFill="1" applyBorder="1" applyAlignment="1" applyProtection="1">
      <alignment horizontal="center" vertical="center" wrapText="1"/>
      <protection/>
    </xf>
    <xf numFmtId="49" fontId="18" fillId="0" borderId="17" xfId="55" applyNumberFormat="1" applyFont="1" applyFill="1" applyBorder="1" applyAlignment="1" applyProtection="1">
      <alignment horizontal="center" vertical="center" wrapText="1"/>
      <protection/>
    </xf>
    <xf numFmtId="49" fontId="18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1" xfId="0" applyFont="1" applyBorder="1" applyAlignment="1" applyProtection="1">
      <alignment horizontal="center" wrapText="1"/>
      <protection/>
    </xf>
    <xf numFmtId="49" fontId="18" fillId="0" borderId="20" xfId="55" applyNumberFormat="1" applyFont="1" applyFill="1" applyBorder="1" applyAlignment="1" applyProtection="1">
      <alignment horizontal="center" vertical="center" wrapText="1"/>
      <protection/>
    </xf>
    <xf numFmtId="49" fontId="18" fillId="0" borderId="16" xfId="55" applyNumberFormat="1" applyFont="1" applyFill="1" applyBorder="1" applyAlignment="1" applyProtection="1">
      <alignment horizontal="center" vertical="center" wrapText="1"/>
      <protection/>
    </xf>
    <xf numFmtId="49" fontId="18" fillId="0" borderId="21" xfId="55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164" fontId="16" fillId="0" borderId="48" xfId="55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55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55" applyFont="1" applyFill="1" applyBorder="1" applyAlignment="1" applyProtection="1">
      <alignment horizontal="left" vertical="center" wrapText="1" indent="1"/>
      <protection/>
    </xf>
    <xf numFmtId="0" fontId="18" fillId="0" borderId="11" xfId="55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8" fillId="0" borderId="38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0" applyFont="1" applyBorder="1" applyAlignment="1" applyProtection="1">
      <alignment vertical="center" wrapText="1"/>
      <protection/>
    </xf>
    <xf numFmtId="0" fontId="23" fillId="0" borderId="31" xfId="0" applyFont="1" applyBorder="1" applyAlignment="1" applyProtection="1">
      <alignment vertical="center" wrapText="1"/>
      <protection/>
    </xf>
    <xf numFmtId="164" fontId="16" fillId="0" borderId="23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5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5" applyFont="1" applyFill="1" applyBorder="1" applyAlignment="1">
      <alignment horizontal="center" vertical="center"/>
      <protection/>
    </xf>
    <xf numFmtId="165" fontId="4" fillId="0" borderId="23" xfId="55" applyNumberFormat="1" applyFont="1" applyFill="1" applyBorder="1">
      <alignment/>
      <protection/>
    </xf>
    <xf numFmtId="165" fontId="4" fillId="0" borderId="30" xfId="55" applyNumberFormat="1" applyFont="1" applyFill="1" applyBorder="1">
      <alignment/>
      <protection/>
    </xf>
    <xf numFmtId="0" fontId="5" fillId="0" borderId="0" xfId="55" applyFont="1" applyFill="1">
      <alignment/>
      <protection/>
    </xf>
    <xf numFmtId="0" fontId="16" fillId="0" borderId="22" xfId="55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166" fontId="4" fillId="0" borderId="15" xfId="55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0" fontId="16" fillId="0" borderId="31" xfId="55" applyFont="1" applyFill="1" applyBorder="1" applyAlignment="1" applyProtection="1">
      <alignment horizontal="left" vertical="center" wrapText="1" indent="1"/>
      <protection/>
    </xf>
    <xf numFmtId="0" fontId="16" fillId="0" borderId="32" xfId="55" applyFont="1" applyFill="1" applyBorder="1" applyAlignment="1" applyProtection="1">
      <alignment vertical="center" wrapText="1"/>
      <protection/>
    </xf>
    <xf numFmtId="164" fontId="16" fillId="0" borderId="49" xfId="55" applyNumberFormat="1" applyFont="1" applyFill="1" applyBorder="1" applyAlignment="1" applyProtection="1">
      <alignment horizontal="right" vertical="center" wrapText="1" indent="1"/>
      <protection/>
    </xf>
    <xf numFmtId="0" fontId="18" fillId="0" borderId="39" xfId="55" applyFont="1" applyFill="1" applyBorder="1" applyAlignment="1" applyProtection="1">
      <alignment horizontal="left" vertical="center" wrapText="1" indent="7"/>
      <protection/>
    </xf>
    <xf numFmtId="164" fontId="23" fillId="0" borderId="30" xfId="0" applyNumberFormat="1" applyFont="1" applyBorder="1" applyAlignment="1" applyProtection="1">
      <alignment horizontal="right" vertical="center" wrapText="1" indent="1"/>
      <protection locked="0"/>
    </xf>
    <xf numFmtId="0" fontId="16" fillId="0" borderId="22" xfId="55" applyFont="1" applyFill="1" applyBorder="1" applyAlignment="1" applyProtection="1">
      <alignment horizontal="left"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8" fillId="0" borderId="64" xfId="0" applyNumberFormat="1" applyFont="1" applyFill="1" applyBorder="1" applyAlignment="1" applyProtection="1">
      <alignment horizontal="right" vertical="center" indent="1"/>
      <protection/>
    </xf>
    <xf numFmtId="49" fontId="16" fillId="0" borderId="22" xfId="55" applyNumberFormat="1" applyFont="1" applyFill="1" applyBorder="1" applyAlignment="1" applyProtection="1">
      <alignment horizontal="center" vertical="center" wrapText="1"/>
      <protection/>
    </xf>
    <xf numFmtId="164" fontId="16" fillId="0" borderId="69" xfId="55" applyNumberFormat="1" applyFont="1" applyFill="1" applyBorder="1" applyAlignment="1" applyProtection="1">
      <alignment horizontal="right" vertical="center" wrapText="1" indent="1"/>
      <protection/>
    </xf>
    <xf numFmtId="164" fontId="18" fillId="0" borderId="63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0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55" applyNumberFormat="1" applyFont="1" applyFill="1" applyBorder="1" applyAlignment="1" applyProtection="1">
      <alignment horizontal="right" vertical="center" wrapText="1" indent="1"/>
      <protection/>
    </xf>
    <xf numFmtId="164" fontId="23" fillId="0" borderId="48" xfId="0" applyNumberFormat="1" applyFont="1" applyBorder="1" applyAlignment="1" applyProtection="1">
      <alignment horizontal="right" vertical="center" wrapText="1" indent="1"/>
      <protection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3" xfId="5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5" applyNumberFormat="1" applyFont="1" applyFill="1" applyBorder="1" applyAlignment="1" applyProtection="1">
      <alignment horizontal="right" vertical="center" wrapText="1" indent="1"/>
      <protection/>
    </xf>
    <xf numFmtId="164" fontId="23" fillId="0" borderId="23" xfId="0" applyNumberFormat="1" applyFont="1" applyBorder="1" applyAlignment="1" applyProtection="1">
      <alignment horizontal="right" vertical="center" wrapText="1" indent="1"/>
      <protection/>
    </xf>
    <xf numFmtId="164" fontId="23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69" xfId="55" applyFont="1" applyFill="1" applyBorder="1" applyAlignment="1" applyProtection="1">
      <alignment horizontal="center" vertical="center" wrapText="1"/>
      <protection/>
    </xf>
    <xf numFmtId="0" fontId="16" fillId="0" borderId="32" xfId="55" applyFont="1" applyFill="1" applyBorder="1" applyAlignment="1" applyProtection="1">
      <alignment vertical="center" wrapText="1"/>
      <protection/>
    </xf>
    <xf numFmtId="164" fontId="16" fillId="0" borderId="32" xfId="55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5" applyNumberFormat="1" applyFont="1" applyFill="1" applyBorder="1" applyAlignment="1" applyProtection="1">
      <alignment horizontal="right" vertical="center" wrapText="1" indent="1"/>
      <protection/>
    </xf>
    <xf numFmtId="0" fontId="18" fillId="0" borderId="65" xfId="55" applyFont="1" applyFill="1" applyBorder="1" applyAlignment="1" applyProtection="1">
      <alignment horizontal="right" vertical="center" wrapText="1" indent="1"/>
      <protection/>
    </xf>
    <xf numFmtId="164" fontId="18" fillId="0" borderId="65" xfId="5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5" applyFont="1" applyFill="1" applyBorder="1" applyProtection="1">
      <alignment/>
      <protection/>
    </xf>
    <xf numFmtId="164" fontId="16" fillId="0" borderId="23" xfId="5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1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2" fillId="0" borderId="15" xfId="0" applyFont="1" applyBorder="1" applyAlignment="1" applyProtection="1">
      <alignment horizontal="left" indent="1"/>
      <protection/>
    </xf>
    <xf numFmtId="0" fontId="16" fillId="0" borderId="23" xfId="55" applyFont="1" applyFill="1" applyBorder="1" applyAlignment="1" applyProtection="1">
      <alignment horizontal="center" vertical="center"/>
      <protection/>
    </xf>
    <xf numFmtId="0" fontId="16" fillId="0" borderId="30" xfId="55" applyFont="1" applyFill="1" applyBorder="1" applyAlignment="1" applyProtection="1">
      <alignment horizontal="center" vertical="center"/>
      <protection/>
    </xf>
    <xf numFmtId="164" fontId="8" fillId="0" borderId="30" xfId="0" applyNumberFormat="1" applyFont="1" applyFill="1" applyBorder="1" applyAlignment="1" applyProtection="1">
      <alignment horizontal="center" wrapText="1"/>
      <protection/>
    </xf>
    <xf numFmtId="0" fontId="22" fillId="0" borderId="15" xfId="0" applyFont="1" applyBorder="1" applyAlignment="1" applyProtection="1">
      <alignment/>
      <protection/>
    </xf>
    <xf numFmtId="164" fontId="16" fillId="0" borderId="49" xfId="0" applyNumberFormat="1" applyFont="1" applyFill="1" applyBorder="1" applyAlignment="1" applyProtection="1">
      <alignment horizontal="center" vertical="center" wrapText="1"/>
      <protection/>
    </xf>
    <xf numFmtId="164" fontId="16" fillId="0" borderId="4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55" applyNumberFormat="1" applyFont="1" applyFill="1" applyBorder="1" applyAlignment="1" applyProtection="1">
      <alignment horizontal="center" vertical="center"/>
      <protection/>
    </xf>
    <xf numFmtId="164" fontId="17" fillId="0" borderId="47" xfId="55" applyNumberFormat="1" applyFont="1" applyFill="1" applyBorder="1" applyAlignment="1" applyProtection="1">
      <alignment horizontal="left" vertical="center"/>
      <protection/>
    </xf>
    <xf numFmtId="164" fontId="17" fillId="0" borderId="47" xfId="55" applyNumberFormat="1" applyFont="1" applyFill="1" applyBorder="1" applyAlignment="1" applyProtection="1">
      <alignment horizontal="left"/>
      <protection/>
    </xf>
    <xf numFmtId="0" fontId="7" fillId="0" borderId="0" xfId="55" applyFont="1" applyFill="1" applyAlignment="1" applyProtection="1">
      <alignment horizontal="center"/>
      <protection/>
    </xf>
    <xf numFmtId="164" fontId="8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32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55" applyFont="1" applyFill="1" applyBorder="1" applyAlignment="1" applyProtection="1">
      <alignment horizontal="left"/>
      <protection/>
    </xf>
    <xf numFmtId="0" fontId="8" fillId="0" borderId="23" xfId="55" applyFont="1" applyFill="1" applyBorder="1" applyAlignment="1" applyProtection="1">
      <alignment horizontal="left"/>
      <protection/>
    </xf>
    <xf numFmtId="0" fontId="18" fillId="0" borderId="65" xfId="55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55" xfId="0" applyFont="1" applyFill="1" applyBorder="1" applyAlignment="1" applyProtection="1">
      <alignment horizontal="left" indent="1"/>
      <protection/>
    </xf>
    <xf numFmtId="0" fontId="8" fillId="0" borderId="56" xfId="0" applyFont="1" applyFill="1" applyBorder="1" applyAlignment="1" applyProtection="1">
      <alignment horizontal="left" indent="1"/>
      <protection/>
    </xf>
    <xf numFmtId="0" fontId="8" fillId="0" borderId="54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9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30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75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76" xfId="0" applyFont="1" applyFill="1" applyBorder="1" applyAlignment="1" applyProtection="1">
      <alignment horizontal="center"/>
      <protection/>
    </xf>
    <xf numFmtId="0" fontId="18" fillId="0" borderId="68" xfId="0" applyFont="1" applyFill="1" applyBorder="1" applyAlignment="1" applyProtection="1">
      <alignment horizontal="left" indent="1"/>
      <protection locked="0"/>
    </xf>
    <xf numFmtId="0" fontId="18" fillId="0" borderId="77" xfId="0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51" xfId="0" applyFont="1" applyFill="1" applyBorder="1" applyAlignment="1" applyProtection="1">
      <alignment horizontal="left" indent="1"/>
      <protection locked="0"/>
    </xf>
    <xf numFmtId="0" fontId="18" fillId="0" borderId="52" xfId="0" applyFont="1" applyFill="1" applyBorder="1" applyAlignment="1" applyProtection="1">
      <alignment horizontal="left" indent="1"/>
      <protection locked="0"/>
    </xf>
    <xf numFmtId="0" fontId="18" fillId="0" borderId="7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9" fillId="0" borderId="62" xfId="0" applyNumberFormat="1" applyFont="1" applyFill="1" applyBorder="1" applyAlignment="1" applyProtection="1">
      <alignment horizontal="center" textRotation="180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71" xfId="0" applyNumberFormat="1" applyFont="1" applyFill="1" applyBorder="1" applyAlignment="1" applyProtection="1">
      <alignment horizontal="center" vertical="center"/>
      <protection/>
    </xf>
    <xf numFmtId="164" fontId="8" fillId="0" borderId="72" xfId="0" applyNumberFormat="1" applyFont="1" applyFill="1" applyBorder="1" applyAlignment="1" applyProtection="1">
      <alignment horizontal="center" vertical="center"/>
      <protection/>
    </xf>
    <xf numFmtId="164" fontId="8" fillId="0" borderId="68" xfId="0" applyNumberFormat="1" applyFont="1" applyFill="1" applyBorder="1" applyAlignment="1" applyProtection="1">
      <alignment horizontal="center" vertical="center"/>
      <protection/>
    </xf>
    <xf numFmtId="164" fontId="8" fillId="0" borderId="77" xfId="0" applyNumberFormat="1" applyFont="1" applyFill="1" applyBorder="1" applyAlignment="1" applyProtection="1">
      <alignment horizontal="center" vertical="center"/>
      <protection/>
    </xf>
    <xf numFmtId="164" fontId="8" fillId="0" borderId="63" xfId="0" applyNumberFormat="1" applyFont="1" applyFill="1" applyBorder="1" applyAlignment="1" applyProtection="1">
      <alignment horizontal="center" vertical="center"/>
      <protection/>
    </xf>
    <xf numFmtId="164" fontId="8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45" xfId="56" applyFont="1" applyFill="1" applyBorder="1" applyAlignment="1" applyProtection="1">
      <alignment horizontal="left" vertical="center" indent="1"/>
      <protection/>
    </xf>
    <xf numFmtId="0" fontId="17" fillId="0" borderId="56" xfId="56" applyFont="1" applyFill="1" applyBorder="1" applyAlignment="1" applyProtection="1">
      <alignment horizontal="left" vertical="center" indent="1"/>
      <protection/>
    </xf>
    <xf numFmtId="0" fontId="17" fillId="0" borderId="48" xfId="56" applyFont="1" applyFill="1" applyBorder="1" applyAlignment="1" applyProtection="1">
      <alignment horizontal="left" vertical="center" indent="1"/>
      <protection/>
    </xf>
    <xf numFmtId="0" fontId="7" fillId="0" borderId="0" xfId="56" applyFont="1" applyFill="1" applyAlignment="1" applyProtection="1">
      <alignment horizontal="center" wrapText="1"/>
      <protection/>
    </xf>
    <xf numFmtId="0" fontId="7" fillId="0" borderId="0" xfId="56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>
      <alignment horizontal="center" textRotation="180"/>
    </xf>
    <xf numFmtId="0" fontId="17" fillId="0" borderId="0" xfId="0" applyFont="1" applyAlignment="1" applyProtection="1">
      <alignment horizontal="right"/>
      <protection/>
    </xf>
    <xf numFmtId="0" fontId="8" fillId="0" borderId="55" xfId="0" applyFont="1" applyBorder="1" applyAlignment="1" applyProtection="1">
      <alignment horizontal="left" vertical="center" indent="2"/>
      <protection/>
    </xf>
    <xf numFmtId="0" fontId="8" fillId="0" borderId="54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iperhivatkozás" xfId="50"/>
    <cellStyle name="Input" xfId="51"/>
    <cellStyle name="Linked Cell" xfId="52"/>
    <cellStyle name="Már látott hiperhivatkozás" xfId="53"/>
    <cellStyle name="Neutral" xfId="54"/>
    <cellStyle name="Normál_KVRENMUNKA" xfId="55"/>
    <cellStyle name="Normál_SEGEDLETEK" xfId="56"/>
    <cellStyle name="Note" xfId="57"/>
    <cellStyle name="Output" xfId="58"/>
    <cellStyle name="Currency" xfId="59"/>
    <cellStyle name="Currency [0]" xfId="60"/>
    <cellStyle name="Percent" xfId="61"/>
    <cellStyle name="Title" xfId="62"/>
    <cellStyle name="Total" xfId="63"/>
    <cellStyle name="Warning Text" xfId="64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5"/>
      <c r="B4" s="165"/>
    </row>
    <row r="5" spans="1:2" s="177" customFormat="1" ht="15.75">
      <c r="A5" s="107" t="s">
        <v>578</v>
      </c>
      <c r="B5" s="176"/>
    </row>
    <row r="6" spans="1:2" ht="12.75">
      <c r="A6" s="165"/>
      <c r="B6" s="165"/>
    </row>
    <row r="7" spans="1:2" ht="12.75">
      <c r="A7" s="165" t="s">
        <v>563</v>
      </c>
      <c r="B7" s="165" t="s">
        <v>504</v>
      </c>
    </row>
    <row r="8" spans="1:2" ht="12.75">
      <c r="A8" s="165" t="s">
        <v>564</v>
      </c>
      <c r="B8" s="165" t="s">
        <v>505</v>
      </c>
    </row>
    <row r="9" spans="1:2" ht="12.75">
      <c r="A9" s="165" t="s">
        <v>565</v>
      </c>
      <c r="B9" s="165" t="s">
        <v>506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tr">
        <f>+CONCATENATE(LEFT(A5,4),". évi előirányzat KIADÁSOK")</f>
        <v>2016. évi előirányzat KIADÁSOK</v>
      </c>
      <c r="B12" s="176"/>
    </row>
    <row r="13" spans="1:2" ht="12.75">
      <c r="A13" s="165"/>
      <c r="B13" s="165"/>
    </row>
    <row r="14" spans="1:2" ht="12.75">
      <c r="A14" s="165" t="s">
        <v>566</v>
      </c>
      <c r="B14" s="165" t="s">
        <v>507</v>
      </c>
    </row>
    <row r="15" spans="1:2" ht="12.75">
      <c r="A15" s="165" t="s">
        <v>567</v>
      </c>
      <c r="B15" s="165" t="s">
        <v>508</v>
      </c>
    </row>
    <row r="16" spans="1:2" ht="12.75">
      <c r="A16" s="165" t="s">
        <v>568</v>
      </c>
      <c r="B16" s="165" t="s">
        <v>509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8" t="s">
        <v>618</v>
      </c>
      <c r="B1" s="598"/>
      <c r="C1" s="598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201</v>
      </c>
      <c r="C3" s="212" t="str">
        <f>+'1.1.sz.mell.'!C3</f>
        <v>2016. évi előirányzat</v>
      </c>
    </row>
    <row r="4" spans="1:3" ht="15.75" thickBot="1">
      <c r="A4" s="213"/>
      <c r="B4" s="582" t="s">
        <v>510</v>
      </c>
      <c r="C4" s="583" t="s">
        <v>511</v>
      </c>
    </row>
    <row r="5" spans="1:3" ht="15">
      <c r="A5" s="214" t="s">
        <v>19</v>
      </c>
      <c r="B5" s="404" t="s">
        <v>520</v>
      </c>
      <c r="C5" s="401">
        <v>300000</v>
      </c>
    </row>
    <row r="6" spans="1:3" ht="24.75">
      <c r="A6" s="215" t="s">
        <v>20</v>
      </c>
      <c r="B6" s="440" t="s">
        <v>260</v>
      </c>
      <c r="C6" s="402"/>
    </row>
    <row r="7" spans="1:3" ht="15">
      <c r="A7" s="215" t="s">
        <v>21</v>
      </c>
      <c r="B7" s="441" t="s">
        <v>521</v>
      </c>
      <c r="C7" s="402"/>
    </row>
    <row r="8" spans="1:3" ht="24.75">
      <c r="A8" s="215" t="s">
        <v>22</v>
      </c>
      <c r="B8" s="441" t="s">
        <v>262</v>
      </c>
      <c r="C8" s="402"/>
    </row>
    <row r="9" spans="1:3" ht="15">
      <c r="A9" s="216" t="s">
        <v>23</v>
      </c>
      <c r="B9" s="441" t="s">
        <v>261</v>
      </c>
      <c r="C9" s="403"/>
    </row>
    <row r="10" spans="1:3" ht="15.75" thickBot="1">
      <c r="A10" s="215" t="s">
        <v>24</v>
      </c>
      <c r="B10" s="442" t="s">
        <v>522</v>
      </c>
      <c r="C10" s="402"/>
    </row>
    <row r="11" spans="1:3" ht="15.75" thickBot="1">
      <c r="A11" s="607" t="s">
        <v>204</v>
      </c>
      <c r="B11" s="608"/>
      <c r="C11" s="217">
        <f>SUM(C5:C10)</f>
        <v>300000</v>
      </c>
    </row>
    <row r="12" spans="1:3" ht="23.25" customHeight="1">
      <c r="A12" s="609" t="s">
        <v>235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1/2016. (II.24.)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8" t="str">
        <f>+CONCATENATE("Sajóbábony Város . Önkormányzat ",CONCATENATE(LEFT(ÖSSZEFÜGGÉSEK!A5,4),". évi adósságot keletkeztető fejlesztési céljai"))</f>
        <v>Sajóbábony Város . Önkormányzat 2016. évi adósságot keletkeztető fejlesztési céljai</v>
      </c>
      <c r="B1" s="598"/>
      <c r="C1" s="598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205</v>
      </c>
      <c r="C3" s="212" t="s">
        <v>233</v>
      </c>
    </row>
    <row r="4" spans="1:3" ht="15.75" thickBot="1">
      <c r="A4" s="213"/>
      <c r="B4" s="582" t="s">
        <v>510</v>
      </c>
      <c r="C4" s="583" t="s">
        <v>511</v>
      </c>
    </row>
    <row r="5" spans="1:3" ht="15">
      <c r="A5" s="214" t="s">
        <v>19</v>
      </c>
      <c r="B5" s="221"/>
      <c r="C5" s="218"/>
    </row>
    <row r="6" spans="1:3" ht="15">
      <c r="A6" s="215" t="s">
        <v>20</v>
      </c>
      <c r="B6" s="222"/>
      <c r="C6" s="219"/>
    </row>
    <row r="7" spans="1:3" ht="15.75" thickBot="1">
      <c r="A7" s="216" t="s">
        <v>21</v>
      </c>
      <c r="B7" s="223"/>
      <c r="C7" s="220"/>
    </row>
    <row r="8" spans="1:3" s="528" customFormat="1" ht="17.25" customHeight="1" thickBot="1">
      <c r="A8" s="529" t="s">
        <v>22</v>
      </c>
      <c r="B8" s="160" t="s">
        <v>206</v>
      </c>
      <c r="C8" s="21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1/2016. (II.24.)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4.25" customHeight="1" thickBot="1">
      <c r="A3" s="227" t="s">
        <v>67</v>
      </c>
      <c r="B3" s="228" t="s">
        <v>68</v>
      </c>
      <c r="C3" s="228" t="s">
        <v>69</v>
      </c>
      <c r="D3" s="228" t="str">
        <f>+CONCATENATE("Felhasználás   ",LEFT(ÖSSZEFÜGGÉSEK!A5,4)-1,". XII. 31-ig")</f>
        <v>Felhasználás   2015. XII. 31-ig</v>
      </c>
      <c r="E3" s="228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510</v>
      </c>
      <c r="B4" s="61" t="s">
        <v>511</v>
      </c>
      <c r="C4" s="61" t="s">
        <v>512</v>
      </c>
      <c r="D4" s="61" t="s">
        <v>514</v>
      </c>
      <c r="E4" s="61" t="s">
        <v>513</v>
      </c>
      <c r="F4" s="586" t="s">
        <v>582</v>
      </c>
    </row>
    <row r="5" spans="1:6" ht="15.75" customHeight="1">
      <c r="A5" s="530" t="s">
        <v>600</v>
      </c>
      <c r="B5" s="28">
        <v>22000</v>
      </c>
      <c r="C5" s="532"/>
      <c r="D5" s="28"/>
      <c r="E5" s="28">
        <v>22000</v>
      </c>
      <c r="F5" s="63">
        <f aca="true" t="shared" si="0" ref="F5:F22">B5-D5-E5</f>
        <v>0</v>
      </c>
    </row>
    <row r="6" spans="1:6" ht="15.75" customHeight="1">
      <c r="A6" s="530" t="s">
        <v>601</v>
      </c>
      <c r="B6" s="28">
        <v>5000</v>
      </c>
      <c r="C6" s="532"/>
      <c r="D6" s="28"/>
      <c r="E6" s="28">
        <v>5000</v>
      </c>
      <c r="F6" s="63">
        <f t="shared" si="0"/>
        <v>0</v>
      </c>
    </row>
    <row r="7" spans="1:6" ht="15.75" customHeight="1">
      <c r="A7" s="530" t="s">
        <v>602</v>
      </c>
      <c r="B7" s="28">
        <v>300</v>
      </c>
      <c r="C7" s="532"/>
      <c r="D7" s="28"/>
      <c r="E7" s="28">
        <v>300</v>
      </c>
      <c r="F7" s="63">
        <f t="shared" si="0"/>
        <v>0</v>
      </c>
    </row>
    <row r="8" spans="1:6" ht="15.75" customHeight="1">
      <c r="A8" s="531" t="s">
        <v>603</v>
      </c>
      <c r="B8" s="28">
        <v>2000</v>
      </c>
      <c r="C8" s="532"/>
      <c r="D8" s="28"/>
      <c r="E8" s="28">
        <v>2000</v>
      </c>
      <c r="F8" s="63">
        <f t="shared" si="0"/>
        <v>0</v>
      </c>
    </row>
    <row r="9" spans="1:6" ht="15.75" customHeight="1">
      <c r="A9" s="530" t="s">
        <v>604</v>
      </c>
      <c r="B9" s="28">
        <v>1000</v>
      </c>
      <c r="C9" s="532"/>
      <c r="D9" s="28"/>
      <c r="E9" s="28">
        <v>1000</v>
      </c>
      <c r="F9" s="63">
        <f t="shared" si="0"/>
        <v>0</v>
      </c>
    </row>
    <row r="10" spans="1:6" ht="15.75" customHeight="1">
      <c r="A10" s="531" t="s">
        <v>605</v>
      </c>
      <c r="B10" s="28">
        <v>3000</v>
      </c>
      <c r="C10" s="532"/>
      <c r="D10" s="28"/>
      <c r="E10" s="28">
        <v>3000</v>
      </c>
      <c r="F10" s="63">
        <f t="shared" si="0"/>
        <v>0</v>
      </c>
    </row>
    <row r="11" spans="1:6" ht="15.75" customHeight="1">
      <c r="A11" s="530" t="s">
        <v>606</v>
      </c>
      <c r="B11" s="28">
        <v>4000</v>
      </c>
      <c r="C11" s="532"/>
      <c r="D11" s="28"/>
      <c r="E11" s="28">
        <v>4000</v>
      </c>
      <c r="F11" s="63">
        <f t="shared" si="0"/>
        <v>0</v>
      </c>
    </row>
    <row r="12" spans="1:6" ht="15.75" customHeight="1">
      <c r="A12" s="530" t="s">
        <v>607</v>
      </c>
      <c r="B12" s="28">
        <v>1000</v>
      </c>
      <c r="C12" s="532"/>
      <c r="D12" s="28"/>
      <c r="E12" s="28">
        <v>1000</v>
      </c>
      <c r="F12" s="63">
        <f t="shared" si="0"/>
        <v>0</v>
      </c>
    </row>
    <row r="13" spans="1:6" ht="15.75" customHeight="1">
      <c r="A13" s="530"/>
      <c r="B13" s="28"/>
      <c r="C13" s="532"/>
      <c r="D13" s="28"/>
      <c r="E13" s="28"/>
      <c r="F13" s="63">
        <f t="shared" si="0"/>
        <v>0</v>
      </c>
    </row>
    <row r="14" spans="1:6" ht="15.75" customHeight="1">
      <c r="A14" s="530"/>
      <c r="B14" s="28"/>
      <c r="C14" s="532"/>
      <c r="D14" s="28"/>
      <c r="E14" s="28"/>
      <c r="F14" s="63">
        <f t="shared" si="0"/>
        <v>0</v>
      </c>
    </row>
    <row r="15" spans="1:6" ht="15.75" customHeight="1">
      <c r="A15" s="530"/>
      <c r="B15" s="28"/>
      <c r="C15" s="532"/>
      <c r="D15" s="28"/>
      <c r="E15" s="28"/>
      <c r="F15" s="63">
        <f t="shared" si="0"/>
        <v>0</v>
      </c>
    </row>
    <row r="16" spans="1:6" ht="15.75" customHeight="1">
      <c r="A16" s="530"/>
      <c r="B16" s="28"/>
      <c r="C16" s="532"/>
      <c r="D16" s="28"/>
      <c r="E16" s="28"/>
      <c r="F16" s="63">
        <f t="shared" si="0"/>
        <v>0</v>
      </c>
    </row>
    <row r="17" spans="1:6" ht="15.75" customHeight="1">
      <c r="A17" s="530"/>
      <c r="B17" s="28"/>
      <c r="C17" s="532"/>
      <c r="D17" s="28"/>
      <c r="E17" s="28"/>
      <c r="F17" s="63">
        <f t="shared" si="0"/>
        <v>0</v>
      </c>
    </row>
    <row r="18" spans="1:6" ht="15.75" customHeight="1">
      <c r="A18" s="530"/>
      <c r="B18" s="28"/>
      <c r="C18" s="532"/>
      <c r="D18" s="28"/>
      <c r="E18" s="28"/>
      <c r="F18" s="63">
        <f t="shared" si="0"/>
        <v>0</v>
      </c>
    </row>
    <row r="19" spans="1:6" ht="15.75" customHeight="1">
      <c r="A19" s="530"/>
      <c r="B19" s="28"/>
      <c r="C19" s="532"/>
      <c r="D19" s="28"/>
      <c r="E19" s="28"/>
      <c r="F19" s="63">
        <f t="shared" si="0"/>
        <v>0</v>
      </c>
    </row>
    <row r="20" spans="1:6" ht="15.75" customHeight="1">
      <c r="A20" s="530"/>
      <c r="B20" s="28"/>
      <c r="C20" s="532"/>
      <c r="D20" s="28"/>
      <c r="E20" s="28"/>
      <c r="F20" s="63">
        <f t="shared" si="0"/>
        <v>0</v>
      </c>
    </row>
    <row r="21" spans="1:6" ht="15.75" customHeight="1">
      <c r="A21" s="530"/>
      <c r="B21" s="28"/>
      <c r="C21" s="532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3"/>
      <c r="D22" s="29"/>
      <c r="E22" s="29"/>
      <c r="F22" s="65">
        <f t="shared" si="0"/>
        <v>0</v>
      </c>
    </row>
    <row r="23" spans="1:6" s="68" customFormat="1" ht="18" customHeight="1" thickBot="1">
      <c r="A23" s="229" t="s">
        <v>66</v>
      </c>
      <c r="B23" s="66">
        <f>SUM(B5:B22)</f>
        <v>38300</v>
      </c>
      <c r="C23" s="147"/>
      <c r="D23" s="66">
        <f>SUM(D5:D22)</f>
        <v>0</v>
      </c>
      <c r="E23" s="66">
        <f>SUM(E5:E22)</f>
        <v>38300</v>
      </c>
      <c r="F23" s="6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1/2016. (II.24.)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I17" sqref="I1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8.75" customHeight="1" thickBot="1">
      <c r="A3" s="227" t="s">
        <v>70</v>
      </c>
      <c r="B3" s="228" t="s">
        <v>68</v>
      </c>
      <c r="C3" s="228" t="s">
        <v>69</v>
      </c>
      <c r="D3" s="228" t="str">
        <f>+'6.sz.mell.'!D3</f>
        <v>Felhasználás   2015. XII. 31-ig</v>
      </c>
      <c r="E3" s="228" t="str">
        <f>+'6.sz.mell.'!E3</f>
        <v>2016. évi előirányzat</v>
      </c>
      <c r="F3" s="584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510</v>
      </c>
      <c r="B4" s="61" t="s">
        <v>511</v>
      </c>
      <c r="C4" s="61" t="s">
        <v>512</v>
      </c>
      <c r="D4" s="61" t="s">
        <v>514</v>
      </c>
      <c r="E4" s="61" t="s">
        <v>513</v>
      </c>
      <c r="F4" s="587" t="s">
        <v>582</v>
      </c>
    </row>
    <row r="5" spans="1:6" ht="15.75" customHeight="1">
      <c r="A5" s="69" t="s">
        <v>608</v>
      </c>
      <c r="B5" s="70">
        <v>6000</v>
      </c>
      <c r="C5" s="534"/>
      <c r="D5" s="70"/>
      <c r="E5" s="70">
        <v>6000</v>
      </c>
      <c r="F5" s="71">
        <f aca="true" t="shared" si="0" ref="F5:F23">B5-D5-E5</f>
        <v>0</v>
      </c>
    </row>
    <row r="6" spans="1:6" ht="15.75" customHeight="1">
      <c r="A6" s="69" t="s">
        <v>616</v>
      </c>
      <c r="B6" s="70">
        <v>3000</v>
      </c>
      <c r="C6" s="534"/>
      <c r="D6" s="70"/>
      <c r="E6" s="70">
        <v>3000</v>
      </c>
      <c r="F6" s="71">
        <f t="shared" si="0"/>
        <v>0</v>
      </c>
    </row>
    <row r="7" spans="1:6" ht="15.75" customHeight="1">
      <c r="A7" s="69"/>
      <c r="B7" s="70"/>
      <c r="C7" s="534"/>
      <c r="D7" s="70"/>
      <c r="E7" s="70"/>
      <c r="F7" s="71">
        <f t="shared" si="0"/>
        <v>0</v>
      </c>
    </row>
    <row r="8" spans="1:6" ht="15.75" customHeight="1">
      <c r="A8" s="69"/>
      <c r="B8" s="70"/>
      <c r="C8" s="534"/>
      <c r="D8" s="70"/>
      <c r="E8" s="70"/>
      <c r="F8" s="71">
        <f t="shared" si="0"/>
        <v>0</v>
      </c>
    </row>
    <row r="9" spans="1:6" ht="15.75" customHeight="1">
      <c r="A9" s="69"/>
      <c r="B9" s="70"/>
      <c r="C9" s="534"/>
      <c r="D9" s="70"/>
      <c r="E9" s="70"/>
      <c r="F9" s="71">
        <f t="shared" si="0"/>
        <v>0</v>
      </c>
    </row>
    <row r="10" spans="1:6" ht="15.75" customHeight="1">
      <c r="A10" s="69"/>
      <c r="B10" s="70"/>
      <c r="C10" s="534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4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4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4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4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4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4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4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4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4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4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4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4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5"/>
      <c r="D23" s="73"/>
      <c r="E23" s="73"/>
      <c r="F23" s="74">
        <f t="shared" si="0"/>
        <v>0</v>
      </c>
    </row>
    <row r="24" spans="1:6" s="68" customFormat="1" ht="18" customHeight="1" thickBot="1">
      <c r="A24" s="229" t="s">
        <v>66</v>
      </c>
      <c r="B24" s="230">
        <f>SUM(B5:B23)</f>
        <v>9000</v>
      </c>
      <c r="C24" s="148"/>
      <c r="D24" s="230">
        <f>SUM(D5:D23)</f>
        <v>0</v>
      </c>
      <c r="E24" s="230">
        <f>SUM(E5:E23)</f>
        <v>9000</v>
      </c>
      <c r="F24" s="7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1/2016. (II.24.)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2"/>
      <c r="B1" s="252"/>
      <c r="C1" s="252"/>
      <c r="D1" s="252"/>
      <c r="E1" s="252"/>
    </row>
    <row r="2" spans="1:5" ht="15.75">
      <c r="A2" s="253" t="s">
        <v>142</v>
      </c>
      <c r="B2" s="611"/>
      <c r="C2" s="611"/>
      <c r="D2" s="611"/>
      <c r="E2" s="611"/>
    </row>
    <row r="3" spans="1:5" ht="14.25" thickBot="1">
      <c r="A3" s="252"/>
      <c r="B3" s="252"/>
      <c r="C3" s="252"/>
      <c r="D3" s="612" t="s">
        <v>135</v>
      </c>
      <c r="E3" s="612"/>
    </row>
    <row r="4" spans="1:5" ht="15" customHeight="1" thickBot="1">
      <c r="A4" s="254" t="s">
        <v>134</v>
      </c>
      <c r="B4" s="255" t="str">
        <f>CONCATENATE((LEFT(ÖSSZEFÜGGÉSEK!A5,4)),".")</f>
        <v>2016.</v>
      </c>
      <c r="C4" s="255" t="str">
        <f>CONCATENATE((LEFT(ÖSSZEFÜGGÉSEK!A5,4))+1,".")</f>
        <v>2017.</v>
      </c>
      <c r="D4" s="255" t="str">
        <f>CONCATENATE((LEFT(ÖSSZEFÜGGÉSEK!A5,4))+1,". után")</f>
        <v>2017. után</v>
      </c>
      <c r="E4" s="256" t="s">
        <v>52</v>
      </c>
    </row>
    <row r="5" spans="1:5" ht="12.75">
      <c r="A5" s="257" t="s">
        <v>136</v>
      </c>
      <c r="B5" s="108"/>
      <c r="C5" s="108"/>
      <c r="D5" s="108"/>
      <c r="E5" s="258">
        <f aca="true" t="shared" si="0" ref="E5:E11">SUM(B5:D5)</f>
        <v>0</v>
      </c>
    </row>
    <row r="6" spans="1:5" ht="12.75">
      <c r="A6" s="259" t="s">
        <v>149</v>
      </c>
      <c r="B6" s="109"/>
      <c r="C6" s="109"/>
      <c r="D6" s="109"/>
      <c r="E6" s="260">
        <f t="shared" si="0"/>
        <v>0</v>
      </c>
    </row>
    <row r="7" spans="1:5" ht="12.75">
      <c r="A7" s="261" t="s">
        <v>137</v>
      </c>
      <c r="B7" s="110"/>
      <c r="C7" s="110"/>
      <c r="D7" s="110"/>
      <c r="E7" s="262">
        <f t="shared" si="0"/>
        <v>0</v>
      </c>
    </row>
    <row r="8" spans="1:5" ht="12.75">
      <c r="A8" s="261" t="s">
        <v>151</v>
      </c>
      <c r="B8" s="110"/>
      <c r="C8" s="110"/>
      <c r="D8" s="110"/>
      <c r="E8" s="262">
        <f t="shared" si="0"/>
        <v>0</v>
      </c>
    </row>
    <row r="9" spans="1:5" ht="12.75">
      <c r="A9" s="261" t="s">
        <v>138</v>
      </c>
      <c r="B9" s="110"/>
      <c r="C9" s="110"/>
      <c r="D9" s="110"/>
      <c r="E9" s="262">
        <f t="shared" si="0"/>
        <v>0</v>
      </c>
    </row>
    <row r="10" spans="1:5" ht="12.75">
      <c r="A10" s="261" t="s">
        <v>139</v>
      </c>
      <c r="B10" s="110"/>
      <c r="C10" s="110"/>
      <c r="D10" s="110"/>
      <c r="E10" s="262">
        <f t="shared" si="0"/>
        <v>0</v>
      </c>
    </row>
    <row r="11" spans="1:5" ht="13.5" thickBot="1">
      <c r="A11" s="111"/>
      <c r="B11" s="112"/>
      <c r="C11" s="112"/>
      <c r="D11" s="112"/>
      <c r="E11" s="262">
        <f t="shared" si="0"/>
        <v>0</v>
      </c>
    </row>
    <row r="12" spans="1:5" ht="13.5" thickBot="1">
      <c r="A12" s="263" t="s">
        <v>141</v>
      </c>
      <c r="B12" s="264">
        <f>B5+SUM(B7:B11)</f>
        <v>0</v>
      </c>
      <c r="C12" s="264">
        <f>C5+SUM(C7:C11)</f>
        <v>0</v>
      </c>
      <c r="D12" s="264">
        <f>D5+SUM(D7:D11)</f>
        <v>0</v>
      </c>
      <c r="E12" s="265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4" t="s">
        <v>140</v>
      </c>
      <c r="B14" s="255" t="str">
        <f>+B4</f>
        <v>2016.</v>
      </c>
      <c r="C14" s="255" t="str">
        <f>+C4</f>
        <v>2017.</v>
      </c>
      <c r="D14" s="255" t="str">
        <f>+D4</f>
        <v>2017. után</v>
      </c>
      <c r="E14" s="256" t="s">
        <v>52</v>
      </c>
    </row>
    <row r="15" spans="1:5" ht="12.75">
      <c r="A15" s="257" t="s">
        <v>145</v>
      </c>
      <c r="B15" s="108"/>
      <c r="C15" s="108"/>
      <c r="D15" s="108"/>
      <c r="E15" s="258">
        <f aca="true" t="shared" si="1" ref="E15:E21">SUM(B15:D15)</f>
        <v>0</v>
      </c>
    </row>
    <row r="16" spans="1:5" ht="12.75">
      <c r="A16" s="266" t="s">
        <v>146</v>
      </c>
      <c r="B16" s="110"/>
      <c r="C16" s="110"/>
      <c r="D16" s="110"/>
      <c r="E16" s="262">
        <f t="shared" si="1"/>
        <v>0</v>
      </c>
    </row>
    <row r="17" spans="1:5" ht="12.75">
      <c r="A17" s="261" t="s">
        <v>147</v>
      </c>
      <c r="B17" s="110"/>
      <c r="C17" s="110"/>
      <c r="D17" s="110"/>
      <c r="E17" s="262">
        <f t="shared" si="1"/>
        <v>0</v>
      </c>
    </row>
    <row r="18" spans="1:5" ht="12.75">
      <c r="A18" s="261" t="s">
        <v>148</v>
      </c>
      <c r="B18" s="110"/>
      <c r="C18" s="110"/>
      <c r="D18" s="110"/>
      <c r="E18" s="262">
        <f t="shared" si="1"/>
        <v>0</v>
      </c>
    </row>
    <row r="19" spans="1:5" ht="12.75">
      <c r="A19" s="113"/>
      <c r="B19" s="110"/>
      <c r="C19" s="110"/>
      <c r="D19" s="110"/>
      <c r="E19" s="262">
        <f t="shared" si="1"/>
        <v>0</v>
      </c>
    </row>
    <row r="20" spans="1:5" ht="12.75">
      <c r="A20" s="113"/>
      <c r="B20" s="110"/>
      <c r="C20" s="110"/>
      <c r="D20" s="110"/>
      <c r="E20" s="262">
        <f t="shared" si="1"/>
        <v>0</v>
      </c>
    </row>
    <row r="21" spans="1:5" ht="13.5" thickBot="1">
      <c r="A21" s="111"/>
      <c r="B21" s="112"/>
      <c r="C21" s="112"/>
      <c r="D21" s="112"/>
      <c r="E21" s="262">
        <f t="shared" si="1"/>
        <v>0</v>
      </c>
    </row>
    <row r="22" spans="1:5" ht="13.5" thickBot="1">
      <c r="A22" s="263" t="s">
        <v>54</v>
      </c>
      <c r="B22" s="264">
        <f>SUM(B15:B21)</f>
        <v>0</v>
      </c>
      <c r="C22" s="264">
        <f>SUM(C15:C21)</f>
        <v>0</v>
      </c>
      <c r="D22" s="264">
        <f>SUM(D15:D21)</f>
        <v>0</v>
      </c>
      <c r="E22" s="265">
        <f>SUM(E15:E21)</f>
        <v>0</v>
      </c>
    </row>
    <row r="23" spans="1:5" ht="12.75">
      <c r="A23" s="252"/>
      <c r="B23" s="252"/>
      <c r="C23" s="252"/>
      <c r="D23" s="252"/>
      <c r="E23" s="252"/>
    </row>
    <row r="24" spans="1:5" ht="12.75">
      <c r="A24" s="252"/>
      <c r="B24" s="252"/>
      <c r="C24" s="252"/>
      <c r="D24" s="252"/>
      <c r="E24" s="252"/>
    </row>
    <row r="25" spans="1:5" ht="15.75">
      <c r="A25" s="253" t="s">
        <v>142</v>
      </c>
      <c r="B25" s="611"/>
      <c r="C25" s="611"/>
      <c r="D25" s="611"/>
      <c r="E25" s="611"/>
    </row>
    <row r="26" spans="1:5" ht="14.25" thickBot="1">
      <c r="A26" s="252"/>
      <c r="B26" s="252"/>
      <c r="C26" s="252"/>
      <c r="D26" s="612" t="s">
        <v>135</v>
      </c>
      <c r="E26" s="612"/>
    </row>
    <row r="27" spans="1:5" ht="13.5" thickBot="1">
      <c r="A27" s="254" t="s">
        <v>134</v>
      </c>
      <c r="B27" s="255" t="str">
        <f>+B14</f>
        <v>2016.</v>
      </c>
      <c r="C27" s="255" t="str">
        <f>+C14</f>
        <v>2017.</v>
      </c>
      <c r="D27" s="255" t="str">
        <f>+D14</f>
        <v>2017. után</v>
      </c>
      <c r="E27" s="256" t="s">
        <v>52</v>
      </c>
    </row>
    <row r="28" spans="1:5" ht="12.75">
      <c r="A28" s="257" t="s">
        <v>136</v>
      </c>
      <c r="B28" s="108"/>
      <c r="C28" s="108"/>
      <c r="D28" s="108"/>
      <c r="E28" s="258">
        <f aca="true" t="shared" si="2" ref="E28:E34">SUM(B28:D28)</f>
        <v>0</v>
      </c>
    </row>
    <row r="29" spans="1:5" ht="12.75">
      <c r="A29" s="259" t="s">
        <v>149</v>
      </c>
      <c r="B29" s="109"/>
      <c r="C29" s="109"/>
      <c r="D29" s="109"/>
      <c r="E29" s="260">
        <f t="shared" si="2"/>
        <v>0</v>
      </c>
    </row>
    <row r="30" spans="1:5" ht="12.75">
      <c r="A30" s="261" t="s">
        <v>137</v>
      </c>
      <c r="B30" s="110"/>
      <c r="C30" s="110"/>
      <c r="D30" s="110"/>
      <c r="E30" s="262">
        <f t="shared" si="2"/>
        <v>0</v>
      </c>
    </row>
    <row r="31" spans="1:5" ht="12.75">
      <c r="A31" s="261" t="s">
        <v>151</v>
      </c>
      <c r="B31" s="110"/>
      <c r="C31" s="110"/>
      <c r="D31" s="110"/>
      <c r="E31" s="262">
        <f t="shared" si="2"/>
        <v>0</v>
      </c>
    </row>
    <row r="32" spans="1:5" ht="12.75">
      <c r="A32" s="261" t="s">
        <v>138</v>
      </c>
      <c r="B32" s="110"/>
      <c r="C32" s="110"/>
      <c r="D32" s="110"/>
      <c r="E32" s="262">
        <f t="shared" si="2"/>
        <v>0</v>
      </c>
    </row>
    <row r="33" spans="1:5" ht="12.75">
      <c r="A33" s="261" t="s">
        <v>139</v>
      </c>
      <c r="B33" s="110"/>
      <c r="C33" s="110"/>
      <c r="D33" s="110"/>
      <c r="E33" s="262">
        <f t="shared" si="2"/>
        <v>0</v>
      </c>
    </row>
    <row r="34" spans="1:5" ht="13.5" thickBot="1">
      <c r="A34" s="111"/>
      <c r="B34" s="112"/>
      <c r="C34" s="112"/>
      <c r="D34" s="112"/>
      <c r="E34" s="262">
        <f t="shared" si="2"/>
        <v>0</v>
      </c>
    </row>
    <row r="35" spans="1:5" ht="13.5" thickBot="1">
      <c r="A35" s="263" t="s">
        <v>141</v>
      </c>
      <c r="B35" s="264">
        <f>B28+SUM(B30:B34)</f>
        <v>0</v>
      </c>
      <c r="C35" s="264">
        <f>C28+SUM(C30:C34)</f>
        <v>0</v>
      </c>
      <c r="D35" s="264">
        <f>D28+SUM(D30:D34)</f>
        <v>0</v>
      </c>
      <c r="E35" s="265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4" t="s">
        <v>140</v>
      </c>
      <c r="B37" s="255" t="str">
        <f>+B27</f>
        <v>2016.</v>
      </c>
      <c r="C37" s="255" t="str">
        <f>+C27</f>
        <v>2017.</v>
      </c>
      <c r="D37" s="255" t="str">
        <f>+D27</f>
        <v>2017. után</v>
      </c>
      <c r="E37" s="256" t="s">
        <v>52</v>
      </c>
    </row>
    <row r="38" spans="1:5" ht="12.75">
      <c r="A38" s="257" t="s">
        <v>145</v>
      </c>
      <c r="B38" s="108"/>
      <c r="C38" s="108"/>
      <c r="D38" s="108"/>
      <c r="E38" s="258">
        <f aca="true" t="shared" si="3" ref="E38:E44">SUM(B38:D38)</f>
        <v>0</v>
      </c>
    </row>
    <row r="39" spans="1:5" ht="12.75">
      <c r="A39" s="266" t="s">
        <v>146</v>
      </c>
      <c r="B39" s="110"/>
      <c r="C39" s="110"/>
      <c r="D39" s="110"/>
      <c r="E39" s="262">
        <f t="shared" si="3"/>
        <v>0</v>
      </c>
    </row>
    <row r="40" spans="1:5" ht="12.75">
      <c r="A40" s="261" t="s">
        <v>147</v>
      </c>
      <c r="B40" s="110"/>
      <c r="C40" s="110"/>
      <c r="D40" s="110"/>
      <c r="E40" s="262">
        <f t="shared" si="3"/>
        <v>0</v>
      </c>
    </row>
    <row r="41" spans="1:5" ht="12.75">
      <c r="A41" s="261" t="s">
        <v>148</v>
      </c>
      <c r="B41" s="110"/>
      <c r="C41" s="110"/>
      <c r="D41" s="110"/>
      <c r="E41" s="262">
        <f t="shared" si="3"/>
        <v>0</v>
      </c>
    </row>
    <row r="42" spans="1:5" ht="12.75">
      <c r="A42" s="113"/>
      <c r="B42" s="110"/>
      <c r="C42" s="110"/>
      <c r="D42" s="110"/>
      <c r="E42" s="262">
        <f t="shared" si="3"/>
        <v>0</v>
      </c>
    </row>
    <row r="43" spans="1:5" ht="12.75">
      <c r="A43" s="113"/>
      <c r="B43" s="110"/>
      <c r="C43" s="110"/>
      <c r="D43" s="110"/>
      <c r="E43" s="262">
        <f t="shared" si="3"/>
        <v>0</v>
      </c>
    </row>
    <row r="44" spans="1:5" ht="13.5" thickBot="1">
      <c r="A44" s="111"/>
      <c r="B44" s="112"/>
      <c r="C44" s="112"/>
      <c r="D44" s="112"/>
      <c r="E44" s="262">
        <f t="shared" si="3"/>
        <v>0</v>
      </c>
    </row>
    <row r="45" spans="1:5" ht="13.5" thickBot="1">
      <c r="A45" s="263" t="s">
        <v>54</v>
      </c>
      <c r="B45" s="264">
        <f>SUM(B38:B44)</f>
        <v>0</v>
      </c>
      <c r="C45" s="264">
        <f>SUM(C38:C44)</f>
        <v>0</v>
      </c>
      <c r="D45" s="264">
        <f>SUM(D38:D44)</f>
        <v>0</v>
      </c>
      <c r="E45" s="265">
        <f>SUM(E38:E44)</f>
        <v>0</v>
      </c>
    </row>
    <row r="46" spans="1:5" ht="12.75">
      <c r="A46" s="252"/>
      <c r="B46" s="252"/>
      <c r="C46" s="252"/>
      <c r="D46" s="252"/>
      <c r="E46" s="252"/>
    </row>
    <row r="47" spans="1:5" ht="15.75">
      <c r="A47" s="620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0"/>
      <c r="C47" s="620"/>
      <c r="D47" s="620"/>
      <c r="E47" s="620"/>
    </row>
    <row r="48" spans="1:5" ht="13.5" thickBot="1">
      <c r="A48" s="252"/>
      <c r="B48" s="252"/>
      <c r="C48" s="252"/>
      <c r="D48" s="252"/>
      <c r="E48" s="252"/>
    </row>
    <row r="49" spans="1:8" ht="13.5" thickBot="1">
      <c r="A49" s="625" t="s">
        <v>143</v>
      </c>
      <c r="B49" s="626"/>
      <c r="C49" s="627"/>
      <c r="D49" s="623" t="s">
        <v>152</v>
      </c>
      <c r="E49" s="624"/>
      <c r="H49" s="54"/>
    </row>
    <row r="50" spans="1:5" ht="12.75">
      <c r="A50" s="628"/>
      <c r="B50" s="629"/>
      <c r="C50" s="630"/>
      <c r="D50" s="616"/>
      <c r="E50" s="617"/>
    </row>
    <row r="51" spans="1:5" ht="13.5" thickBot="1">
      <c r="A51" s="631"/>
      <c r="B51" s="632"/>
      <c r="C51" s="633"/>
      <c r="D51" s="618"/>
      <c r="E51" s="619"/>
    </row>
    <row r="52" spans="1:5" ht="13.5" thickBot="1">
      <c r="A52" s="613" t="s">
        <v>54</v>
      </c>
      <c r="B52" s="614"/>
      <c r="C52" s="615"/>
      <c r="D52" s="621">
        <f>SUM(D50:E51)</f>
        <v>0</v>
      </c>
      <c r="E52" s="622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1/2016. (II.24.)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16">
      <selection activeCell="F52" sqref="F5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 melléklet a 1/",LEFT(ÖSSZEFÜGGÉSEK!A5,4),". (II.24.) önkormányzati rendelethez")</f>
        <v>9.1. melléklet a 1/2016. (II.24.) önkormányzati rendelethez</v>
      </c>
    </row>
    <row r="2" spans="1:3" s="114" customFormat="1" ht="21" customHeight="1">
      <c r="A2" s="463" t="s">
        <v>64</v>
      </c>
      <c r="B2" s="405" t="s">
        <v>234</v>
      </c>
      <c r="C2" s="407" t="s">
        <v>55</v>
      </c>
    </row>
    <row r="3" spans="1:3" s="114" customFormat="1" ht="16.5" thickBot="1">
      <c r="A3" s="270" t="s">
        <v>208</v>
      </c>
      <c r="B3" s="406" t="s">
        <v>414</v>
      </c>
      <c r="C3" s="555" t="s">
        <v>55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408" t="s">
        <v>57</v>
      </c>
    </row>
    <row r="6" spans="1:3" s="76" customFormat="1" ht="12.75" customHeight="1" thickBot="1">
      <c r="A6" s="234"/>
      <c r="B6" s="235" t="s">
        <v>510</v>
      </c>
      <c r="C6" s="236" t="s">
        <v>511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264</v>
      </c>
      <c r="C8" s="344">
        <f>+C9+C10+C11+C12+C13+C14</f>
        <v>167817</v>
      </c>
    </row>
    <row r="9" spans="1:3" s="116" customFormat="1" ht="12" customHeight="1">
      <c r="A9" s="492" t="s">
        <v>101</v>
      </c>
      <c r="B9" s="473" t="s">
        <v>265</v>
      </c>
      <c r="C9" s="347">
        <v>3204</v>
      </c>
    </row>
    <row r="10" spans="1:3" s="117" customFormat="1" ht="12" customHeight="1">
      <c r="A10" s="493" t="s">
        <v>102</v>
      </c>
      <c r="B10" s="474" t="s">
        <v>266</v>
      </c>
      <c r="C10" s="346">
        <v>63384</v>
      </c>
    </row>
    <row r="11" spans="1:3" s="117" customFormat="1" ht="12" customHeight="1">
      <c r="A11" s="493" t="s">
        <v>103</v>
      </c>
      <c r="B11" s="474" t="s">
        <v>569</v>
      </c>
      <c r="C11" s="346">
        <v>22049</v>
      </c>
    </row>
    <row r="12" spans="1:3" s="117" customFormat="1" ht="12" customHeight="1">
      <c r="A12" s="493" t="s">
        <v>104</v>
      </c>
      <c r="B12" s="474" t="s">
        <v>268</v>
      </c>
      <c r="C12" s="346">
        <v>3280</v>
      </c>
    </row>
    <row r="13" spans="1:3" s="117" customFormat="1" ht="12" customHeight="1">
      <c r="A13" s="493" t="s">
        <v>153</v>
      </c>
      <c r="B13" s="474" t="s">
        <v>523</v>
      </c>
      <c r="C13" s="346">
        <v>75900</v>
      </c>
    </row>
    <row r="14" spans="1:3" s="116" customFormat="1" ht="12" customHeight="1" thickBot="1">
      <c r="A14" s="494" t="s">
        <v>105</v>
      </c>
      <c r="B14" s="475" t="s">
        <v>450</v>
      </c>
      <c r="C14" s="346"/>
    </row>
    <row r="15" spans="1:3" s="116" customFormat="1" ht="12" customHeight="1" thickBot="1">
      <c r="A15" s="37" t="s">
        <v>20</v>
      </c>
      <c r="B15" s="339" t="s">
        <v>269</v>
      </c>
      <c r="C15" s="344">
        <f>+C16+C17+C18+C19+C20</f>
        <v>3200</v>
      </c>
    </row>
    <row r="16" spans="1:3" s="116" customFormat="1" ht="12" customHeight="1">
      <c r="A16" s="492" t="s">
        <v>107</v>
      </c>
      <c r="B16" s="473" t="s">
        <v>270</v>
      </c>
      <c r="C16" s="347"/>
    </row>
    <row r="17" spans="1:3" s="116" customFormat="1" ht="12" customHeight="1">
      <c r="A17" s="493" t="s">
        <v>108</v>
      </c>
      <c r="B17" s="474" t="s">
        <v>271</v>
      </c>
      <c r="C17" s="346"/>
    </row>
    <row r="18" spans="1:3" s="116" customFormat="1" ht="12" customHeight="1">
      <c r="A18" s="493" t="s">
        <v>109</v>
      </c>
      <c r="B18" s="474" t="s">
        <v>439</v>
      </c>
      <c r="C18" s="346"/>
    </row>
    <row r="19" spans="1:3" s="116" customFormat="1" ht="12" customHeight="1">
      <c r="A19" s="493" t="s">
        <v>110</v>
      </c>
      <c r="B19" s="474" t="s">
        <v>440</v>
      </c>
      <c r="C19" s="346"/>
    </row>
    <row r="20" spans="1:3" s="116" customFormat="1" ht="12" customHeight="1">
      <c r="A20" s="493" t="s">
        <v>111</v>
      </c>
      <c r="B20" s="474" t="s">
        <v>272</v>
      </c>
      <c r="C20" s="346">
        <v>3200</v>
      </c>
    </row>
    <row r="21" spans="1:3" s="117" customFormat="1" ht="12" customHeight="1" thickBot="1">
      <c r="A21" s="494" t="s">
        <v>120</v>
      </c>
      <c r="B21" s="475" t="s">
        <v>273</v>
      </c>
      <c r="C21" s="348"/>
    </row>
    <row r="22" spans="1:3" s="117" customFormat="1" ht="12" customHeight="1" thickBot="1">
      <c r="A22" s="37" t="s">
        <v>21</v>
      </c>
      <c r="B22" s="21" t="s">
        <v>274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275</v>
      </c>
      <c r="C23" s="347"/>
    </row>
    <row r="24" spans="1:3" s="116" customFormat="1" ht="12" customHeight="1">
      <c r="A24" s="493" t="s">
        <v>91</v>
      </c>
      <c r="B24" s="474" t="s">
        <v>276</v>
      </c>
      <c r="C24" s="346"/>
    </row>
    <row r="25" spans="1:3" s="117" customFormat="1" ht="12" customHeight="1">
      <c r="A25" s="493" t="s">
        <v>92</v>
      </c>
      <c r="B25" s="474" t="s">
        <v>441</v>
      </c>
      <c r="C25" s="346"/>
    </row>
    <row r="26" spans="1:3" s="117" customFormat="1" ht="12" customHeight="1">
      <c r="A26" s="493" t="s">
        <v>93</v>
      </c>
      <c r="B26" s="474" t="s">
        <v>442</v>
      </c>
      <c r="C26" s="346"/>
    </row>
    <row r="27" spans="1:3" s="117" customFormat="1" ht="12" customHeight="1">
      <c r="A27" s="493" t="s">
        <v>176</v>
      </c>
      <c r="B27" s="474" t="s">
        <v>277</v>
      </c>
      <c r="C27" s="346"/>
    </row>
    <row r="28" spans="1:3" s="117" customFormat="1" ht="12" customHeight="1" thickBot="1">
      <c r="A28" s="494" t="s">
        <v>177</v>
      </c>
      <c r="B28" s="475" t="s">
        <v>278</v>
      </c>
      <c r="C28" s="348"/>
    </row>
    <row r="29" spans="1:3" s="117" customFormat="1" ht="12" customHeight="1" thickBot="1">
      <c r="A29" s="37" t="s">
        <v>178</v>
      </c>
      <c r="B29" s="21" t="s">
        <v>580</v>
      </c>
      <c r="C29" s="350">
        <v>305000</v>
      </c>
    </row>
    <row r="30" spans="1:3" s="117" customFormat="1" ht="12" customHeight="1">
      <c r="A30" s="492" t="s">
        <v>280</v>
      </c>
      <c r="B30" s="473" t="s">
        <v>574</v>
      </c>
      <c r="C30" s="468">
        <v>80000</v>
      </c>
    </row>
    <row r="31" spans="1:3" s="117" customFormat="1" ht="12" customHeight="1">
      <c r="A31" s="493" t="s">
        <v>281</v>
      </c>
      <c r="B31" s="474" t="s">
        <v>575</v>
      </c>
      <c r="C31" s="346"/>
    </row>
    <row r="32" spans="1:3" s="117" customFormat="1" ht="12" customHeight="1">
      <c r="A32" s="493" t="s">
        <v>282</v>
      </c>
      <c r="B32" s="474" t="s">
        <v>576</v>
      </c>
      <c r="C32" s="346">
        <v>220000</v>
      </c>
    </row>
    <row r="33" spans="1:3" s="117" customFormat="1" ht="12" customHeight="1">
      <c r="A33" s="493" t="s">
        <v>283</v>
      </c>
      <c r="B33" s="474" t="s">
        <v>577</v>
      </c>
      <c r="C33" s="346"/>
    </row>
    <row r="34" spans="1:3" s="117" customFormat="1" ht="12" customHeight="1">
      <c r="A34" s="493" t="s">
        <v>571</v>
      </c>
      <c r="B34" s="474" t="s">
        <v>284</v>
      </c>
      <c r="C34" s="346">
        <v>5000</v>
      </c>
    </row>
    <row r="35" spans="1:3" s="117" customFormat="1" ht="12" customHeight="1">
      <c r="A35" s="493" t="s">
        <v>572</v>
      </c>
      <c r="B35" s="474" t="s">
        <v>285</v>
      </c>
      <c r="C35" s="346"/>
    </row>
    <row r="36" spans="1:3" s="117" customFormat="1" ht="12" customHeight="1" thickBot="1">
      <c r="A36" s="494" t="s">
        <v>573</v>
      </c>
      <c r="B36" s="581" t="s">
        <v>286</v>
      </c>
      <c r="C36" s="348"/>
    </row>
    <row r="37" spans="1:3" s="117" customFormat="1" ht="12" customHeight="1" thickBot="1">
      <c r="A37" s="37" t="s">
        <v>23</v>
      </c>
      <c r="B37" s="21" t="s">
        <v>451</v>
      </c>
      <c r="C37" s="344">
        <f>SUM(C38:C48)</f>
        <v>16250</v>
      </c>
    </row>
    <row r="38" spans="1:3" s="117" customFormat="1" ht="12" customHeight="1">
      <c r="A38" s="492" t="s">
        <v>94</v>
      </c>
      <c r="B38" s="473" t="s">
        <v>289</v>
      </c>
      <c r="C38" s="347"/>
    </row>
    <row r="39" spans="1:3" s="117" customFormat="1" ht="12" customHeight="1">
      <c r="A39" s="493" t="s">
        <v>95</v>
      </c>
      <c r="B39" s="474" t="s">
        <v>290</v>
      </c>
      <c r="C39" s="346">
        <v>11623</v>
      </c>
    </row>
    <row r="40" spans="1:3" s="117" customFormat="1" ht="12" customHeight="1">
      <c r="A40" s="493" t="s">
        <v>96</v>
      </c>
      <c r="B40" s="474" t="s">
        <v>291</v>
      </c>
      <c r="C40" s="346"/>
    </row>
    <row r="41" spans="1:3" s="117" customFormat="1" ht="12" customHeight="1">
      <c r="A41" s="493" t="s">
        <v>180</v>
      </c>
      <c r="B41" s="474" t="s">
        <v>292</v>
      </c>
      <c r="C41" s="346"/>
    </row>
    <row r="42" spans="1:3" s="117" customFormat="1" ht="12" customHeight="1">
      <c r="A42" s="493" t="s">
        <v>181</v>
      </c>
      <c r="B42" s="474" t="s">
        <v>293</v>
      </c>
      <c r="C42" s="346">
        <v>1300</v>
      </c>
    </row>
    <row r="43" spans="1:3" s="117" customFormat="1" ht="12" customHeight="1">
      <c r="A43" s="493" t="s">
        <v>182</v>
      </c>
      <c r="B43" s="474" t="s">
        <v>294</v>
      </c>
      <c r="C43" s="346">
        <v>2327</v>
      </c>
    </row>
    <row r="44" spans="1:3" s="117" customFormat="1" ht="12" customHeight="1">
      <c r="A44" s="493" t="s">
        <v>183</v>
      </c>
      <c r="B44" s="474" t="s">
        <v>295</v>
      </c>
      <c r="C44" s="346"/>
    </row>
    <row r="45" spans="1:3" s="117" customFormat="1" ht="12" customHeight="1">
      <c r="A45" s="493" t="s">
        <v>184</v>
      </c>
      <c r="B45" s="474" t="s">
        <v>579</v>
      </c>
      <c r="C45" s="346"/>
    </row>
    <row r="46" spans="1:3" s="117" customFormat="1" ht="12" customHeight="1">
      <c r="A46" s="493" t="s">
        <v>287</v>
      </c>
      <c r="B46" s="474" t="s">
        <v>297</v>
      </c>
      <c r="C46" s="349"/>
    </row>
    <row r="47" spans="1:3" s="117" customFormat="1" ht="12" customHeight="1">
      <c r="A47" s="494" t="s">
        <v>288</v>
      </c>
      <c r="B47" s="475" t="s">
        <v>453</v>
      </c>
      <c r="C47" s="459"/>
    </row>
    <row r="48" spans="1:3" s="117" customFormat="1" ht="12" customHeight="1" thickBot="1">
      <c r="A48" s="494" t="s">
        <v>452</v>
      </c>
      <c r="B48" s="475" t="s">
        <v>298</v>
      </c>
      <c r="C48" s="459">
        <v>1000</v>
      </c>
    </row>
    <row r="49" spans="1:3" s="117" customFormat="1" ht="12" customHeight="1" thickBot="1">
      <c r="A49" s="37" t="s">
        <v>24</v>
      </c>
      <c r="B49" s="21" t="s">
        <v>299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303</v>
      </c>
      <c r="C50" s="518"/>
    </row>
    <row r="51" spans="1:3" s="117" customFormat="1" ht="12" customHeight="1">
      <c r="A51" s="493" t="s">
        <v>98</v>
      </c>
      <c r="B51" s="474" t="s">
        <v>304</v>
      </c>
      <c r="C51" s="349"/>
    </row>
    <row r="52" spans="1:3" s="117" customFormat="1" ht="12" customHeight="1">
      <c r="A52" s="493" t="s">
        <v>300</v>
      </c>
      <c r="B52" s="474" t="s">
        <v>305</v>
      </c>
      <c r="C52" s="349"/>
    </row>
    <row r="53" spans="1:3" s="117" customFormat="1" ht="12" customHeight="1">
      <c r="A53" s="493" t="s">
        <v>301</v>
      </c>
      <c r="B53" s="474" t="s">
        <v>306</v>
      </c>
      <c r="C53" s="349"/>
    </row>
    <row r="54" spans="1:3" s="117" customFormat="1" ht="12" customHeight="1" thickBot="1">
      <c r="A54" s="494" t="s">
        <v>302</v>
      </c>
      <c r="B54" s="475" t="s">
        <v>307</v>
      </c>
      <c r="C54" s="459"/>
    </row>
    <row r="55" spans="1:3" s="117" customFormat="1" ht="12" customHeight="1" thickBot="1">
      <c r="A55" s="37" t="s">
        <v>185</v>
      </c>
      <c r="B55" s="21" t="s">
        <v>308</v>
      </c>
      <c r="C55" s="344">
        <f>SUM(C56:C58)</f>
        <v>15000</v>
      </c>
    </row>
    <row r="56" spans="1:3" s="117" customFormat="1" ht="12" customHeight="1">
      <c r="A56" s="492" t="s">
        <v>99</v>
      </c>
      <c r="B56" s="473" t="s">
        <v>309</v>
      </c>
      <c r="C56" s="347"/>
    </row>
    <row r="57" spans="1:3" s="117" customFormat="1" ht="12" customHeight="1">
      <c r="A57" s="493" t="s">
        <v>100</v>
      </c>
      <c r="B57" s="474" t="s">
        <v>443</v>
      </c>
      <c r="C57" s="346">
        <v>15000</v>
      </c>
    </row>
    <row r="58" spans="1:3" s="117" customFormat="1" ht="12" customHeight="1">
      <c r="A58" s="493" t="s">
        <v>312</v>
      </c>
      <c r="B58" s="474" t="s">
        <v>310</v>
      </c>
      <c r="C58" s="346"/>
    </row>
    <row r="59" spans="1:3" s="117" customFormat="1" ht="12" customHeight="1" thickBot="1">
      <c r="A59" s="494" t="s">
        <v>313</v>
      </c>
      <c r="B59" s="475" t="s">
        <v>311</v>
      </c>
      <c r="C59" s="348"/>
    </row>
    <row r="60" spans="1:3" s="117" customFormat="1" ht="12" customHeight="1" thickBot="1">
      <c r="A60" s="37" t="s">
        <v>26</v>
      </c>
      <c r="B60" s="339" t="s">
        <v>314</v>
      </c>
      <c r="C60" s="344">
        <f>SUM(C61:C63)</f>
        <v>2500</v>
      </c>
    </row>
    <row r="61" spans="1:3" s="117" customFormat="1" ht="12" customHeight="1">
      <c r="A61" s="492" t="s">
        <v>186</v>
      </c>
      <c r="B61" s="473" t="s">
        <v>316</v>
      </c>
      <c r="C61" s="349"/>
    </row>
    <row r="62" spans="1:3" s="117" customFormat="1" ht="12" customHeight="1">
      <c r="A62" s="493" t="s">
        <v>187</v>
      </c>
      <c r="B62" s="474" t="s">
        <v>444</v>
      </c>
      <c r="C62" s="349">
        <v>2500</v>
      </c>
    </row>
    <row r="63" spans="1:3" s="117" customFormat="1" ht="12" customHeight="1">
      <c r="A63" s="493" t="s">
        <v>240</v>
      </c>
      <c r="B63" s="474" t="s">
        <v>317</v>
      </c>
      <c r="C63" s="349"/>
    </row>
    <row r="64" spans="1:3" s="117" customFormat="1" ht="12" customHeight="1" thickBot="1">
      <c r="A64" s="494" t="s">
        <v>315</v>
      </c>
      <c r="B64" s="475" t="s">
        <v>318</v>
      </c>
      <c r="C64" s="349"/>
    </row>
    <row r="65" spans="1:3" s="117" customFormat="1" ht="12" customHeight="1" thickBot="1">
      <c r="A65" s="37" t="s">
        <v>27</v>
      </c>
      <c r="B65" s="21" t="s">
        <v>319</v>
      </c>
      <c r="C65" s="350">
        <f>+C8+C15+C22+C29+C37+C49+C55+C60</f>
        <v>509767</v>
      </c>
    </row>
    <row r="66" spans="1:3" s="117" customFormat="1" ht="12" customHeight="1" thickBot="1">
      <c r="A66" s="495" t="s">
        <v>410</v>
      </c>
      <c r="B66" s="339" t="s">
        <v>321</v>
      </c>
      <c r="C66" s="344">
        <f>SUM(C67:C69)</f>
        <v>0</v>
      </c>
    </row>
    <row r="67" spans="1:3" s="117" customFormat="1" ht="12" customHeight="1">
      <c r="A67" s="492" t="s">
        <v>352</v>
      </c>
      <c r="B67" s="473" t="s">
        <v>322</v>
      </c>
      <c r="C67" s="349"/>
    </row>
    <row r="68" spans="1:3" s="117" customFormat="1" ht="12" customHeight="1">
      <c r="A68" s="493" t="s">
        <v>361</v>
      </c>
      <c r="B68" s="474" t="s">
        <v>323</v>
      </c>
      <c r="C68" s="349"/>
    </row>
    <row r="69" spans="1:3" s="117" customFormat="1" ht="12" customHeight="1" thickBot="1">
      <c r="A69" s="494" t="s">
        <v>362</v>
      </c>
      <c r="B69" s="476" t="s">
        <v>324</v>
      </c>
      <c r="C69" s="349"/>
    </row>
    <row r="70" spans="1:3" s="117" customFormat="1" ht="12" customHeight="1" thickBot="1">
      <c r="A70" s="495" t="s">
        <v>325</v>
      </c>
      <c r="B70" s="339" t="s">
        <v>326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327</v>
      </c>
      <c r="C71" s="349"/>
    </row>
    <row r="72" spans="1:3" s="117" customFormat="1" ht="12" customHeight="1">
      <c r="A72" s="493" t="s">
        <v>155</v>
      </c>
      <c r="B72" s="474" t="s">
        <v>328</v>
      </c>
      <c r="C72" s="349"/>
    </row>
    <row r="73" spans="1:3" s="117" customFormat="1" ht="12" customHeight="1">
      <c r="A73" s="493" t="s">
        <v>353</v>
      </c>
      <c r="B73" s="474" t="s">
        <v>329</v>
      </c>
      <c r="C73" s="349"/>
    </row>
    <row r="74" spans="1:3" s="117" customFormat="1" ht="12" customHeight="1" thickBot="1">
      <c r="A74" s="494" t="s">
        <v>354</v>
      </c>
      <c r="B74" s="475" t="s">
        <v>330</v>
      </c>
      <c r="C74" s="349"/>
    </row>
    <row r="75" spans="1:3" s="117" customFormat="1" ht="12" customHeight="1" thickBot="1">
      <c r="A75" s="495" t="s">
        <v>331</v>
      </c>
      <c r="B75" s="339" t="s">
        <v>332</v>
      </c>
      <c r="C75" s="344">
        <f>SUM(C76:C77)</f>
        <v>186406</v>
      </c>
    </row>
    <row r="76" spans="1:3" s="117" customFormat="1" ht="12" customHeight="1">
      <c r="A76" s="492" t="s">
        <v>355</v>
      </c>
      <c r="B76" s="473" t="s">
        <v>333</v>
      </c>
      <c r="C76" s="349">
        <v>186406</v>
      </c>
    </row>
    <row r="77" spans="1:3" s="117" customFormat="1" ht="12" customHeight="1" thickBot="1">
      <c r="A77" s="494" t="s">
        <v>356</v>
      </c>
      <c r="B77" s="475" t="s">
        <v>334</v>
      </c>
      <c r="C77" s="349"/>
    </row>
    <row r="78" spans="1:3" s="116" customFormat="1" ht="12" customHeight="1" thickBot="1">
      <c r="A78" s="495" t="s">
        <v>335</v>
      </c>
      <c r="B78" s="339" t="s">
        <v>336</v>
      </c>
      <c r="C78" s="344">
        <f>SUM(C79:C81)</f>
        <v>0</v>
      </c>
    </row>
    <row r="79" spans="1:3" s="117" customFormat="1" ht="12" customHeight="1">
      <c r="A79" s="492" t="s">
        <v>357</v>
      </c>
      <c r="B79" s="473" t="s">
        <v>337</v>
      </c>
      <c r="C79" s="349"/>
    </row>
    <row r="80" spans="1:3" s="117" customFormat="1" ht="12" customHeight="1">
      <c r="A80" s="493" t="s">
        <v>358</v>
      </c>
      <c r="B80" s="474" t="s">
        <v>338</v>
      </c>
      <c r="C80" s="349"/>
    </row>
    <row r="81" spans="1:3" s="117" customFormat="1" ht="12" customHeight="1" thickBot="1">
      <c r="A81" s="494" t="s">
        <v>359</v>
      </c>
      <c r="B81" s="475" t="s">
        <v>339</v>
      </c>
      <c r="C81" s="349"/>
    </row>
    <row r="82" spans="1:3" s="117" customFormat="1" ht="12" customHeight="1" thickBot="1">
      <c r="A82" s="495" t="s">
        <v>340</v>
      </c>
      <c r="B82" s="339" t="s">
        <v>360</v>
      </c>
      <c r="C82" s="344">
        <f>SUM(C83:C86)</f>
        <v>0</v>
      </c>
    </row>
    <row r="83" spans="1:3" s="117" customFormat="1" ht="12" customHeight="1">
      <c r="A83" s="496" t="s">
        <v>341</v>
      </c>
      <c r="B83" s="473" t="s">
        <v>342</v>
      </c>
      <c r="C83" s="349"/>
    </row>
    <row r="84" spans="1:3" s="117" customFormat="1" ht="12" customHeight="1">
      <c r="A84" s="497" t="s">
        <v>343</v>
      </c>
      <c r="B84" s="474" t="s">
        <v>344</v>
      </c>
      <c r="C84" s="349"/>
    </row>
    <row r="85" spans="1:3" s="117" customFormat="1" ht="12" customHeight="1">
      <c r="A85" s="497" t="s">
        <v>345</v>
      </c>
      <c r="B85" s="474" t="s">
        <v>346</v>
      </c>
      <c r="C85" s="349"/>
    </row>
    <row r="86" spans="1:3" s="116" customFormat="1" ht="12" customHeight="1" thickBot="1">
      <c r="A86" s="498" t="s">
        <v>347</v>
      </c>
      <c r="B86" s="475" t="s">
        <v>348</v>
      </c>
      <c r="C86" s="349"/>
    </row>
    <row r="87" spans="1:3" s="116" customFormat="1" ht="12" customHeight="1" thickBot="1">
      <c r="A87" s="495" t="s">
        <v>349</v>
      </c>
      <c r="B87" s="339" t="s">
        <v>492</v>
      </c>
      <c r="C87" s="519"/>
    </row>
    <row r="88" spans="1:3" s="116" customFormat="1" ht="12" customHeight="1" thickBot="1">
      <c r="A88" s="495" t="s">
        <v>524</v>
      </c>
      <c r="B88" s="339" t="s">
        <v>350</v>
      </c>
      <c r="C88" s="519"/>
    </row>
    <row r="89" spans="1:3" s="116" customFormat="1" ht="12" customHeight="1" thickBot="1">
      <c r="A89" s="495" t="s">
        <v>525</v>
      </c>
      <c r="B89" s="480" t="s">
        <v>495</v>
      </c>
      <c r="C89" s="350">
        <f>+C66+C70+C75+C78+C82+C88+C87</f>
        <v>186406</v>
      </c>
    </row>
    <row r="90" spans="1:3" s="116" customFormat="1" ht="12" customHeight="1" thickBot="1">
      <c r="A90" s="499" t="s">
        <v>526</v>
      </c>
      <c r="B90" s="481" t="s">
        <v>527</v>
      </c>
      <c r="C90" s="350">
        <f>+C65+C89</f>
        <v>696173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531</v>
      </c>
      <c r="C93" s="343">
        <f>+C94+C95+C96+C97+C98+C111</f>
        <v>424685</v>
      </c>
    </row>
    <row r="94" spans="1:3" ht="12" customHeight="1">
      <c r="A94" s="500" t="s">
        <v>101</v>
      </c>
      <c r="B94" s="10" t="s">
        <v>50</v>
      </c>
      <c r="C94" s="345">
        <v>130883</v>
      </c>
    </row>
    <row r="95" spans="1:3" ht="12" customHeight="1">
      <c r="A95" s="493" t="s">
        <v>102</v>
      </c>
      <c r="B95" s="8" t="s">
        <v>188</v>
      </c>
      <c r="C95" s="346">
        <v>28077</v>
      </c>
    </row>
    <row r="96" spans="1:3" ht="12" customHeight="1">
      <c r="A96" s="493" t="s">
        <v>103</v>
      </c>
      <c r="B96" s="8" t="s">
        <v>144</v>
      </c>
      <c r="C96" s="348">
        <v>184906</v>
      </c>
    </row>
    <row r="97" spans="1:3" ht="12" customHeight="1">
      <c r="A97" s="493" t="s">
        <v>104</v>
      </c>
      <c r="B97" s="11" t="s">
        <v>189</v>
      </c>
      <c r="C97" s="348">
        <v>21450</v>
      </c>
    </row>
    <row r="98" spans="1:3" ht="12" customHeight="1">
      <c r="A98" s="493" t="s">
        <v>115</v>
      </c>
      <c r="B98" s="19" t="s">
        <v>190</v>
      </c>
      <c r="C98" s="348">
        <v>20540</v>
      </c>
    </row>
    <row r="99" spans="1:3" ht="12" customHeight="1">
      <c r="A99" s="493" t="s">
        <v>105</v>
      </c>
      <c r="B99" s="8" t="s">
        <v>528</v>
      </c>
      <c r="C99" s="348"/>
    </row>
    <row r="100" spans="1:3" ht="12" customHeight="1">
      <c r="A100" s="493" t="s">
        <v>106</v>
      </c>
      <c r="B100" s="172" t="s">
        <v>458</v>
      </c>
      <c r="C100" s="348"/>
    </row>
    <row r="101" spans="1:3" ht="12" customHeight="1">
      <c r="A101" s="493" t="s">
        <v>116</v>
      </c>
      <c r="B101" s="172" t="s">
        <v>457</v>
      </c>
      <c r="C101" s="348"/>
    </row>
    <row r="102" spans="1:3" ht="12" customHeight="1">
      <c r="A102" s="493" t="s">
        <v>117</v>
      </c>
      <c r="B102" s="172" t="s">
        <v>366</v>
      </c>
      <c r="C102" s="348"/>
    </row>
    <row r="103" spans="1:3" ht="12" customHeight="1">
      <c r="A103" s="493" t="s">
        <v>118</v>
      </c>
      <c r="B103" s="173" t="s">
        <v>367</v>
      </c>
      <c r="C103" s="348"/>
    </row>
    <row r="104" spans="1:3" ht="12" customHeight="1">
      <c r="A104" s="493" t="s">
        <v>119</v>
      </c>
      <c r="B104" s="173" t="s">
        <v>368</v>
      </c>
      <c r="C104" s="348"/>
    </row>
    <row r="105" spans="1:3" ht="12" customHeight="1">
      <c r="A105" s="493" t="s">
        <v>121</v>
      </c>
      <c r="B105" s="172" t="s">
        <v>369</v>
      </c>
      <c r="C105" s="348"/>
    </row>
    <row r="106" spans="1:3" ht="12" customHeight="1">
      <c r="A106" s="493" t="s">
        <v>191</v>
      </c>
      <c r="B106" s="172" t="s">
        <v>370</v>
      </c>
      <c r="C106" s="348"/>
    </row>
    <row r="107" spans="1:3" ht="12" customHeight="1">
      <c r="A107" s="493" t="s">
        <v>364</v>
      </c>
      <c r="B107" s="173" t="s">
        <v>371</v>
      </c>
      <c r="C107" s="348"/>
    </row>
    <row r="108" spans="1:3" ht="12" customHeight="1">
      <c r="A108" s="501" t="s">
        <v>365</v>
      </c>
      <c r="B108" s="174" t="s">
        <v>372</v>
      </c>
      <c r="C108" s="348"/>
    </row>
    <row r="109" spans="1:3" ht="12" customHeight="1">
      <c r="A109" s="493" t="s">
        <v>455</v>
      </c>
      <c r="B109" s="174" t="s">
        <v>373</v>
      </c>
      <c r="C109" s="348"/>
    </row>
    <row r="110" spans="1:3" ht="12" customHeight="1">
      <c r="A110" s="493" t="s">
        <v>456</v>
      </c>
      <c r="B110" s="173" t="s">
        <v>374</v>
      </c>
      <c r="C110" s="346">
        <v>20540</v>
      </c>
    </row>
    <row r="111" spans="1:3" ht="12" customHeight="1">
      <c r="A111" s="493" t="s">
        <v>460</v>
      </c>
      <c r="B111" s="11" t="s">
        <v>51</v>
      </c>
      <c r="C111" s="346">
        <v>38829</v>
      </c>
    </row>
    <row r="112" spans="1:3" ht="12" customHeight="1">
      <c r="A112" s="494" t="s">
        <v>461</v>
      </c>
      <c r="B112" s="8" t="s">
        <v>529</v>
      </c>
      <c r="C112" s="348">
        <v>38829</v>
      </c>
    </row>
    <row r="113" spans="1:3" ht="12" customHeight="1" thickBot="1">
      <c r="A113" s="502" t="s">
        <v>462</v>
      </c>
      <c r="B113" s="175" t="s">
        <v>530</v>
      </c>
      <c r="C113" s="352"/>
    </row>
    <row r="114" spans="1:3" ht="12" customHeight="1" thickBot="1">
      <c r="A114" s="37" t="s">
        <v>20</v>
      </c>
      <c r="B114" s="30" t="s">
        <v>375</v>
      </c>
      <c r="C114" s="344">
        <f>+C115+C117+C119</f>
        <v>63968</v>
      </c>
    </row>
    <row r="115" spans="1:3" ht="12" customHeight="1">
      <c r="A115" s="492" t="s">
        <v>107</v>
      </c>
      <c r="B115" s="8" t="s">
        <v>238</v>
      </c>
      <c r="C115" s="347">
        <v>48968</v>
      </c>
    </row>
    <row r="116" spans="1:3" ht="12" customHeight="1">
      <c r="A116" s="492" t="s">
        <v>108</v>
      </c>
      <c r="B116" s="12" t="s">
        <v>379</v>
      </c>
      <c r="C116" s="347"/>
    </row>
    <row r="117" spans="1:3" ht="12" customHeight="1">
      <c r="A117" s="492" t="s">
        <v>109</v>
      </c>
      <c r="B117" s="12" t="s">
        <v>192</v>
      </c>
      <c r="C117" s="346">
        <v>9000</v>
      </c>
    </row>
    <row r="118" spans="1:3" ht="12" customHeight="1">
      <c r="A118" s="492" t="s">
        <v>110</v>
      </c>
      <c r="B118" s="12" t="s">
        <v>380</v>
      </c>
      <c r="C118" s="311"/>
    </row>
    <row r="119" spans="1:3" ht="12" customHeight="1">
      <c r="A119" s="492" t="s">
        <v>111</v>
      </c>
      <c r="B119" s="341" t="s">
        <v>241</v>
      </c>
      <c r="C119" s="311">
        <v>6000</v>
      </c>
    </row>
    <row r="120" spans="1:3" ht="12" customHeight="1">
      <c r="A120" s="492" t="s">
        <v>120</v>
      </c>
      <c r="B120" s="340" t="s">
        <v>445</v>
      </c>
      <c r="C120" s="311"/>
    </row>
    <row r="121" spans="1:3" ht="12" customHeight="1">
      <c r="A121" s="492" t="s">
        <v>122</v>
      </c>
      <c r="B121" s="469" t="s">
        <v>385</v>
      </c>
      <c r="C121" s="311"/>
    </row>
    <row r="122" spans="1:3" ht="12" customHeight="1">
      <c r="A122" s="492" t="s">
        <v>193</v>
      </c>
      <c r="B122" s="173" t="s">
        <v>368</v>
      </c>
      <c r="C122" s="311"/>
    </row>
    <row r="123" spans="1:3" ht="12" customHeight="1">
      <c r="A123" s="492" t="s">
        <v>194</v>
      </c>
      <c r="B123" s="173" t="s">
        <v>384</v>
      </c>
      <c r="C123" s="311"/>
    </row>
    <row r="124" spans="1:3" ht="12" customHeight="1">
      <c r="A124" s="492" t="s">
        <v>195</v>
      </c>
      <c r="B124" s="173" t="s">
        <v>383</v>
      </c>
      <c r="C124" s="311"/>
    </row>
    <row r="125" spans="1:3" ht="12" customHeight="1">
      <c r="A125" s="492" t="s">
        <v>376</v>
      </c>
      <c r="B125" s="173" t="s">
        <v>371</v>
      </c>
      <c r="C125" s="311"/>
    </row>
    <row r="126" spans="1:3" ht="12" customHeight="1">
      <c r="A126" s="492" t="s">
        <v>377</v>
      </c>
      <c r="B126" s="173" t="s">
        <v>382</v>
      </c>
      <c r="C126" s="311"/>
    </row>
    <row r="127" spans="1:3" ht="12" customHeight="1" thickBot="1">
      <c r="A127" s="501" t="s">
        <v>378</v>
      </c>
      <c r="B127" s="173" t="s">
        <v>381</v>
      </c>
      <c r="C127" s="313"/>
    </row>
    <row r="128" spans="1:3" ht="12" customHeight="1" thickBot="1">
      <c r="A128" s="37" t="s">
        <v>21</v>
      </c>
      <c r="B128" s="153" t="s">
        <v>465</v>
      </c>
      <c r="C128" s="344">
        <f>+C93+C114</f>
        <v>488653</v>
      </c>
    </row>
    <row r="129" spans="1:3" ht="12" customHeight="1" thickBot="1">
      <c r="A129" s="37" t="s">
        <v>22</v>
      </c>
      <c r="B129" s="153" t="s">
        <v>466</v>
      </c>
      <c r="C129" s="344">
        <f>+C130+C131+C132</f>
        <v>0</v>
      </c>
    </row>
    <row r="130" spans="1:3" s="118" customFormat="1" ht="12" customHeight="1">
      <c r="A130" s="492" t="s">
        <v>280</v>
      </c>
      <c r="B130" s="9" t="s">
        <v>534</v>
      </c>
      <c r="C130" s="311"/>
    </row>
    <row r="131" spans="1:3" ht="12" customHeight="1">
      <c r="A131" s="492" t="s">
        <v>281</v>
      </c>
      <c r="B131" s="9" t="s">
        <v>474</v>
      </c>
      <c r="C131" s="311"/>
    </row>
    <row r="132" spans="1:3" ht="12" customHeight="1" thickBot="1">
      <c r="A132" s="501" t="s">
        <v>282</v>
      </c>
      <c r="B132" s="7" t="s">
        <v>533</v>
      </c>
      <c r="C132" s="311"/>
    </row>
    <row r="133" spans="1:3" ht="12" customHeight="1" thickBot="1">
      <c r="A133" s="37" t="s">
        <v>23</v>
      </c>
      <c r="B133" s="153" t="s">
        <v>467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476</v>
      </c>
      <c r="C134" s="311"/>
    </row>
    <row r="135" spans="1:3" ht="12" customHeight="1">
      <c r="A135" s="492" t="s">
        <v>95</v>
      </c>
      <c r="B135" s="9" t="s">
        <v>468</v>
      </c>
      <c r="C135" s="311"/>
    </row>
    <row r="136" spans="1:3" ht="12" customHeight="1">
      <c r="A136" s="492" t="s">
        <v>96</v>
      </c>
      <c r="B136" s="9" t="s">
        <v>469</v>
      </c>
      <c r="C136" s="311"/>
    </row>
    <row r="137" spans="1:3" ht="12" customHeight="1">
      <c r="A137" s="492" t="s">
        <v>180</v>
      </c>
      <c r="B137" s="9" t="s">
        <v>532</v>
      </c>
      <c r="C137" s="311"/>
    </row>
    <row r="138" spans="1:3" ht="12" customHeight="1">
      <c r="A138" s="492" t="s">
        <v>181</v>
      </c>
      <c r="B138" s="9" t="s">
        <v>471</v>
      </c>
      <c r="C138" s="311"/>
    </row>
    <row r="139" spans="1:3" s="118" customFormat="1" ht="12" customHeight="1" thickBot="1">
      <c r="A139" s="501" t="s">
        <v>182</v>
      </c>
      <c r="B139" s="7" t="s">
        <v>472</v>
      </c>
      <c r="C139" s="311"/>
    </row>
    <row r="140" spans="1:11" ht="12" customHeight="1" thickBot="1">
      <c r="A140" s="37" t="s">
        <v>24</v>
      </c>
      <c r="B140" s="153" t="s">
        <v>560</v>
      </c>
      <c r="C140" s="350">
        <f>+C141+C142+C144+C145+C143</f>
        <v>207520</v>
      </c>
      <c r="K140" s="293"/>
    </row>
    <row r="141" spans="1:3" ht="12.75">
      <c r="A141" s="492" t="s">
        <v>97</v>
      </c>
      <c r="B141" s="9" t="s">
        <v>386</v>
      </c>
      <c r="C141" s="311"/>
    </row>
    <row r="142" spans="1:3" ht="12" customHeight="1">
      <c r="A142" s="492" t="s">
        <v>98</v>
      </c>
      <c r="B142" s="9" t="s">
        <v>387</v>
      </c>
      <c r="C142" s="311"/>
    </row>
    <row r="143" spans="1:3" ht="12" customHeight="1">
      <c r="A143" s="492" t="s">
        <v>300</v>
      </c>
      <c r="B143" s="9" t="s">
        <v>559</v>
      </c>
      <c r="C143" s="311">
        <v>207520</v>
      </c>
    </row>
    <row r="144" spans="1:3" s="118" customFormat="1" ht="12" customHeight="1">
      <c r="A144" s="492" t="s">
        <v>301</v>
      </c>
      <c r="B144" s="9" t="s">
        <v>481</v>
      </c>
      <c r="C144" s="311"/>
    </row>
    <row r="145" spans="1:3" s="118" customFormat="1" ht="12" customHeight="1" thickBot="1">
      <c r="A145" s="501" t="s">
        <v>302</v>
      </c>
      <c r="B145" s="7" t="s">
        <v>406</v>
      </c>
      <c r="C145" s="311"/>
    </row>
    <row r="146" spans="1:3" s="118" customFormat="1" ht="12" customHeight="1" thickBot="1">
      <c r="A146" s="37" t="s">
        <v>25</v>
      </c>
      <c r="B146" s="153" t="s">
        <v>482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477</v>
      </c>
      <c r="C147" s="311"/>
    </row>
    <row r="148" spans="1:3" s="118" customFormat="1" ht="12" customHeight="1">
      <c r="A148" s="492" t="s">
        <v>100</v>
      </c>
      <c r="B148" s="9" t="s">
        <v>484</v>
      </c>
      <c r="C148" s="311"/>
    </row>
    <row r="149" spans="1:3" s="118" customFormat="1" ht="12" customHeight="1">
      <c r="A149" s="492" t="s">
        <v>312</v>
      </c>
      <c r="B149" s="9" t="s">
        <v>479</v>
      </c>
      <c r="C149" s="311"/>
    </row>
    <row r="150" spans="1:3" s="118" customFormat="1" ht="12" customHeight="1">
      <c r="A150" s="492" t="s">
        <v>313</v>
      </c>
      <c r="B150" s="9" t="s">
        <v>535</v>
      </c>
      <c r="C150" s="311"/>
    </row>
    <row r="151" spans="1:3" ht="12.75" customHeight="1" thickBot="1">
      <c r="A151" s="501" t="s">
        <v>483</v>
      </c>
      <c r="B151" s="7" t="s">
        <v>486</v>
      </c>
      <c r="C151" s="313"/>
    </row>
    <row r="152" spans="1:3" ht="12.75" customHeight="1" thickBot="1">
      <c r="A152" s="556" t="s">
        <v>26</v>
      </c>
      <c r="B152" s="153" t="s">
        <v>487</v>
      </c>
      <c r="C152" s="353"/>
    </row>
    <row r="153" spans="1:3" ht="12.75" customHeight="1" thickBot="1">
      <c r="A153" s="556" t="s">
        <v>27</v>
      </c>
      <c r="B153" s="153" t="s">
        <v>488</v>
      </c>
      <c r="C153" s="353"/>
    </row>
    <row r="154" spans="1:3" ht="12" customHeight="1" thickBot="1">
      <c r="A154" s="37" t="s">
        <v>28</v>
      </c>
      <c r="B154" s="153" t="s">
        <v>490</v>
      </c>
      <c r="C154" s="483">
        <f>+C129+C133+C140+C146+C152+C153</f>
        <v>207520</v>
      </c>
    </row>
    <row r="155" spans="1:3" ht="15" customHeight="1" thickBot="1">
      <c r="A155" s="503" t="s">
        <v>29</v>
      </c>
      <c r="B155" s="435" t="s">
        <v>489</v>
      </c>
      <c r="C155" s="483">
        <f>+C128+C154</f>
        <v>696173</v>
      </c>
    </row>
    <row r="156" spans="1:3" ht="13.5" thickBot="1">
      <c r="A156" s="443"/>
      <c r="B156" s="444"/>
      <c r="C156" s="445"/>
    </row>
    <row r="157" spans="1:3" ht="15" customHeight="1" thickBot="1">
      <c r="A157" s="290" t="s">
        <v>536</v>
      </c>
      <c r="B157" s="291"/>
      <c r="C157" s="150">
        <v>18</v>
      </c>
    </row>
    <row r="158" spans="1:3" ht="14.25" customHeight="1" thickBot="1">
      <c r="A158" s="290" t="s">
        <v>211</v>
      </c>
      <c r="B158" s="291"/>
      <c r="C158" s="150">
        <v>100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82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+CONCATENATE("9.1.1. melléklet a 1/",LEFT(ÖSSZEFÜGGÉSEK!A5,4),". (II.24.) önkormányzati rendelethez")</f>
        <v>9.1.1. melléklet a 1/2016. (II.24.) önkormányzati rendelethez</v>
      </c>
    </row>
    <row r="2" spans="1:3" s="114" customFormat="1" ht="21" customHeight="1">
      <c r="A2" s="463" t="s">
        <v>64</v>
      </c>
      <c r="B2" s="405" t="s">
        <v>234</v>
      </c>
      <c r="C2" s="407" t="s">
        <v>55</v>
      </c>
    </row>
    <row r="3" spans="1:3" s="114" customFormat="1" ht="16.5" thickBot="1">
      <c r="A3" s="270" t="s">
        <v>208</v>
      </c>
      <c r="B3" s="406" t="s">
        <v>446</v>
      </c>
      <c r="C3" s="555" t="s">
        <v>61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408" t="s">
        <v>57</v>
      </c>
    </row>
    <row r="6" spans="1:3" s="76" customFormat="1" ht="12.75" customHeight="1" thickBot="1">
      <c r="A6" s="234"/>
      <c r="B6" s="235" t="s">
        <v>510</v>
      </c>
      <c r="C6" s="236" t="s">
        <v>511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264</v>
      </c>
      <c r="C8" s="344">
        <f>+C9+C10+C11+C12+C13+C14</f>
        <v>167817</v>
      </c>
    </row>
    <row r="9" spans="1:3" s="116" customFormat="1" ht="12" customHeight="1">
      <c r="A9" s="492" t="s">
        <v>101</v>
      </c>
      <c r="B9" s="473" t="s">
        <v>265</v>
      </c>
      <c r="C9" s="347">
        <v>3204</v>
      </c>
    </row>
    <row r="10" spans="1:3" s="117" customFormat="1" ht="12" customHeight="1">
      <c r="A10" s="493" t="s">
        <v>102</v>
      </c>
      <c r="B10" s="474" t="s">
        <v>266</v>
      </c>
      <c r="C10" s="346">
        <v>63384</v>
      </c>
    </row>
    <row r="11" spans="1:3" s="117" customFormat="1" ht="12" customHeight="1">
      <c r="A11" s="493" t="s">
        <v>103</v>
      </c>
      <c r="B11" s="474" t="s">
        <v>569</v>
      </c>
      <c r="C11" s="346">
        <v>22049</v>
      </c>
    </row>
    <row r="12" spans="1:3" s="117" customFormat="1" ht="12" customHeight="1">
      <c r="A12" s="493" t="s">
        <v>104</v>
      </c>
      <c r="B12" s="474" t="s">
        <v>268</v>
      </c>
      <c r="C12" s="346">
        <v>3280</v>
      </c>
    </row>
    <row r="13" spans="1:3" s="117" customFormat="1" ht="12" customHeight="1">
      <c r="A13" s="493" t="s">
        <v>153</v>
      </c>
      <c r="B13" s="474" t="s">
        <v>523</v>
      </c>
      <c r="C13" s="346">
        <v>75900</v>
      </c>
    </row>
    <row r="14" spans="1:3" s="116" customFormat="1" ht="12" customHeight="1" thickBot="1">
      <c r="A14" s="494" t="s">
        <v>105</v>
      </c>
      <c r="B14" s="475" t="s">
        <v>450</v>
      </c>
      <c r="C14" s="346"/>
    </row>
    <row r="15" spans="1:3" s="116" customFormat="1" ht="12" customHeight="1" thickBot="1">
      <c r="A15" s="37" t="s">
        <v>20</v>
      </c>
      <c r="B15" s="339" t="s">
        <v>269</v>
      </c>
      <c r="C15" s="344">
        <f>+C16+C17+C18+C19+C20</f>
        <v>3200</v>
      </c>
    </row>
    <row r="16" spans="1:3" s="116" customFormat="1" ht="12" customHeight="1">
      <c r="A16" s="492" t="s">
        <v>107</v>
      </c>
      <c r="B16" s="473" t="s">
        <v>270</v>
      </c>
      <c r="C16" s="347"/>
    </row>
    <row r="17" spans="1:3" s="116" customFormat="1" ht="12" customHeight="1">
      <c r="A17" s="493" t="s">
        <v>108</v>
      </c>
      <c r="B17" s="474" t="s">
        <v>271</v>
      </c>
      <c r="C17" s="346"/>
    </row>
    <row r="18" spans="1:3" s="116" customFormat="1" ht="12" customHeight="1">
      <c r="A18" s="493" t="s">
        <v>109</v>
      </c>
      <c r="B18" s="474" t="s">
        <v>439</v>
      </c>
      <c r="C18" s="346"/>
    </row>
    <row r="19" spans="1:3" s="116" customFormat="1" ht="12" customHeight="1">
      <c r="A19" s="493" t="s">
        <v>110</v>
      </c>
      <c r="B19" s="474" t="s">
        <v>440</v>
      </c>
      <c r="C19" s="346"/>
    </row>
    <row r="20" spans="1:3" s="116" customFormat="1" ht="12" customHeight="1">
      <c r="A20" s="493" t="s">
        <v>111</v>
      </c>
      <c r="B20" s="474" t="s">
        <v>272</v>
      </c>
      <c r="C20" s="346">
        <v>3200</v>
      </c>
    </row>
    <row r="21" spans="1:3" s="117" customFormat="1" ht="12" customHeight="1" thickBot="1">
      <c r="A21" s="494" t="s">
        <v>120</v>
      </c>
      <c r="B21" s="475" t="s">
        <v>273</v>
      </c>
      <c r="C21" s="348"/>
    </row>
    <row r="22" spans="1:3" s="117" customFormat="1" ht="12" customHeight="1" thickBot="1">
      <c r="A22" s="37" t="s">
        <v>21</v>
      </c>
      <c r="B22" s="21" t="s">
        <v>274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275</v>
      </c>
      <c r="C23" s="347"/>
    </row>
    <row r="24" spans="1:3" s="116" customFormat="1" ht="12" customHeight="1">
      <c r="A24" s="493" t="s">
        <v>91</v>
      </c>
      <c r="B24" s="474" t="s">
        <v>276</v>
      </c>
      <c r="C24" s="346"/>
    </row>
    <row r="25" spans="1:3" s="117" customFormat="1" ht="12" customHeight="1">
      <c r="A25" s="493" t="s">
        <v>92</v>
      </c>
      <c r="B25" s="474" t="s">
        <v>441</v>
      </c>
      <c r="C25" s="346"/>
    </row>
    <row r="26" spans="1:3" s="117" customFormat="1" ht="12" customHeight="1">
      <c r="A26" s="493" t="s">
        <v>93</v>
      </c>
      <c r="B26" s="474" t="s">
        <v>442</v>
      </c>
      <c r="C26" s="346"/>
    </row>
    <row r="27" spans="1:3" s="117" customFormat="1" ht="12" customHeight="1">
      <c r="A27" s="493" t="s">
        <v>176</v>
      </c>
      <c r="B27" s="474" t="s">
        <v>277</v>
      </c>
      <c r="C27" s="346"/>
    </row>
    <row r="28" spans="1:3" s="117" customFormat="1" ht="12" customHeight="1" thickBot="1">
      <c r="A28" s="494" t="s">
        <v>177</v>
      </c>
      <c r="B28" s="475" t="s">
        <v>278</v>
      </c>
      <c r="C28" s="348"/>
    </row>
    <row r="29" spans="1:3" s="117" customFormat="1" ht="12" customHeight="1" thickBot="1">
      <c r="A29" s="37" t="s">
        <v>178</v>
      </c>
      <c r="B29" s="21" t="s">
        <v>580</v>
      </c>
      <c r="C29" s="350">
        <f>SUM(C30:C36)</f>
        <v>99985</v>
      </c>
    </row>
    <row r="30" spans="1:3" s="117" customFormat="1" ht="12" customHeight="1">
      <c r="A30" s="492" t="s">
        <v>280</v>
      </c>
      <c r="B30" s="473" t="s">
        <v>574</v>
      </c>
      <c r="C30" s="347">
        <v>15000</v>
      </c>
    </row>
    <row r="31" spans="1:3" s="117" customFormat="1" ht="12" customHeight="1">
      <c r="A31" s="493" t="s">
        <v>281</v>
      </c>
      <c r="B31" s="474" t="s">
        <v>575</v>
      </c>
      <c r="C31" s="346"/>
    </row>
    <row r="32" spans="1:3" s="117" customFormat="1" ht="12" customHeight="1">
      <c r="A32" s="493" t="s">
        <v>282</v>
      </c>
      <c r="B32" s="474" t="s">
        <v>576</v>
      </c>
      <c r="C32" s="346">
        <v>84985</v>
      </c>
    </row>
    <row r="33" spans="1:3" s="117" customFormat="1" ht="12" customHeight="1">
      <c r="A33" s="493" t="s">
        <v>283</v>
      </c>
      <c r="B33" s="474" t="s">
        <v>577</v>
      </c>
      <c r="C33" s="346"/>
    </row>
    <row r="34" spans="1:3" s="117" customFormat="1" ht="12" customHeight="1">
      <c r="A34" s="493" t="s">
        <v>571</v>
      </c>
      <c r="B34" s="474" t="s">
        <v>284</v>
      </c>
      <c r="C34" s="346"/>
    </row>
    <row r="35" spans="1:3" s="117" customFormat="1" ht="12" customHeight="1">
      <c r="A35" s="493" t="s">
        <v>572</v>
      </c>
      <c r="B35" s="474" t="s">
        <v>285</v>
      </c>
      <c r="C35" s="346"/>
    </row>
    <row r="36" spans="1:3" s="117" customFormat="1" ht="12" customHeight="1" thickBot="1">
      <c r="A36" s="494" t="s">
        <v>573</v>
      </c>
      <c r="B36" s="581" t="s">
        <v>286</v>
      </c>
      <c r="C36" s="348"/>
    </row>
    <row r="37" spans="1:3" s="117" customFormat="1" ht="12" customHeight="1" thickBot="1">
      <c r="A37" s="37" t="s">
        <v>23</v>
      </c>
      <c r="B37" s="21" t="s">
        <v>451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289</v>
      </c>
      <c r="C38" s="347"/>
    </row>
    <row r="39" spans="1:3" s="117" customFormat="1" ht="12" customHeight="1">
      <c r="A39" s="493" t="s">
        <v>95</v>
      </c>
      <c r="B39" s="474" t="s">
        <v>290</v>
      </c>
      <c r="C39" s="346"/>
    </row>
    <row r="40" spans="1:3" s="117" customFormat="1" ht="12" customHeight="1">
      <c r="A40" s="493" t="s">
        <v>96</v>
      </c>
      <c r="B40" s="474" t="s">
        <v>291</v>
      </c>
      <c r="C40" s="346"/>
    </row>
    <row r="41" spans="1:3" s="117" customFormat="1" ht="12" customHeight="1">
      <c r="A41" s="493" t="s">
        <v>180</v>
      </c>
      <c r="B41" s="474" t="s">
        <v>292</v>
      </c>
      <c r="C41" s="346"/>
    </row>
    <row r="42" spans="1:3" s="117" customFormat="1" ht="12" customHeight="1">
      <c r="A42" s="493" t="s">
        <v>181</v>
      </c>
      <c r="B42" s="474" t="s">
        <v>293</v>
      </c>
      <c r="C42" s="346"/>
    </row>
    <row r="43" spans="1:3" s="117" customFormat="1" ht="12" customHeight="1">
      <c r="A43" s="493" t="s">
        <v>182</v>
      </c>
      <c r="B43" s="474" t="s">
        <v>294</v>
      </c>
      <c r="C43" s="346"/>
    </row>
    <row r="44" spans="1:3" s="117" customFormat="1" ht="12" customHeight="1">
      <c r="A44" s="493" t="s">
        <v>183</v>
      </c>
      <c r="B44" s="474" t="s">
        <v>295</v>
      </c>
      <c r="C44" s="346"/>
    </row>
    <row r="45" spans="1:3" s="117" customFormat="1" ht="12" customHeight="1">
      <c r="A45" s="493" t="s">
        <v>184</v>
      </c>
      <c r="B45" s="474" t="s">
        <v>579</v>
      </c>
      <c r="C45" s="346"/>
    </row>
    <row r="46" spans="1:3" s="117" customFormat="1" ht="12" customHeight="1">
      <c r="A46" s="493" t="s">
        <v>287</v>
      </c>
      <c r="B46" s="474" t="s">
        <v>297</v>
      </c>
      <c r="C46" s="349"/>
    </row>
    <row r="47" spans="1:3" s="117" customFormat="1" ht="12" customHeight="1">
      <c r="A47" s="494" t="s">
        <v>288</v>
      </c>
      <c r="B47" s="475" t="s">
        <v>453</v>
      </c>
      <c r="C47" s="459"/>
    </row>
    <row r="48" spans="1:3" s="117" customFormat="1" ht="12" customHeight="1" thickBot="1">
      <c r="A48" s="494" t="s">
        <v>452</v>
      </c>
      <c r="B48" s="475" t="s">
        <v>298</v>
      </c>
      <c r="C48" s="459"/>
    </row>
    <row r="49" spans="1:3" s="117" customFormat="1" ht="12" customHeight="1" thickBot="1">
      <c r="A49" s="37" t="s">
        <v>24</v>
      </c>
      <c r="B49" s="21" t="s">
        <v>299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303</v>
      </c>
      <c r="C50" s="518"/>
    </row>
    <row r="51" spans="1:3" s="117" customFormat="1" ht="12" customHeight="1">
      <c r="A51" s="493" t="s">
        <v>98</v>
      </c>
      <c r="B51" s="474" t="s">
        <v>304</v>
      </c>
      <c r="C51" s="349"/>
    </row>
    <row r="52" spans="1:3" s="117" customFormat="1" ht="12" customHeight="1">
      <c r="A52" s="493" t="s">
        <v>300</v>
      </c>
      <c r="B52" s="474" t="s">
        <v>305</v>
      </c>
      <c r="C52" s="349"/>
    </row>
    <row r="53" spans="1:3" s="117" customFormat="1" ht="12" customHeight="1">
      <c r="A53" s="493" t="s">
        <v>301</v>
      </c>
      <c r="B53" s="474" t="s">
        <v>306</v>
      </c>
      <c r="C53" s="349"/>
    </row>
    <row r="54" spans="1:3" s="117" customFormat="1" ht="12" customHeight="1" thickBot="1">
      <c r="A54" s="494" t="s">
        <v>302</v>
      </c>
      <c r="B54" s="475" t="s">
        <v>307</v>
      </c>
      <c r="C54" s="459"/>
    </row>
    <row r="55" spans="1:3" s="117" customFormat="1" ht="12" customHeight="1" thickBot="1">
      <c r="A55" s="37" t="s">
        <v>185</v>
      </c>
      <c r="B55" s="21" t="s">
        <v>308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309</v>
      </c>
      <c r="C56" s="347"/>
    </row>
    <row r="57" spans="1:3" s="117" customFormat="1" ht="12" customHeight="1">
      <c r="A57" s="493" t="s">
        <v>100</v>
      </c>
      <c r="B57" s="474" t="s">
        <v>443</v>
      </c>
      <c r="C57" s="346"/>
    </row>
    <row r="58" spans="1:3" s="117" customFormat="1" ht="12" customHeight="1">
      <c r="A58" s="493" t="s">
        <v>312</v>
      </c>
      <c r="B58" s="474" t="s">
        <v>310</v>
      </c>
      <c r="C58" s="346"/>
    </row>
    <row r="59" spans="1:3" s="117" customFormat="1" ht="12" customHeight="1" thickBot="1">
      <c r="A59" s="494" t="s">
        <v>313</v>
      </c>
      <c r="B59" s="475" t="s">
        <v>311</v>
      </c>
      <c r="C59" s="348"/>
    </row>
    <row r="60" spans="1:3" s="117" customFormat="1" ht="12" customHeight="1" thickBot="1">
      <c r="A60" s="37" t="s">
        <v>26</v>
      </c>
      <c r="B60" s="339" t="s">
        <v>314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316</v>
      </c>
      <c r="C61" s="349"/>
    </row>
    <row r="62" spans="1:3" s="117" customFormat="1" ht="12" customHeight="1">
      <c r="A62" s="493" t="s">
        <v>187</v>
      </c>
      <c r="B62" s="474" t="s">
        <v>444</v>
      </c>
      <c r="C62" s="349"/>
    </row>
    <row r="63" spans="1:3" s="117" customFormat="1" ht="12" customHeight="1">
      <c r="A63" s="493" t="s">
        <v>240</v>
      </c>
      <c r="B63" s="474" t="s">
        <v>317</v>
      </c>
      <c r="C63" s="349"/>
    </row>
    <row r="64" spans="1:3" s="117" customFormat="1" ht="12" customHeight="1" thickBot="1">
      <c r="A64" s="494" t="s">
        <v>315</v>
      </c>
      <c r="B64" s="475" t="s">
        <v>318</v>
      </c>
      <c r="C64" s="349"/>
    </row>
    <row r="65" spans="1:3" s="117" customFormat="1" ht="12" customHeight="1" thickBot="1">
      <c r="A65" s="37" t="s">
        <v>27</v>
      </c>
      <c r="B65" s="21" t="s">
        <v>319</v>
      </c>
      <c r="C65" s="350">
        <f>+C8+C15+C22+C29+C37+C49+C55+C60</f>
        <v>271002</v>
      </c>
    </row>
    <row r="66" spans="1:3" s="117" customFormat="1" ht="12" customHeight="1" thickBot="1">
      <c r="A66" s="495" t="s">
        <v>410</v>
      </c>
      <c r="B66" s="339" t="s">
        <v>321</v>
      </c>
      <c r="C66" s="344">
        <f>SUM(C67:C69)</f>
        <v>0</v>
      </c>
    </row>
    <row r="67" spans="1:3" s="117" customFormat="1" ht="12" customHeight="1">
      <c r="A67" s="492" t="s">
        <v>352</v>
      </c>
      <c r="B67" s="473" t="s">
        <v>322</v>
      </c>
      <c r="C67" s="349"/>
    </row>
    <row r="68" spans="1:3" s="117" customFormat="1" ht="12" customHeight="1">
      <c r="A68" s="493" t="s">
        <v>361</v>
      </c>
      <c r="B68" s="474" t="s">
        <v>323</v>
      </c>
      <c r="C68" s="349"/>
    </row>
    <row r="69" spans="1:3" s="117" customFormat="1" ht="12" customHeight="1" thickBot="1">
      <c r="A69" s="494" t="s">
        <v>362</v>
      </c>
      <c r="B69" s="476" t="s">
        <v>324</v>
      </c>
      <c r="C69" s="349"/>
    </row>
    <row r="70" spans="1:3" s="117" customFormat="1" ht="12" customHeight="1" thickBot="1">
      <c r="A70" s="495" t="s">
        <v>325</v>
      </c>
      <c r="B70" s="339" t="s">
        <v>326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327</v>
      </c>
      <c r="C71" s="349"/>
    </row>
    <row r="72" spans="1:3" s="117" customFormat="1" ht="12" customHeight="1">
      <c r="A72" s="493" t="s">
        <v>155</v>
      </c>
      <c r="B72" s="474" t="s">
        <v>328</v>
      </c>
      <c r="C72" s="349"/>
    </row>
    <row r="73" spans="1:3" s="117" customFormat="1" ht="12" customHeight="1">
      <c r="A73" s="493" t="s">
        <v>353</v>
      </c>
      <c r="B73" s="474" t="s">
        <v>329</v>
      </c>
      <c r="C73" s="349"/>
    </row>
    <row r="74" spans="1:3" s="117" customFormat="1" ht="12" customHeight="1" thickBot="1">
      <c r="A74" s="494" t="s">
        <v>354</v>
      </c>
      <c r="B74" s="475" t="s">
        <v>330</v>
      </c>
      <c r="C74" s="349"/>
    </row>
    <row r="75" spans="1:3" s="117" customFormat="1" ht="12" customHeight="1" thickBot="1">
      <c r="A75" s="495" t="s">
        <v>331</v>
      </c>
      <c r="B75" s="339" t="s">
        <v>332</v>
      </c>
      <c r="C75" s="344">
        <f>SUM(C76:C77)</f>
        <v>0</v>
      </c>
    </row>
    <row r="76" spans="1:3" s="117" customFormat="1" ht="12" customHeight="1">
      <c r="A76" s="492" t="s">
        <v>355</v>
      </c>
      <c r="B76" s="473" t="s">
        <v>333</v>
      </c>
      <c r="C76" s="349"/>
    </row>
    <row r="77" spans="1:3" s="117" customFormat="1" ht="12" customHeight="1" thickBot="1">
      <c r="A77" s="494" t="s">
        <v>356</v>
      </c>
      <c r="B77" s="475" t="s">
        <v>334</v>
      </c>
      <c r="C77" s="349"/>
    </row>
    <row r="78" spans="1:3" s="116" customFormat="1" ht="12" customHeight="1" thickBot="1">
      <c r="A78" s="495" t="s">
        <v>335</v>
      </c>
      <c r="B78" s="339" t="s">
        <v>336</v>
      </c>
      <c r="C78" s="344">
        <f>SUM(C79:C81)</f>
        <v>0</v>
      </c>
    </row>
    <row r="79" spans="1:3" s="117" customFormat="1" ht="12" customHeight="1">
      <c r="A79" s="492" t="s">
        <v>357</v>
      </c>
      <c r="B79" s="473" t="s">
        <v>337</v>
      </c>
      <c r="C79" s="349"/>
    </row>
    <row r="80" spans="1:3" s="117" customFormat="1" ht="12" customHeight="1">
      <c r="A80" s="493" t="s">
        <v>358</v>
      </c>
      <c r="B80" s="474" t="s">
        <v>338</v>
      </c>
      <c r="C80" s="349"/>
    </row>
    <row r="81" spans="1:3" s="117" customFormat="1" ht="12" customHeight="1" thickBot="1">
      <c r="A81" s="494" t="s">
        <v>359</v>
      </c>
      <c r="B81" s="475" t="s">
        <v>339</v>
      </c>
      <c r="C81" s="349"/>
    </row>
    <row r="82" spans="1:3" s="117" customFormat="1" ht="12" customHeight="1" thickBot="1">
      <c r="A82" s="495" t="s">
        <v>340</v>
      </c>
      <c r="B82" s="339" t="s">
        <v>360</v>
      </c>
      <c r="C82" s="344">
        <f>SUM(C83:C86)</f>
        <v>0</v>
      </c>
    </row>
    <row r="83" spans="1:3" s="117" customFormat="1" ht="12" customHeight="1">
      <c r="A83" s="496" t="s">
        <v>341</v>
      </c>
      <c r="B83" s="473" t="s">
        <v>342</v>
      </c>
      <c r="C83" s="349"/>
    </row>
    <row r="84" spans="1:3" s="117" customFormat="1" ht="12" customHeight="1">
      <c r="A84" s="497" t="s">
        <v>343</v>
      </c>
      <c r="B84" s="474" t="s">
        <v>344</v>
      </c>
      <c r="C84" s="349"/>
    </row>
    <row r="85" spans="1:3" s="117" customFormat="1" ht="12" customHeight="1">
      <c r="A85" s="497" t="s">
        <v>345</v>
      </c>
      <c r="B85" s="474" t="s">
        <v>346</v>
      </c>
      <c r="C85" s="349"/>
    </row>
    <row r="86" spans="1:3" s="116" customFormat="1" ht="12" customHeight="1" thickBot="1">
      <c r="A86" s="498" t="s">
        <v>347</v>
      </c>
      <c r="B86" s="475" t="s">
        <v>348</v>
      </c>
      <c r="C86" s="349"/>
    </row>
    <row r="87" spans="1:3" s="116" customFormat="1" ht="12" customHeight="1" thickBot="1">
      <c r="A87" s="495" t="s">
        <v>349</v>
      </c>
      <c r="B87" s="339" t="s">
        <v>492</v>
      </c>
      <c r="C87" s="519"/>
    </row>
    <row r="88" spans="1:3" s="116" customFormat="1" ht="12" customHeight="1" thickBot="1">
      <c r="A88" s="495" t="s">
        <v>524</v>
      </c>
      <c r="B88" s="339" t="s">
        <v>350</v>
      </c>
      <c r="C88" s="519"/>
    </row>
    <row r="89" spans="1:3" s="116" customFormat="1" ht="12" customHeight="1" thickBot="1">
      <c r="A89" s="495" t="s">
        <v>525</v>
      </c>
      <c r="B89" s="480" t="s">
        <v>495</v>
      </c>
      <c r="C89" s="350">
        <f>+C66+C70+C75+C78+C82+C88+C87</f>
        <v>0</v>
      </c>
    </row>
    <row r="90" spans="1:3" s="116" customFormat="1" ht="12" customHeight="1" thickBot="1">
      <c r="A90" s="499" t="s">
        <v>526</v>
      </c>
      <c r="B90" s="481" t="s">
        <v>527</v>
      </c>
      <c r="C90" s="350">
        <f>+C65+C89</f>
        <v>271002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531</v>
      </c>
      <c r="C93" s="343">
        <f>+C94+C95+C96+C97+C98+C111</f>
        <v>277002</v>
      </c>
    </row>
    <row r="94" spans="1:3" ht="12" customHeight="1">
      <c r="A94" s="500" t="s">
        <v>101</v>
      </c>
      <c r="B94" s="10" t="s">
        <v>50</v>
      </c>
      <c r="C94" s="345">
        <v>107080</v>
      </c>
    </row>
    <row r="95" spans="1:3" ht="12" customHeight="1">
      <c r="A95" s="493" t="s">
        <v>102</v>
      </c>
      <c r="B95" s="8" t="s">
        <v>188</v>
      </c>
      <c r="C95" s="346">
        <v>21412</v>
      </c>
    </row>
    <row r="96" spans="1:3" ht="12" customHeight="1">
      <c r="A96" s="493" t="s">
        <v>103</v>
      </c>
      <c r="B96" s="8" t="s">
        <v>144</v>
      </c>
      <c r="C96" s="348">
        <v>148510</v>
      </c>
    </row>
    <row r="97" spans="1:3" ht="12" customHeight="1">
      <c r="A97" s="493" t="s">
        <v>104</v>
      </c>
      <c r="B97" s="11" t="s">
        <v>189</v>
      </c>
      <c r="C97" s="348"/>
    </row>
    <row r="98" spans="1:3" ht="12" customHeight="1">
      <c r="A98" s="493" t="s">
        <v>115</v>
      </c>
      <c r="B98" s="19" t="s">
        <v>190</v>
      </c>
      <c r="C98" s="348"/>
    </row>
    <row r="99" spans="1:3" ht="12" customHeight="1">
      <c r="A99" s="493" t="s">
        <v>105</v>
      </c>
      <c r="B99" s="8" t="s">
        <v>528</v>
      </c>
      <c r="C99" s="348"/>
    </row>
    <row r="100" spans="1:3" ht="12" customHeight="1">
      <c r="A100" s="493" t="s">
        <v>106</v>
      </c>
      <c r="B100" s="172" t="s">
        <v>458</v>
      </c>
      <c r="C100" s="348"/>
    </row>
    <row r="101" spans="1:3" ht="12" customHeight="1">
      <c r="A101" s="493" t="s">
        <v>116</v>
      </c>
      <c r="B101" s="172" t="s">
        <v>457</v>
      </c>
      <c r="C101" s="348"/>
    </row>
    <row r="102" spans="1:3" ht="12" customHeight="1">
      <c r="A102" s="493" t="s">
        <v>117</v>
      </c>
      <c r="B102" s="172" t="s">
        <v>366</v>
      </c>
      <c r="C102" s="348"/>
    </row>
    <row r="103" spans="1:3" ht="12" customHeight="1">
      <c r="A103" s="493" t="s">
        <v>118</v>
      </c>
      <c r="B103" s="173" t="s">
        <v>367</v>
      </c>
      <c r="C103" s="348"/>
    </row>
    <row r="104" spans="1:3" ht="12" customHeight="1">
      <c r="A104" s="493" t="s">
        <v>119</v>
      </c>
      <c r="B104" s="173" t="s">
        <v>368</v>
      </c>
      <c r="C104" s="348"/>
    </row>
    <row r="105" spans="1:3" ht="12" customHeight="1">
      <c r="A105" s="493" t="s">
        <v>121</v>
      </c>
      <c r="B105" s="172" t="s">
        <v>369</v>
      </c>
      <c r="C105" s="348"/>
    </row>
    <row r="106" spans="1:3" ht="12" customHeight="1">
      <c r="A106" s="493" t="s">
        <v>191</v>
      </c>
      <c r="B106" s="172" t="s">
        <v>370</v>
      </c>
      <c r="C106" s="348"/>
    </row>
    <row r="107" spans="1:3" ht="12" customHeight="1">
      <c r="A107" s="493" t="s">
        <v>364</v>
      </c>
      <c r="B107" s="173" t="s">
        <v>371</v>
      </c>
      <c r="C107" s="348"/>
    </row>
    <row r="108" spans="1:3" ht="12" customHeight="1">
      <c r="A108" s="501" t="s">
        <v>365</v>
      </c>
      <c r="B108" s="174" t="s">
        <v>372</v>
      </c>
      <c r="C108" s="348"/>
    </row>
    <row r="109" spans="1:3" ht="12" customHeight="1">
      <c r="A109" s="493" t="s">
        <v>455</v>
      </c>
      <c r="B109" s="174" t="s">
        <v>373</v>
      </c>
      <c r="C109" s="348"/>
    </row>
    <row r="110" spans="1:3" ht="12" customHeight="1">
      <c r="A110" s="493" t="s">
        <v>456</v>
      </c>
      <c r="B110" s="173" t="s">
        <v>374</v>
      </c>
      <c r="C110" s="346"/>
    </row>
    <row r="111" spans="1:3" ht="12" customHeight="1">
      <c r="A111" s="493" t="s">
        <v>460</v>
      </c>
      <c r="B111" s="11" t="s">
        <v>51</v>
      </c>
      <c r="C111" s="346"/>
    </row>
    <row r="112" spans="1:3" ht="12" customHeight="1">
      <c r="A112" s="494" t="s">
        <v>461</v>
      </c>
      <c r="B112" s="8" t="s">
        <v>529</v>
      </c>
      <c r="C112" s="348"/>
    </row>
    <row r="113" spans="1:3" ht="12" customHeight="1" thickBot="1">
      <c r="A113" s="502" t="s">
        <v>462</v>
      </c>
      <c r="B113" s="175" t="s">
        <v>530</v>
      </c>
      <c r="C113" s="352"/>
    </row>
    <row r="114" spans="1:3" ht="12" customHeight="1" thickBot="1">
      <c r="A114" s="37" t="s">
        <v>20</v>
      </c>
      <c r="B114" s="30" t="s">
        <v>375</v>
      </c>
      <c r="C114" s="344">
        <f>+C115+C117+C119</f>
        <v>0</v>
      </c>
    </row>
    <row r="115" spans="1:3" ht="12" customHeight="1">
      <c r="A115" s="492" t="s">
        <v>107</v>
      </c>
      <c r="B115" s="8" t="s">
        <v>238</v>
      </c>
      <c r="C115" s="347"/>
    </row>
    <row r="116" spans="1:3" ht="12" customHeight="1">
      <c r="A116" s="492" t="s">
        <v>108</v>
      </c>
      <c r="B116" s="12" t="s">
        <v>379</v>
      </c>
      <c r="C116" s="347"/>
    </row>
    <row r="117" spans="1:3" ht="12" customHeight="1">
      <c r="A117" s="492" t="s">
        <v>109</v>
      </c>
      <c r="B117" s="12" t="s">
        <v>192</v>
      </c>
      <c r="C117" s="346"/>
    </row>
    <row r="118" spans="1:3" ht="12" customHeight="1">
      <c r="A118" s="492" t="s">
        <v>110</v>
      </c>
      <c r="B118" s="12" t="s">
        <v>380</v>
      </c>
      <c r="C118" s="311"/>
    </row>
    <row r="119" spans="1:3" ht="12" customHeight="1">
      <c r="A119" s="492" t="s">
        <v>111</v>
      </c>
      <c r="B119" s="341" t="s">
        <v>241</v>
      </c>
      <c r="C119" s="311"/>
    </row>
    <row r="120" spans="1:3" ht="12" customHeight="1">
      <c r="A120" s="492" t="s">
        <v>120</v>
      </c>
      <c r="B120" s="340" t="s">
        <v>445</v>
      </c>
      <c r="C120" s="311"/>
    </row>
    <row r="121" spans="1:3" ht="12" customHeight="1">
      <c r="A121" s="492" t="s">
        <v>122</v>
      </c>
      <c r="B121" s="469" t="s">
        <v>385</v>
      </c>
      <c r="C121" s="311"/>
    </row>
    <row r="122" spans="1:3" ht="12" customHeight="1">
      <c r="A122" s="492" t="s">
        <v>193</v>
      </c>
      <c r="B122" s="173" t="s">
        <v>368</v>
      </c>
      <c r="C122" s="311"/>
    </row>
    <row r="123" spans="1:3" ht="12" customHeight="1">
      <c r="A123" s="492" t="s">
        <v>194</v>
      </c>
      <c r="B123" s="173" t="s">
        <v>384</v>
      </c>
      <c r="C123" s="311"/>
    </row>
    <row r="124" spans="1:3" ht="12" customHeight="1">
      <c r="A124" s="492" t="s">
        <v>195</v>
      </c>
      <c r="B124" s="173" t="s">
        <v>383</v>
      </c>
      <c r="C124" s="311"/>
    </row>
    <row r="125" spans="1:3" ht="12" customHeight="1">
      <c r="A125" s="492" t="s">
        <v>376</v>
      </c>
      <c r="B125" s="173" t="s">
        <v>371</v>
      </c>
      <c r="C125" s="311"/>
    </row>
    <row r="126" spans="1:3" ht="12" customHeight="1">
      <c r="A126" s="492" t="s">
        <v>377</v>
      </c>
      <c r="B126" s="173" t="s">
        <v>382</v>
      </c>
      <c r="C126" s="311"/>
    </row>
    <row r="127" spans="1:3" ht="12" customHeight="1" thickBot="1">
      <c r="A127" s="501" t="s">
        <v>378</v>
      </c>
      <c r="B127" s="173" t="s">
        <v>381</v>
      </c>
      <c r="C127" s="313"/>
    </row>
    <row r="128" spans="1:3" ht="12" customHeight="1" thickBot="1">
      <c r="A128" s="37" t="s">
        <v>21</v>
      </c>
      <c r="B128" s="153" t="s">
        <v>465</v>
      </c>
      <c r="C128" s="344">
        <f>+C93+C114</f>
        <v>277002</v>
      </c>
    </row>
    <row r="129" spans="1:3" ht="12" customHeight="1" thickBot="1">
      <c r="A129" s="37" t="s">
        <v>22</v>
      </c>
      <c r="B129" s="153" t="s">
        <v>466</v>
      </c>
      <c r="C129" s="344">
        <f>+C130+C131+C132</f>
        <v>0</v>
      </c>
    </row>
    <row r="130" spans="1:3" s="118" customFormat="1" ht="12" customHeight="1">
      <c r="A130" s="492" t="s">
        <v>280</v>
      </c>
      <c r="B130" s="9" t="s">
        <v>534</v>
      </c>
      <c r="C130" s="311"/>
    </row>
    <row r="131" spans="1:3" ht="12" customHeight="1">
      <c r="A131" s="492" t="s">
        <v>281</v>
      </c>
      <c r="B131" s="9" t="s">
        <v>474</v>
      </c>
      <c r="C131" s="311"/>
    </row>
    <row r="132" spans="1:3" ht="12" customHeight="1" thickBot="1">
      <c r="A132" s="501" t="s">
        <v>282</v>
      </c>
      <c r="B132" s="7" t="s">
        <v>533</v>
      </c>
      <c r="C132" s="311"/>
    </row>
    <row r="133" spans="1:3" ht="12" customHeight="1" thickBot="1">
      <c r="A133" s="37" t="s">
        <v>23</v>
      </c>
      <c r="B133" s="153" t="s">
        <v>467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476</v>
      </c>
      <c r="C134" s="311"/>
    </row>
    <row r="135" spans="1:3" ht="12" customHeight="1">
      <c r="A135" s="492" t="s">
        <v>95</v>
      </c>
      <c r="B135" s="9" t="s">
        <v>468</v>
      </c>
      <c r="C135" s="311"/>
    </row>
    <row r="136" spans="1:3" ht="12" customHeight="1">
      <c r="A136" s="492" t="s">
        <v>96</v>
      </c>
      <c r="B136" s="9" t="s">
        <v>469</v>
      </c>
      <c r="C136" s="311"/>
    </row>
    <row r="137" spans="1:3" ht="12" customHeight="1">
      <c r="A137" s="492" t="s">
        <v>180</v>
      </c>
      <c r="B137" s="9" t="s">
        <v>532</v>
      </c>
      <c r="C137" s="311"/>
    </row>
    <row r="138" spans="1:3" ht="12" customHeight="1">
      <c r="A138" s="492" t="s">
        <v>181</v>
      </c>
      <c r="B138" s="9" t="s">
        <v>471</v>
      </c>
      <c r="C138" s="311"/>
    </row>
    <row r="139" spans="1:3" s="118" customFormat="1" ht="12" customHeight="1" thickBot="1">
      <c r="A139" s="501" t="s">
        <v>182</v>
      </c>
      <c r="B139" s="7" t="s">
        <v>472</v>
      </c>
      <c r="C139" s="311"/>
    </row>
    <row r="140" spans="1:11" ht="12" customHeight="1" thickBot="1">
      <c r="A140" s="37" t="s">
        <v>24</v>
      </c>
      <c r="B140" s="153" t="s">
        <v>560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386</v>
      </c>
      <c r="C141" s="311"/>
    </row>
    <row r="142" spans="1:3" ht="12" customHeight="1">
      <c r="A142" s="492" t="s">
        <v>98</v>
      </c>
      <c r="B142" s="9" t="s">
        <v>387</v>
      </c>
      <c r="C142" s="311"/>
    </row>
    <row r="143" spans="1:3" s="118" customFormat="1" ht="12" customHeight="1">
      <c r="A143" s="492" t="s">
        <v>300</v>
      </c>
      <c r="B143" s="9" t="s">
        <v>559</v>
      </c>
      <c r="C143" s="311"/>
    </row>
    <row r="144" spans="1:3" s="118" customFormat="1" ht="12" customHeight="1">
      <c r="A144" s="492" t="s">
        <v>301</v>
      </c>
      <c r="B144" s="9" t="s">
        <v>481</v>
      </c>
      <c r="C144" s="311"/>
    </row>
    <row r="145" spans="1:3" s="118" customFormat="1" ht="12" customHeight="1" thickBot="1">
      <c r="A145" s="501" t="s">
        <v>302</v>
      </c>
      <c r="B145" s="7" t="s">
        <v>406</v>
      </c>
      <c r="C145" s="311"/>
    </row>
    <row r="146" spans="1:3" s="118" customFormat="1" ht="12" customHeight="1" thickBot="1">
      <c r="A146" s="37" t="s">
        <v>25</v>
      </c>
      <c r="B146" s="153" t="s">
        <v>482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477</v>
      </c>
      <c r="C147" s="311"/>
    </row>
    <row r="148" spans="1:3" s="118" customFormat="1" ht="12" customHeight="1">
      <c r="A148" s="492" t="s">
        <v>100</v>
      </c>
      <c r="B148" s="9" t="s">
        <v>484</v>
      </c>
      <c r="C148" s="311"/>
    </row>
    <row r="149" spans="1:3" s="118" customFormat="1" ht="12" customHeight="1">
      <c r="A149" s="492" t="s">
        <v>312</v>
      </c>
      <c r="B149" s="9" t="s">
        <v>479</v>
      </c>
      <c r="C149" s="311"/>
    </row>
    <row r="150" spans="1:3" ht="12.75" customHeight="1">
      <c r="A150" s="492" t="s">
        <v>313</v>
      </c>
      <c r="B150" s="9" t="s">
        <v>535</v>
      </c>
      <c r="C150" s="311"/>
    </row>
    <row r="151" spans="1:3" ht="12.75" customHeight="1" thickBot="1">
      <c r="A151" s="501" t="s">
        <v>483</v>
      </c>
      <c r="B151" s="7" t="s">
        <v>486</v>
      </c>
      <c r="C151" s="313"/>
    </row>
    <row r="152" spans="1:3" ht="12.75" customHeight="1" thickBot="1">
      <c r="A152" s="556" t="s">
        <v>26</v>
      </c>
      <c r="B152" s="153" t="s">
        <v>487</v>
      </c>
      <c r="C152" s="353"/>
    </row>
    <row r="153" spans="1:3" ht="12" customHeight="1" thickBot="1">
      <c r="A153" s="556" t="s">
        <v>27</v>
      </c>
      <c r="B153" s="153" t="s">
        <v>488</v>
      </c>
      <c r="C153" s="353"/>
    </row>
    <row r="154" spans="1:3" ht="15" customHeight="1" thickBot="1">
      <c r="A154" s="37" t="s">
        <v>28</v>
      </c>
      <c r="B154" s="153" t="s">
        <v>490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489</v>
      </c>
      <c r="C155" s="483">
        <f>+C128+C154</f>
        <v>277002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536</v>
      </c>
      <c r="B157" s="291"/>
      <c r="C157" s="150">
        <v>9</v>
      </c>
    </row>
    <row r="158" spans="1:3" ht="13.5" thickBot="1">
      <c r="A158" s="290" t="s">
        <v>211</v>
      </c>
      <c r="B158" s="291"/>
      <c r="C158" s="150">
        <v>100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+CONCATENATE("9.1.2. melléklet a 1/",LEFT(ÖSSZEFÜGGÉSEK!A5,4),". (II.24.) önkormányzati rendelethez")</f>
        <v>9.1.2. melléklet a 1/2016. (II.24.) önkormányzati rendelethez</v>
      </c>
    </row>
    <row r="2" spans="1:3" s="114" customFormat="1" ht="21" customHeight="1">
      <c r="A2" s="463" t="s">
        <v>64</v>
      </c>
      <c r="B2" s="405" t="s">
        <v>234</v>
      </c>
      <c r="C2" s="407" t="s">
        <v>55</v>
      </c>
    </row>
    <row r="3" spans="1:3" s="114" customFormat="1" ht="16.5" thickBot="1">
      <c r="A3" s="270" t="s">
        <v>208</v>
      </c>
      <c r="B3" s="406" t="s">
        <v>447</v>
      </c>
      <c r="C3" s="555" t="s">
        <v>62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408" t="s">
        <v>57</v>
      </c>
    </row>
    <row r="6" spans="1:3" s="76" customFormat="1" ht="12.75" customHeight="1" thickBot="1">
      <c r="A6" s="234"/>
      <c r="B6" s="235" t="s">
        <v>510</v>
      </c>
      <c r="C6" s="236" t="s">
        <v>511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264</v>
      </c>
      <c r="C8" s="344">
        <f>+C9+C10+C11+C12+C13+C14</f>
        <v>0</v>
      </c>
    </row>
    <row r="9" spans="1:3" s="116" customFormat="1" ht="12" customHeight="1">
      <c r="A9" s="492" t="s">
        <v>101</v>
      </c>
      <c r="B9" s="473" t="s">
        <v>265</v>
      </c>
      <c r="C9" s="347"/>
    </row>
    <row r="10" spans="1:3" s="117" customFormat="1" ht="12" customHeight="1">
      <c r="A10" s="493" t="s">
        <v>102</v>
      </c>
      <c r="B10" s="474" t="s">
        <v>266</v>
      </c>
      <c r="C10" s="346"/>
    </row>
    <row r="11" spans="1:3" s="117" customFormat="1" ht="12" customHeight="1">
      <c r="A11" s="493" t="s">
        <v>103</v>
      </c>
      <c r="B11" s="474" t="s">
        <v>569</v>
      </c>
      <c r="C11" s="346"/>
    </row>
    <row r="12" spans="1:3" s="117" customFormat="1" ht="12" customHeight="1">
      <c r="A12" s="493" t="s">
        <v>104</v>
      </c>
      <c r="B12" s="474" t="s">
        <v>268</v>
      </c>
      <c r="C12" s="346"/>
    </row>
    <row r="13" spans="1:3" s="117" customFormat="1" ht="12" customHeight="1">
      <c r="A13" s="493" t="s">
        <v>153</v>
      </c>
      <c r="B13" s="474" t="s">
        <v>523</v>
      </c>
      <c r="C13" s="346"/>
    </row>
    <row r="14" spans="1:3" s="116" customFormat="1" ht="12" customHeight="1" thickBot="1">
      <c r="A14" s="494" t="s">
        <v>105</v>
      </c>
      <c r="B14" s="475" t="s">
        <v>450</v>
      </c>
      <c r="C14" s="346"/>
    </row>
    <row r="15" spans="1:3" s="116" customFormat="1" ht="12" customHeight="1" thickBot="1">
      <c r="A15" s="37" t="s">
        <v>20</v>
      </c>
      <c r="B15" s="339" t="s">
        <v>269</v>
      </c>
      <c r="C15" s="344">
        <f>+C16+C17+C18+C19+C20</f>
        <v>0</v>
      </c>
    </row>
    <row r="16" spans="1:3" s="116" customFormat="1" ht="12" customHeight="1">
      <c r="A16" s="492" t="s">
        <v>107</v>
      </c>
      <c r="B16" s="473" t="s">
        <v>270</v>
      </c>
      <c r="C16" s="347"/>
    </row>
    <row r="17" spans="1:3" s="116" customFormat="1" ht="12" customHeight="1">
      <c r="A17" s="493" t="s">
        <v>108</v>
      </c>
      <c r="B17" s="474" t="s">
        <v>271</v>
      </c>
      <c r="C17" s="346"/>
    </row>
    <row r="18" spans="1:3" s="116" customFormat="1" ht="12" customHeight="1">
      <c r="A18" s="493" t="s">
        <v>109</v>
      </c>
      <c r="B18" s="474" t="s">
        <v>439</v>
      </c>
      <c r="C18" s="346"/>
    </row>
    <row r="19" spans="1:3" s="116" customFormat="1" ht="12" customHeight="1">
      <c r="A19" s="493" t="s">
        <v>110</v>
      </c>
      <c r="B19" s="474" t="s">
        <v>440</v>
      </c>
      <c r="C19" s="346"/>
    </row>
    <row r="20" spans="1:3" s="116" customFormat="1" ht="12" customHeight="1">
      <c r="A20" s="493" t="s">
        <v>111</v>
      </c>
      <c r="B20" s="474" t="s">
        <v>272</v>
      </c>
      <c r="C20" s="346"/>
    </row>
    <row r="21" spans="1:3" s="117" customFormat="1" ht="12" customHeight="1" thickBot="1">
      <c r="A21" s="494" t="s">
        <v>120</v>
      </c>
      <c r="B21" s="475" t="s">
        <v>273</v>
      </c>
      <c r="C21" s="348"/>
    </row>
    <row r="22" spans="1:3" s="117" customFormat="1" ht="12" customHeight="1" thickBot="1">
      <c r="A22" s="37" t="s">
        <v>21</v>
      </c>
      <c r="B22" s="21" t="s">
        <v>274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275</v>
      </c>
      <c r="C23" s="347"/>
    </row>
    <row r="24" spans="1:3" s="116" customFormat="1" ht="12" customHeight="1">
      <c r="A24" s="493" t="s">
        <v>91</v>
      </c>
      <c r="B24" s="474" t="s">
        <v>276</v>
      </c>
      <c r="C24" s="346"/>
    </row>
    <row r="25" spans="1:3" s="117" customFormat="1" ht="12" customHeight="1">
      <c r="A25" s="493" t="s">
        <v>92</v>
      </c>
      <c r="B25" s="474" t="s">
        <v>441</v>
      </c>
      <c r="C25" s="346"/>
    </row>
    <row r="26" spans="1:3" s="117" customFormat="1" ht="12" customHeight="1">
      <c r="A26" s="493" t="s">
        <v>93</v>
      </c>
      <c r="B26" s="474" t="s">
        <v>442</v>
      </c>
      <c r="C26" s="346"/>
    </row>
    <row r="27" spans="1:3" s="117" customFormat="1" ht="12" customHeight="1">
      <c r="A27" s="493" t="s">
        <v>176</v>
      </c>
      <c r="B27" s="474" t="s">
        <v>277</v>
      </c>
      <c r="C27" s="346"/>
    </row>
    <row r="28" spans="1:3" s="117" customFormat="1" ht="12" customHeight="1" thickBot="1">
      <c r="A28" s="494" t="s">
        <v>177</v>
      </c>
      <c r="B28" s="475" t="s">
        <v>278</v>
      </c>
      <c r="C28" s="348"/>
    </row>
    <row r="29" spans="1:3" s="117" customFormat="1" ht="12" customHeight="1" thickBot="1">
      <c r="A29" s="37" t="s">
        <v>178</v>
      </c>
      <c r="B29" s="21" t="s">
        <v>279</v>
      </c>
      <c r="C29" s="350">
        <f>SUM(C30:C36)</f>
        <v>146187</v>
      </c>
    </row>
    <row r="30" spans="1:3" s="117" customFormat="1" ht="12" customHeight="1">
      <c r="A30" s="492" t="s">
        <v>280</v>
      </c>
      <c r="B30" s="473" t="s">
        <v>574</v>
      </c>
      <c r="C30" s="347">
        <v>62968</v>
      </c>
    </row>
    <row r="31" spans="1:3" s="117" customFormat="1" ht="12" customHeight="1">
      <c r="A31" s="493" t="s">
        <v>281</v>
      </c>
      <c r="B31" s="474" t="s">
        <v>575</v>
      </c>
      <c r="C31" s="346"/>
    </row>
    <row r="32" spans="1:3" s="117" customFormat="1" ht="12" customHeight="1">
      <c r="A32" s="493" t="s">
        <v>282</v>
      </c>
      <c r="B32" s="474" t="s">
        <v>576</v>
      </c>
      <c r="C32" s="346">
        <v>83219</v>
      </c>
    </row>
    <row r="33" spans="1:3" s="117" customFormat="1" ht="12" customHeight="1">
      <c r="A33" s="493" t="s">
        <v>283</v>
      </c>
      <c r="B33" s="474" t="s">
        <v>577</v>
      </c>
      <c r="C33" s="346"/>
    </row>
    <row r="34" spans="1:3" s="117" customFormat="1" ht="12" customHeight="1">
      <c r="A34" s="493" t="s">
        <v>571</v>
      </c>
      <c r="B34" s="474" t="s">
        <v>284</v>
      </c>
      <c r="C34" s="346"/>
    </row>
    <row r="35" spans="1:3" s="117" customFormat="1" ht="12" customHeight="1">
      <c r="A35" s="493" t="s">
        <v>572</v>
      </c>
      <c r="B35" s="474" t="s">
        <v>285</v>
      </c>
      <c r="C35" s="346"/>
    </row>
    <row r="36" spans="1:3" s="117" customFormat="1" ht="12" customHeight="1" thickBot="1">
      <c r="A36" s="494" t="s">
        <v>573</v>
      </c>
      <c r="B36" s="475" t="s">
        <v>286</v>
      </c>
      <c r="C36" s="348"/>
    </row>
    <row r="37" spans="1:3" s="117" customFormat="1" ht="12" customHeight="1" thickBot="1">
      <c r="A37" s="37" t="s">
        <v>23</v>
      </c>
      <c r="B37" s="21" t="s">
        <v>451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289</v>
      </c>
      <c r="C38" s="347"/>
    </row>
    <row r="39" spans="1:3" s="117" customFormat="1" ht="12" customHeight="1">
      <c r="A39" s="493" t="s">
        <v>95</v>
      </c>
      <c r="B39" s="474" t="s">
        <v>290</v>
      </c>
      <c r="C39" s="346"/>
    </row>
    <row r="40" spans="1:3" s="117" customFormat="1" ht="12" customHeight="1">
      <c r="A40" s="493" t="s">
        <v>96</v>
      </c>
      <c r="B40" s="474" t="s">
        <v>291</v>
      </c>
      <c r="C40" s="346"/>
    </row>
    <row r="41" spans="1:3" s="117" customFormat="1" ht="12" customHeight="1">
      <c r="A41" s="493" t="s">
        <v>180</v>
      </c>
      <c r="B41" s="474" t="s">
        <v>292</v>
      </c>
      <c r="C41" s="346"/>
    </row>
    <row r="42" spans="1:3" s="117" customFormat="1" ht="12" customHeight="1">
      <c r="A42" s="493" t="s">
        <v>181</v>
      </c>
      <c r="B42" s="474" t="s">
        <v>293</v>
      </c>
      <c r="C42" s="346"/>
    </row>
    <row r="43" spans="1:3" s="117" customFormat="1" ht="12" customHeight="1">
      <c r="A43" s="493" t="s">
        <v>182</v>
      </c>
      <c r="B43" s="474" t="s">
        <v>294</v>
      </c>
      <c r="C43" s="346"/>
    </row>
    <row r="44" spans="1:3" s="117" customFormat="1" ht="12" customHeight="1">
      <c r="A44" s="493" t="s">
        <v>183</v>
      </c>
      <c r="B44" s="474" t="s">
        <v>295</v>
      </c>
      <c r="C44" s="346"/>
    </row>
    <row r="45" spans="1:3" s="117" customFormat="1" ht="12" customHeight="1">
      <c r="A45" s="493" t="s">
        <v>184</v>
      </c>
      <c r="B45" s="474" t="s">
        <v>581</v>
      </c>
      <c r="C45" s="346"/>
    </row>
    <row r="46" spans="1:3" s="117" customFormat="1" ht="12" customHeight="1">
      <c r="A46" s="493" t="s">
        <v>287</v>
      </c>
      <c r="B46" s="474" t="s">
        <v>297</v>
      </c>
      <c r="C46" s="349"/>
    </row>
    <row r="47" spans="1:3" s="117" customFormat="1" ht="12" customHeight="1">
      <c r="A47" s="494" t="s">
        <v>288</v>
      </c>
      <c r="B47" s="475" t="s">
        <v>453</v>
      </c>
      <c r="C47" s="459"/>
    </row>
    <row r="48" spans="1:3" s="117" customFormat="1" ht="12" customHeight="1" thickBot="1">
      <c r="A48" s="494" t="s">
        <v>452</v>
      </c>
      <c r="B48" s="475" t="s">
        <v>298</v>
      </c>
      <c r="C48" s="459"/>
    </row>
    <row r="49" spans="1:3" s="117" customFormat="1" ht="12" customHeight="1" thickBot="1">
      <c r="A49" s="37" t="s">
        <v>24</v>
      </c>
      <c r="B49" s="21" t="s">
        <v>299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303</v>
      </c>
      <c r="C50" s="518"/>
    </row>
    <row r="51" spans="1:3" s="117" customFormat="1" ht="12" customHeight="1">
      <c r="A51" s="493" t="s">
        <v>98</v>
      </c>
      <c r="B51" s="474" t="s">
        <v>304</v>
      </c>
      <c r="C51" s="349"/>
    </row>
    <row r="52" spans="1:3" s="117" customFormat="1" ht="12" customHeight="1">
      <c r="A52" s="493" t="s">
        <v>300</v>
      </c>
      <c r="B52" s="474" t="s">
        <v>305</v>
      </c>
      <c r="C52" s="349"/>
    </row>
    <row r="53" spans="1:3" s="117" customFormat="1" ht="12" customHeight="1">
      <c r="A53" s="493" t="s">
        <v>301</v>
      </c>
      <c r="B53" s="474" t="s">
        <v>306</v>
      </c>
      <c r="C53" s="349"/>
    </row>
    <row r="54" spans="1:3" s="117" customFormat="1" ht="12" customHeight="1" thickBot="1">
      <c r="A54" s="494" t="s">
        <v>302</v>
      </c>
      <c r="B54" s="475" t="s">
        <v>307</v>
      </c>
      <c r="C54" s="459"/>
    </row>
    <row r="55" spans="1:3" s="117" customFormat="1" ht="12" customHeight="1" thickBot="1">
      <c r="A55" s="37" t="s">
        <v>185</v>
      </c>
      <c r="B55" s="21" t="s">
        <v>308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309</v>
      </c>
      <c r="C56" s="347"/>
    </row>
    <row r="57" spans="1:3" s="117" customFormat="1" ht="12" customHeight="1">
      <c r="A57" s="493" t="s">
        <v>100</v>
      </c>
      <c r="B57" s="474" t="s">
        <v>443</v>
      </c>
      <c r="C57" s="346"/>
    </row>
    <row r="58" spans="1:3" s="117" customFormat="1" ht="12" customHeight="1">
      <c r="A58" s="493" t="s">
        <v>312</v>
      </c>
      <c r="B58" s="474" t="s">
        <v>310</v>
      </c>
      <c r="C58" s="346"/>
    </row>
    <row r="59" spans="1:3" s="117" customFormat="1" ht="12" customHeight="1" thickBot="1">
      <c r="A59" s="494" t="s">
        <v>313</v>
      </c>
      <c r="B59" s="475" t="s">
        <v>311</v>
      </c>
      <c r="C59" s="348"/>
    </row>
    <row r="60" spans="1:3" s="117" customFormat="1" ht="12" customHeight="1" thickBot="1">
      <c r="A60" s="37" t="s">
        <v>26</v>
      </c>
      <c r="B60" s="339" t="s">
        <v>314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316</v>
      </c>
      <c r="C61" s="349"/>
    </row>
    <row r="62" spans="1:3" s="117" customFormat="1" ht="12" customHeight="1">
      <c r="A62" s="493" t="s">
        <v>187</v>
      </c>
      <c r="B62" s="474" t="s">
        <v>444</v>
      </c>
      <c r="C62" s="349"/>
    </row>
    <row r="63" spans="1:3" s="117" customFormat="1" ht="12" customHeight="1">
      <c r="A63" s="493" t="s">
        <v>240</v>
      </c>
      <c r="B63" s="474" t="s">
        <v>317</v>
      </c>
      <c r="C63" s="349"/>
    </row>
    <row r="64" spans="1:3" s="117" customFormat="1" ht="12" customHeight="1" thickBot="1">
      <c r="A64" s="494" t="s">
        <v>315</v>
      </c>
      <c r="B64" s="475" t="s">
        <v>318</v>
      </c>
      <c r="C64" s="349"/>
    </row>
    <row r="65" spans="1:3" s="117" customFormat="1" ht="12" customHeight="1" thickBot="1">
      <c r="A65" s="37" t="s">
        <v>27</v>
      </c>
      <c r="B65" s="21" t="s">
        <v>319</v>
      </c>
      <c r="C65" s="350">
        <f>+C8+C15+C22+C29+C37+C49+C55+C60</f>
        <v>146187</v>
      </c>
    </row>
    <row r="66" spans="1:3" s="117" customFormat="1" ht="12" customHeight="1" thickBot="1">
      <c r="A66" s="495" t="s">
        <v>410</v>
      </c>
      <c r="B66" s="339" t="s">
        <v>321</v>
      </c>
      <c r="C66" s="344">
        <f>SUM(C67:C69)</f>
        <v>0</v>
      </c>
    </row>
    <row r="67" spans="1:3" s="117" customFormat="1" ht="12" customHeight="1">
      <c r="A67" s="492" t="s">
        <v>352</v>
      </c>
      <c r="B67" s="473" t="s">
        <v>322</v>
      </c>
      <c r="C67" s="349"/>
    </row>
    <row r="68" spans="1:3" s="117" customFormat="1" ht="12" customHeight="1">
      <c r="A68" s="493" t="s">
        <v>361</v>
      </c>
      <c r="B68" s="474" t="s">
        <v>323</v>
      </c>
      <c r="C68" s="349"/>
    </row>
    <row r="69" spans="1:3" s="117" customFormat="1" ht="12" customHeight="1" thickBot="1">
      <c r="A69" s="494" t="s">
        <v>362</v>
      </c>
      <c r="B69" s="476" t="s">
        <v>324</v>
      </c>
      <c r="C69" s="349"/>
    </row>
    <row r="70" spans="1:3" s="117" customFormat="1" ht="12" customHeight="1" thickBot="1">
      <c r="A70" s="495" t="s">
        <v>325</v>
      </c>
      <c r="B70" s="339" t="s">
        <v>326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327</v>
      </c>
      <c r="C71" s="349"/>
    </row>
    <row r="72" spans="1:3" s="117" customFormat="1" ht="12" customHeight="1">
      <c r="A72" s="493" t="s">
        <v>155</v>
      </c>
      <c r="B72" s="474" t="s">
        <v>328</v>
      </c>
      <c r="C72" s="349"/>
    </row>
    <row r="73" spans="1:3" s="117" customFormat="1" ht="12" customHeight="1">
      <c r="A73" s="493" t="s">
        <v>353</v>
      </c>
      <c r="B73" s="474" t="s">
        <v>329</v>
      </c>
      <c r="C73" s="349"/>
    </row>
    <row r="74" spans="1:3" s="117" customFormat="1" ht="12" customHeight="1" thickBot="1">
      <c r="A74" s="494" t="s">
        <v>354</v>
      </c>
      <c r="B74" s="475" t="s">
        <v>330</v>
      </c>
      <c r="C74" s="349"/>
    </row>
    <row r="75" spans="1:3" s="117" customFormat="1" ht="12" customHeight="1" thickBot="1">
      <c r="A75" s="495" t="s">
        <v>331</v>
      </c>
      <c r="B75" s="339" t="s">
        <v>332</v>
      </c>
      <c r="C75" s="344">
        <f>SUM(C76:C77)</f>
        <v>62968</v>
      </c>
    </row>
    <row r="76" spans="1:3" s="117" customFormat="1" ht="12" customHeight="1">
      <c r="A76" s="492" t="s">
        <v>355</v>
      </c>
      <c r="B76" s="473" t="s">
        <v>333</v>
      </c>
      <c r="C76" s="349">
        <v>62968</v>
      </c>
    </row>
    <row r="77" spans="1:3" s="117" customFormat="1" ht="12" customHeight="1" thickBot="1">
      <c r="A77" s="494" t="s">
        <v>356</v>
      </c>
      <c r="B77" s="475" t="s">
        <v>334</v>
      </c>
      <c r="C77" s="349"/>
    </row>
    <row r="78" spans="1:3" s="116" customFormat="1" ht="12" customHeight="1" thickBot="1">
      <c r="A78" s="495" t="s">
        <v>335</v>
      </c>
      <c r="B78" s="339" t="s">
        <v>336</v>
      </c>
      <c r="C78" s="344">
        <f>SUM(C79:C81)</f>
        <v>0</v>
      </c>
    </row>
    <row r="79" spans="1:3" s="117" customFormat="1" ht="12" customHeight="1">
      <c r="A79" s="492" t="s">
        <v>357</v>
      </c>
      <c r="B79" s="473" t="s">
        <v>337</v>
      </c>
      <c r="C79" s="349"/>
    </row>
    <row r="80" spans="1:3" s="117" customFormat="1" ht="12" customHeight="1">
      <c r="A80" s="493" t="s">
        <v>358</v>
      </c>
      <c r="B80" s="474" t="s">
        <v>338</v>
      </c>
      <c r="C80" s="349"/>
    </row>
    <row r="81" spans="1:3" s="117" customFormat="1" ht="12" customHeight="1" thickBot="1">
      <c r="A81" s="494" t="s">
        <v>359</v>
      </c>
      <c r="B81" s="475" t="s">
        <v>339</v>
      </c>
      <c r="C81" s="349"/>
    </row>
    <row r="82" spans="1:3" s="117" customFormat="1" ht="12" customHeight="1" thickBot="1">
      <c r="A82" s="495" t="s">
        <v>340</v>
      </c>
      <c r="B82" s="339" t="s">
        <v>360</v>
      </c>
      <c r="C82" s="344">
        <f>SUM(C83:C86)</f>
        <v>0</v>
      </c>
    </row>
    <row r="83" spans="1:3" s="117" customFormat="1" ht="12" customHeight="1">
      <c r="A83" s="496" t="s">
        <v>341</v>
      </c>
      <c r="B83" s="473" t="s">
        <v>342</v>
      </c>
      <c r="C83" s="349"/>
    </row>
    <row r="84" spans="1:3" s="117" customFormat="1" ht="12" customHeight="1">
      <c r="A84" s="497" t="s">
        <v>343</v>
      </c>
      <c r="B84" s="474" t="s">
        <v>344</v>
      </c>
      <c r="C84" s="349"/>
    </row>
    <row r="85" spans="1:3" s="117" customFormat="1" ht="12" customHeight="1">
      <c r="A85" s="497" t="s">
        <v>345</v>
      </c>
      <c r="B85" s="474" t="s">
        <v>346</v>
      </c>
      <c r="C85" s="349"/>
    </row>
    <row r="86" spans="1:3" s="116" customFormat="1" ht="12" customHeight="1" thickBot="1">
      <c r="A86" s="498" t="s">
        <v>347</v>
      </c>
      <c r="B86" s="475" t="s">
        <v>348</v>
      </c>
      <c r="C86" s="349"/>
    </row>
    <row r="87" spans="1:3" s="116" customFormat="1" ht="12" customHeight="1" thickBot="1">
      <c r="A87" s="495" t="s">
        <v>349</v>
      </c>
      <c r="B87" s="339" t="s">
        <v>492</v>
      </c>
      <c r="C87" s="519"/>
    </row>
    <row r="88" spans="1:3" s="116" customFormat="1" ht="12" customHeight="1" thickBot="1">
      <c r="A88" s="495" t="s">
        <v>524</v>
      </c>
      <c r="B88" s="339" t="s">
        <v>350</v>
      </c>
      <c r="C88" s="519"/>
    </row>
    <row r="89" spans="1:3" s="116" customFormat="1" ht="12" customHeight="1" thickBot="1">
      <c r="A89" s="495" t="s">
        <v>525</v>
      </c>
      <c r="B89" s="480" t="s">
        <v>495</v>
      </c>
      <c r="C89" s="350">
        <f>+C66+C70+C75+C78+C82+C88+C87</f>
        <v>62968</v>
      </c>
    </row>
    <row r="90" spans="1:3" s="116" customFormat="1" ht="12" customHeight="1" thickBot="1">
      <c r="A90" s="499" t="s">
        <v>526</v>
      </c>
      <c r="B90" s="481" t="s">
        <v>527</v>
      </c>
      <c r="C90" s="350">
        <f>+C65+C89</f>
        <v>209155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531</v>
      </c>
      <c r="C93" s="343">
        <f>+C94+C95+C96+C97+C98+C111</f>
        <v>145187</v>
      </c>
    </row>
    <row r="94" spans="1:3" ht="12" customHeight="1">
      <c r="A94" s="500" t="s">
        <v>101</v>
      </c>
      <c r="B94" s="10" t="s">
        <v>50</v>
      </c>
      <c r="C94" s="345">
        <v>23803</v>
      </c>
    </row>
    <row r="95" spans="1:3" ht="12" customHeight="1">
      <c r="A95" s="493" t="s">
        <v>102</v>
      </c>
      <c r="B95" s="8" t="s">
        <v>188</v>
      </c>
      <c r="C95" s="346">
        <v>6665</v>
      </c>
    </row>
    <row r="96" spans="1:3" ht="12" customHeight="1">
      <c r="A96" s="493" t="s">
        <v>103</v>
      </c>
      <c r="B96" s="8" t="s">
        <v>144</v>
      </c>
      <c r="C96" s="348">
        <v>36396</v>
      </c>
    </row>
    <row r="97" spans="1:3" ht="12" customHeight="1">
      <c r="A97" s="493" t="s">
        <v>104</v>
      </c>
      <c r="B97" s="11" t="s">
        <v>189</v>
      </c>
      <c r="C97" s="348">
        <v>18950</v>
      </c>
    </row>
    <row r="98" spans="1:3" ht="12" customHeight="1">
      <c r="A98" s="493" t="s">
        <v>115</v>
      </c>
      <c r="B98" s="19" t="s">
        <v>190</v>
      </c>
      <c r="C98" s="348">
        <v>20544</v>
      </c>
    </row>
    <row r="99" spans="1:3" ht="12" customHeight="1">
      <c r="A99" s="493" t="s">
        <v>105</v>
      </c>
      <c r="B99" s="8" t="s">
        <v>528</v>
      </c>
      <c r="C99" s="348"/>
    </row>
    <row r="100" spans="1:3" ht="12" customHeight="1">
      <c r="A100" s="493" t="s">
        <v>106</v>
      </c>
      <c r="B100" s="172" t="s">
        <v>458</v>
      </c>
      <c r="C100" s="348"/>
    </row>
    <row r="101" spans="1:3" ht="12" customHeight="1">
      <c r="A101" s="493" t="s">
        <v>116</v>
      </c>
      <c r="B101" s="172" t="s">
        <v>457</v>
      </c>
      <c r="C101" s="348"/>
    </row>
    <row r="102" spans="1:3" ht="12" customHeight="1">
      <c r="A102" s="493" t="s">
        <v>117</v>
      </c>
      <c r="B102" s="172" t="s">
        <v>366</v>
      </c>
      <c r="C102" s="348"/>
    </row>
    <row r="103" spans="1:3" ht="12" customHeight="1">
      <c r="A103" s="493" t="s">
        <v>118</v>
      </c>
      <c r="B103" s="173" t="s">
        <v>367</v>
      </c>
      <c r="C103" s="348"/>
    </row>
    <row r="104" spans="1:3" ht="12" customHeight="1">
      <c r="A104" s="493" t="s">
        <v>119</v>
      </c>
      <c r="B104" s="173" t="s">
        <v>368</v>
      </c>
      <c r="C104" s="348"/>
    </row>
    <row r="105" spans="1:3" ht="12" customHeight="1">
      <c r="A105" s="493" t="s">
        <v>121</v>
      </c>
      <c r="B105" s="172" t="s">
        <v>369</v>
      </c>
      <c r="C105" s="348"/>
    </row>
    <row r="106" spans="1:3" ht="12" customHeight="1">
      <c r="A106" s="493" t="s">
        <v>191</v>
      </c>
      <c r="B106" s="172" t="s">
        <v>370</v>
      </c>
      <c r="C106" s="348"/>
    </row>
    <row r="107" spans="1:3" ht="12" customHeight="1">
      <c r="A107" s="493" t="s">
        <v>364</v>
      </c>
      <c r="B107" s="173" t="s">
        <v>371</v>
      </c>
      <c r="C107" s="348"/>
    </row>
    <row r="108" spans="1:3" ht="12" customHeight="1">
      <c r="A108" s="501" t="s">
        <v>365</v>
      </c>
      <c r="B108" s="174" t="s">
        <v>372</v>
      </c>
      <c r="C108" s="348"/>
    </row>
    <row r="109" spans="1:3" ht="12" customHeight="1">
      <c r="A109" s="493" t="s">
        <v>455</v>
      </c>
      <c r="B109" s="174" t="s">
        <v>373</v>
      </c>
      <c r="C109" s="348"/>
    </row>
    <row r="110" spans="1:3" ht="12" customHeight="1">
      <c r="A110" s="493" t="s">
        <v>456</v>
      </c>
      <c r="B110" s="173" t="s">
        <v>374</v>
      </c>
      <c r="C110" s="346">
        <v>20544</v>
      </c>
    </row>
    <row r="111" spans="1:3" ht="12" customHeight="1">
      <c r="A111" s="493" t="s">
        <v>460</v>
      </c>
      <c r="B111" s="11" t="s">
        <v>51</v>
      </c>
      <c r="C111" s="346">
        <v>38829</v>
      </c>
    </row>
    <row r="112" spans="1:3" ht="12" customHeight="1">
      <c r="A112" s="494" t="s">
        <v>461</v>
      </c>
      <c r="B112" s="8" t="s">
        <v>529</v>
      </c>
      <c r="C112" s="348">
        <v>38829</v>
      </c>
    </row>
    <row r="113" spans="1:3" ht="12" customHeight="1" thickBot="1">
      <c r="A113" s="502" t="s">
        <v>462</v>
      </c>
      <c r="B113" s="175" t="s">
        <v>530</v>
      </c>
      <c r="C113" s="352"/>
    </row>
    <row r="114" spans="1:3" ht="12" customHeight="1" thickBot="1">
      <c r="A114" s="37" t="s">
        <v>20</v>
      </c>
      <c r="B114" s="30" t="s">
        <v>375</v>
      </c>
      <c r="C114" s="344">
        <f>+C115+C117+C119</f>
        <v>63968</v>
      </c>
    </row>
    <row r="115" spans="1:3" ht="12" customHeight="1">
      <c r="A115" s="492" t="s">
        <v>107</v>
      </c>
      <c r="B115" s="8" t="s">
        <v>238</v>
      </c>
      <c r="C115" s="347">
        <v>48968</v>
      </c>
    </row>
    <row r="116" spans="1:3" ht="12" customHeight="1">
      <c r="A116" s="492" t="s">
        <v>108</v>
      </c>
      <c r="B116" s="12" t="s">
        <v>379</v>
      </c>
      <c r="C116" s="347"/>
    </row>
    <row r="117" spans="1:3" ht="12" customHeight="1">
      <c r="A117" s="492" t="s">
        <v>109</v>
      </c>
      <c r="B117" s="12" t="s">
        <v>192</v>
      </c>
      <c r="C117" s="346">
        <v>9000</v>
      </c>
    </row>
    <row r="118" spans="1:3" ht="12" customHeight="1">
      <c r="A118" s="492" t="s">
        <v>110</v>
      </c>
      <c r="B118" s="12" t="s">
        <v>380</v>
      </c>
      <c r="C118" s="311"/>
    </row>
    <row r="119" spans="1:3" ht="12" customHeight="1">
      <c r="A119" s="492" t="s">
        <v>111</v>
      </c>
      <c r="B119" s="341" t="s">
        <v>241</v>
      </c>
      <c r="C119" s="311">
        <v>6000</v>
      </c>
    </row>
    <row r="120" spans="1:3" ht="12" customHeight="1">
      <c r="A120" s="492" t="s">
        <v>120</v>
      </c>
      <c r="B120" s="340" t="s">
        <v>445</v>
      </c>
      <c r="C120" s="311"/>
    </row>
    <row r="121" spans="1:3" ht="12" customHeight="1">
      <c r="A121" s="492" t="s">
        <v>122</v>
      </c>
      <c r="B121" s="469" t="s">
        <v>385</v>
      </c>
      <c r="C121" s="311"/>
    </row>
    <row r="122" spans="1:3" ht="12" customHeight="1">
      <c r="A122" s="492" t="s">
        <v>193</v>
      </c>
      <c r="B122" s="173" t="s">
        <v>368</v>
      </c>
      <c r="C122" s="311"/>
    </row>
    <row r="123" spans="1:3" ht="12" customHeight="1">
      <c r="A123" s="492" t="s">
        <v>194</v>
      </c>
      <c r="B123" s="173" t="s">
        <v>384</v>
      </c>
      <c r="C123" s="311"/>
    </row>
    <row r="124" spans="1:3" ht="12" customHeight="1">
      <c r="A124" s="492" t="s">
        <v>195</v>
      </c>
      <c r="B124" s="173" t="s">
        <v>383</v>
      </c>
      <c r="C124" s="311"/>
    </row>
    <row r="125" spans="1:3" ht="12" customHeight="1">
      <c r="A125" s="492" t="s">
        <v>376</v>
      </c>
      <c r="B125" s="173" t="s">
        <v>371</v>
      </c>
      <c r="C125" s="311">
        <v>6000</v>
      </c>
    </row>
    <row r="126" spans="1:3" ht="12" customHeight="1">
      <c r="A126" s="492" t="s">
        <v>377</v>
      </c>
      <c r="B126" s="173" t="s">
        <v>382</v>
      </c>
      <c r="C126" s="311"/>
    </row>
    <row r="127" spans="1:3" ht="12" customHeight="1" thickBot="1">
      <c r="A127" s="501" t="s">
        <v>378</v>
      </c>
      <c r="B127" s="173" t="s">
        <v>381</v>
      </c>
      <c r="C127" s="313"/>
    </row>
    <row r="128" spans="1:3" ht="12" customHeight="1" thickBot="1">
      <c r="A128" s="37" t="s">
        <v>21</v>
      </c>
      <c r="B128" s="153" t="s">
        <v>465</v>
      </c>
      <c r="C128" s="344">
        <f>+C93+C114</f>
        <v>209155</v>
      </c>
    </row>
    <row r="129" spans="1:3" ht="12" customHeight="1" thickBot="1">
      <c r="A129" s="37" t="s">
        <v>22</v>
      </c>
      <c r="B129" s="153" t="s">
        <v>466</v>
      </c>
      <c r="C129" s="344">
        <f>+C130+C131+C132</f>
        <v>0</v>
      </c>
    </row>
    <row r="130" spans="1:3" s="118" customFormat="1" ht="12" customHeight="1">
      <c r="A130" s="492" t="s">
        <v>280</v>
      </c>
      <c r="B130" s="9" t="s">
        <v>534</v>
      </c>
      <c r="C130" s="311"/>
    </row>
    <row r="131" spans="1:3" ht="12" customHeight="1">
      <c r="A131" s="492" t="s">
        <v>281</v>
      </c>
      <c r="B131" s="9" t="s">
        <v>474</v>
      </c>
      <c r="C131" s="311"/>
    </row>
    <row r="132" spans="1:3" ht="12" customHeight="1" thickBot="1">
      <c r="A132" s="501" t="s">
        <v>282</v>
      </c>
      <c r="B132" s="7" t="s">
        <v>533</v>
      </c>
      <c r="C132" s="311"/>
    </row>
    <row r="133" spans="1:3" ht="12" customHeight="1" thickBot="1">
      <c r="A133" s="37" t="s">
        <v>23</v>
      </c>
      <c r="B133" s="153" t="s">
        <v>467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476</v>
      </c>
      <c r="C134" s="311"/>
    </row>
    <row r="135" spans="1:3" ht="12" customHeight="1">
      <c r="A135" s="492" t="s">
        <v>95</v>
      </c>
      <c r="B135" s="9" t="s">
        <v>468</v>
      </c>
      <c r="C135" s="311"/>
    </row>
    <row r="136" spans="1:3" ht="12" customHeight="1">
      <c r="A136" s="492" t="s">
        <v>96</v>
      </c>
      <c r="B136" s="9" t="s">
        <v>469</v>
      </c>
      <c r="C136" s="311"/>
    </row>
    <row r="137" spans="1:3" ht="12" customHeight="1">
      <c r="A137" s="492" t="s">
        <v>180</v>
      </c>
      <c r="B137" s="9" t="s">
        <v>532</v>
      </c>
      <c r="C137" s="311"/>
    </row>
    <row r="138" spans="1:3" ht="12" customHeight="1">
      <c r="A138" s="492" t="s">
        <v>181</v>
      </c>
      <c r="B138" s="9" t="s">
        <v>471</v>
      </c>
      <c r="C138" s="311"/>
    </row>
    <row r="139" spans="1:3" s="118" customFormat="1" ht="12" customHeight="1" thickBot="1">
      <c r="A139" s="501" t="s">
        <v>182</v>
      </c>
      <c r="B139" s="7" t="s">
        <v>472</v>
      </c>
      <c r="C139" s="311"/>
    </row>
    <row r="140" spans="1:11" ht="12" customHeight="1" thickBot="1">
      <c r="A140" s="37" t="s">
        <v>24</v>
      </c>
      <c r="B140" s="153" t="s">
        <v>560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386</v>
      </c>
      <c r="C141" s="311"/>
    </row>
    <row r="142" spans="1:3" ht="12" customHeight="1">
      <c r="A142" s="492" t="s">
        <v>98</v>
      </c>
      <c r="B142" s="9" t="s">
        <v>387</v>
      </c>
      <c r="C142" s="311"/>
    </row>
    <row r="143" spans="1:3" s="118" customFormat="1" ht="12" customHeight="1">
      <c r="A143" s="492" t="s">
        <v>300</v>
      </c>
      <c r="B143" s="9" t="s">
        <v>559</v>
      </c>
      <c r="C143" s="311"/>
    </row>
    <row r="144" spans="1:3" s="118" customFormat="1" ht="12" customHeight="1">
      <c r="A144" s="492" t="s">
        <v>301</v>
      </c>
      <c r="B144" s="9" t="s">
        <v>481</v>
      </c>
      <c r="C144" s="311"/>
    </row>
    <row r="145" spans="1:3" s="118" customFormat="1" ht="12" customHeight="1" thickBot="1">
      <c r="A145" s="501" t="s">
        <v>302</v>
      </c>
      <c r="B145" s="7" t="s">
        <v>406</v>
      </c>
      <c r="C145" s="311"/>
    </row>
    <row r="146" spans="1:3" s="118" customFormat="1" ht="12" customHeight="1" thickBot="1">
      <c r="A146" s="37" t="s">
        <v>25</v>
      </c>
      <c r="B146" s="153" t="s">
        <v>482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477</v>
      </c>
      <c r="C147" s="311"/>
    </row>
    <row r="148" spans="1:3" s="118" customFormat="1" ht="12" customHeight="1">
      <c r="A148" s="492" t="s">
        <v>100</v>
      </c>
      <c r="B148" s="9" t="s">
        <v>484</v>
      </c>
      <c r="C148" s="311"/>
    </row>
    <row r="149" spans="1:3" s="118" customFormat="1" ht="12" customHeight="1">
      <c r="A149" s="492" t="s">
        <v>312</v>
      </c>
      <c r="B149" s="9" t="s">
        <v>479</v>
      </c>
      <c r="C149" s="311"/>
    </row>
    <row r="150" spans="1:3" ht="12.75" customHeight="1">
      <c r="A150" s="492" t="s">
        <v>313</v>
      </c>
      <c r="B150" s="9" t="s">
        <v>535</v>
      </c>
      <c r="C150" s="311"/>
    </row>
    <row r="151" spans="1:3" ht="12.75" customHeight="1" thickBot="1">
      <c r="A151" s="501" t="s">
        <v>483</v>
      </c>
      <c r="B151" s="7" t="s">
        <v>486</v>
      </c>
      <c r="C151" s="313"/>
    </row>
    <row r="152" spans="1:3" ht="12.75" customHeight="1" thickBot="1">
      <c r="A152" s="556" t="s">
        <v>26</v>
      </c>
      <c r="B152" s="153" t="s">
        <v>487</v>
      </c>
      <c r="C152" s="353"/>
    </row>
    <row r="153" spans="1:3" ht="12" customHeight="1" thickBot="1">
      <c r="A153" s="556" t="s">
        <v>27</v>
      </c>
      <c r="B153" s="153" t="s">
        <v>488</v>
      </c>
      <c r="C153" s="353"/>
    </row>
    <row r="154" spans="1:3" ht="15" customHeight="1" thickBot="1">
      <c r="A154" s="37" t="s">
        <v>28</v>
      </c>
      <c r="B154" s="153" t="s">
        <v>490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489</v>
      </c>
      <c r="C155" s="483">
        <f>+C128+C154</f>
        <v>209155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536</v>
      </c>
      <c r="B157" s="291"/>
      <c r="C157" s="150">
        <v>9</v>
      </c>
    </row>
    <row r="158" spans="1:3" ht="13.5" thickBot="1">
      <c r="A158" s="290" t="s">
        <v>211</v>
      </c>
      <c r="B158" s="291"/>
      <c r="C1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+CONCATENATE("9.1.3. melléklet a 1/",LEFT(ÖSSZEFÜGGÉSEK!A5,4),". (II.24.) önkormányzati rendelethez")</f>
        <v>9.1.3. melléklet a 1/2016. (II.24.) önkormányzati rendelethez</v>
      </c>
    </row>
    <row r="2" spans="1:3" s="114" customFormat="1" ht="21" customHeight="1">
      <c r="A2" s="463" t="s">
        <v>64</v>
      </c>
      <c r="B2" s="405" t="s">
        <v>234</v>
      </c>
      <c r="C2" s="407" t="s">
        <v>55</v>
      </c>
    </row>
    <row r="3" spans="1:3" s="114" customFormat="1" ht="16.5" thickBot="1">
      <c r="A3" s="270" t="s">
        <v>208</v>
      </c>
      <c r="B3" s="406" t="s">
        <v>547</v>
      </c>
      <c r="C3" s="555" t="s">
        <v>448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408" t="s">
        <v>57</v>
      </c>
    </row>
    <row r="6" spans="1:3" s="76" customFormat="1" ht="12.75" customHeight="1" thickBot="1">
      <c r="A6" s="234"/>
      <c r="B6" s="235" t="s">
        <v>510</v>
      </c>
      <c r="C6" s="236" t="s">
        <v>511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264</v>
      </c>
      <c r="C8" s="344">
        <f>+C9+C10+C11+C12+C13+C14</f>
        <v>3204</v>
      </c>
    </row>
    <row r="9" spans="1:3" s="116" customFormat="1" ht="12" customHeight="1">
      <c r="A9" s="492" t="s">
        <v>101</v>
      </c>
      <c r="B9" s="473" t="s">
        <v>265</v>
      </c>
      <c r="C9" s="347">
        <v>3204</v>
      </c>
    </row>
    <row r="10" spans="1:3" s="117" customFormat="1" ht="12" customHeight="1">
      <c r="A10" s="493" t="s">
        <v>102</v>
      </c>
      <c r="B10" s="474" t="s">
        <v>266</v>
      </c>
      <c r="C10" s="346"/>
    </row>
    <row r="11" spans="1:3" s="117" customFormat="1" ht="12" customHeight="1">
      <c r="A11" s="493" t="s">
        <v>103</v>
      </c>
      <c r="B11" s="474" t="s">
        <v>569</v>
      </c>
      <c r="C11" s="346"/>
    </row>
    <row r="12" spans="1:3" s="117" customFormat="1" ht="12" customHeight="1">
      <c r="A12" s="493" t="s">
        <v>104</v>
      </c>
      <c r="B12" s="474" t="s">
        <v>268</v>
      </c>
      <c r="C12" s="346"/>
    </row>
    <row r="13" spans="1:3" s="117" customFormat="1" ht="12" customHeight="1">
      <c r="A13" s="493" t="s">
        <v>153</v>
      </c>
      <c r="B13" s="474" t="s">
        <v>523</v>
      </c>
      <c r="C13" s="346"/>
    </row>
    <row r="14" spans="1:3" s="116" customFormat="1" ht="12" customHeight="1" thickBot="1">
      <c r="A14" s="494" t="s">
        <v>105</v>
      </c>
      <c r="B14" s="475" t="s">
        <v>450</v>
      </c>
      <c r="C14" s="346"/>
    </row>
    <row r="15" spans="1:3" s="116" customFormat="1" ht="12" customHeight="1" thickBot="1">
      <c r="A15" s="37" t="s">
        <v>20</v>
      </c>
      <c r="B15" s="339" t="s">
        <v>269</v>
      </c>
      <c r="C15" s="344">
        <f>+C16+C17+C18+C19+C20</f>
        <v>0</v>
      </c>
    </row>
    <row r="16" spans="1:3" s="116" customFormat="1" ht="12" customHeight="1">
      <c r="A16" s="492" t="s">
        <v>107</v>
      </c>
      <c r="B16" s="473" t="s">
        <v>270</v>
      </c>
      <c r="C16" s="347"/>
    </row>
    <row r="17" spans="1:3" s="116" customFormat="1" ht="12" customHeight="1">
      <c r="A17" s="493" t="s">
        <v>108</v>
      </c>
      <c r="B17" s="474" t="s">
        <v>271</v>
      </c>
      <c r="C17" s="346"/>
    </row>
    <row r="18" spans="1:3" s="116" customFormat="1" ht="12" customHeight="1">
      <c r="A18" s="493" t="s">
        <v>109</v>
      </c>
      <c r="B18" s="474" t="s">
        <v>439</v>
      </c>
      <c r="C18" s="346"/>
    </row>
    <row r="19" spans="1:3" s="116" customFormat="1" ht="12" customHeight="1">
      <c r="A19" s="493" t="s">
        <v>110</v>
      </c>
      <c r="B19" s="474" t="s">
        <v>440</v>
      </c>
      <c r="C19" s="346"/>
    </row>
    <row r="20" spans="1:3" s="116" customFormat="1" ht="12" customHeight="1">
      <c r="A20" s="493" t="s">
        <v>111</v>
      </c>
      <c r="B20" s="474" t="s">
        <v>272</v>
      </c>
      <c r="C20" s="346"/>
    </row>
    <row r="21" spans="1:3" s="117" customFormat="1" ht="12" customHeight="1" thickBot="1">
      <c r="A21" s="494" t="s">
        <v>120</v>
      </c>
      <c r="B21" s="475" t="s">
        <v>273</v>
      </c>
      <c r="C21" s="348"/>
    </row>
    <row r="22" spans="1:3" s="117" customFormat="1" ht="12" customHeight="1" thickBot="1">
      <c r="A22" s="37" t="s">
        <v>21</v>
      </c>
      <c r="B22" s="21" t="s">
        <v>274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275</v>
      </c>
      <c r="C23" s="347"/>
    </row>
    <row r="24" spans="1:3" s="116" customFormat="1" ht="12" customHeight="1">
      <c r="A24" s="493" t="s">
        <v>91</v>
      </c>
      <c r="B24" s="474" t="s">
        <v>276</v>
      </c>
      <c r="C24" s="346"/>
    </row>
    <row r="25" spans="1:3" s="117" customFormat="1" ht="12" customHeight="1">
      <c r="A25" s="493" t="s">
        <v>92</v>
      </c>
      <c r="B25" s="474" t="s">
        <v>441</v>
      </c>
      <c r="C25" s="346"/>
    </row>
    <row r="26" spans="1:3" s="117" customFormat="1" ht="12" customHeight="1">
      <c r="A26" s="493" t="s">
        <v>93</v>
      </c>
      <c r="B26" s="474" t="s">
        <v>442</v>
      </c>
      <c r="C26" s="346"/>
    </row>
    <row r="27" spans="1:3" s="117" customFormat="1" ht="12" customHeight="1">
      <c r="A27" s="493" t="s">
        <v>176</v>
      </c>
      <c r="B27" s="474" t="s">
        <v>277</v>
      </c>
      <c r="C27" s="346"/>
    </row>
    <row r="28" spans="1:3" s="117" customFormat="1" ht="12" customHeight="1" thickBot="1">
      <c r="A28" s="494" t="s">
        <v>177</v>
      </c>
      <c r="B28" s="475" t="s">
        <v>278</v>
      </c>
      <c r="C28" s="348"/>
    </row>
    <row r="29" spans="1:3" s="117" customFormat="1" ht="12" customHeight="1" thickBot="1">
      <c r="A29" s="37" t="s">
        <v>178</v>
      </c>
      <c r="B29" s="21" t="s">
        <v>279</v>
      </c>
      <c r="C29" s="350">
        <f>SUM(C30:C36)</f>
        <v>0</v>
      </c>
    </row>
    <row r="30" spans="1:3" s="117" customFormat="1" ht="12" customHeight="1">
      <c r="A30" s="492" t="s">
        <v>280</v>
      </c>
      <c r="B30" s="473" t="s">
        <v>574</v>
      </c>
      <c r="C30" s="347"/>
    </row>
    <row r="31" spans="1:3" s="117" customFormat="1" ht="12" customHeight="1">
      <c r="A31" s="493" t="s">
        <v>281</v>
      </c>
      <c r="B31" s="474" t="s">
        <v>575</v>
      </c>
      <c r="C31" s="346"/>
    </row>
    <row r="32" spans="1:3" s="117" customFormat="1" ht="12" customHeight="1">
      <c r="A32" s="493" t="s">
        <v>282</v>
      </c>
      <c r="B32" s="474" t="s">
        <v>576</v>
      </c>
      <c r="C32" s="346"/>
    </row>
    <row r="33" spans="1:3" s="117" customFormat="1" ht="12" customHeight="1">
      <c r="A33" s="493" t="s">
        <v>283</v>
      </c>
      <c r="B33" s="474" t="s">
        <v>577</v>
      </c>
      <c r="C33" s="346"/>
    </row>
    <row r="34" spans="1:3" s="117" customFormat="1" ht="12" customHeight="1">
      <c r="A34" s="493" t="s">
        <v>571</v>
      </c>
      <c r="B34" s="474" t="s">
        <v>284</v>
      </c>
      <c r="C34" s="346"/>
    </row>
    <row r="35" spans="1:3" s="117" customFormat="1" ht="12" customHeight="1">
      <c r="A35" s="493" t="s">
        <v>572</v>
      </c>
      <c r="B35" s="474" t="s">
        <v>285</v>
      </c>
      <c r="C35" s="346"/>
    </row>
    <row r="36" spans="1:3" s="117" customFormat="1" ht="12" customHeight="1" thickBot="1">
      <c r="A36" s="494" t="s">
        <v>573</v>
      </c>
      <c r="B36" s="581" t="s">
        <v>286</v>
      </c>
      <c r="C36" s="348"/>
    </row>
    <row r="37" spans="1:3" s="117" customFormat="1" ht="12" customHeight="1" thickBot="1">
      <c r="A37" s="37" t="s">
        <v>23</v>
      </c>
      <c r="B37" s="21" t="s">
        <v>451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289</v>
      </c>
      <c r="C38" s="347"/>
    </row>
    <row r="39" spans="1:3" s="117" customFormat="1" ht="12" customHeight="1">
      <c r="A39" s="493" t="s">
        <v>95</v>
      </c>
      <c r="B39" s="474" t="s">
        <v>290</v>
      </c>
      <c r="C39" s="346"/>
    </row>
    <row r="40" spans="1:3" s="117" customFormat="1" ht="12" customHeight="1">
      <c r="A40" s="493" t="s">
        <v>96</v>
      </c>
      <c r="B40" s="474" t="s">
        <v>291</v>
      </c>
      <c r="C40" s="346"/>
    </row>
    <row r="41" spans="1:3" s="117" customFormat="1" ht="12" customHeight="1">
      <c r="A41" s="493" t="s">
        <v>180</v>
      </c>
      <c r="B41" s="474" t="s">
        <v>292</v>
      </c>
      <c r="C41" s="346"/>
    </row>
    <row r="42" spans="1:3" s="117" customFormat="1" ht="12" customHeight="1">
      <c r="A42" s="493" t="s">
        <v>181</v>
      </c>
      <c r="B42" s="474" t="s">
        <v>293</v>
      </c>
      <c r="C42" s="346"/>
    </row>
    <row r="43" spans="1:3" s="117" customFormat="1" ht="12" customHeight="1">
      <c r="A43" s="493" t="s">
        <v>182</v>
      </c>
      <c r="B43" s="474" t="s">
        <v>294</v>
      </c>
      <c r="C43" s="346"/>
    </row>
    <row r="44" spans="1:3" s="117" customFormat="1" ht="12" customHeight="1">
      <c r="A44" s="493" t="s">
        <v>183</v>
      </c>
      <c r="B44" s="474" t="s">
        <v>295</v>
      </c>
      <c r="C44" s="346"/>
    </row>
    <row r="45" spans="1:3" s="117" customFormat="1" ht="12" customHeight="1">
      <c r="A45" s="493" t="s">
        <v>184</v>
      </c>
      <c r="B45" s="474" t="s">
        <v>579</v>
      </c>
      <c r="C45" s="346"/>
    </row>
    <row r="46" spans="1:3" s="117" customFormat="1" ht="12" customHeight="1">
      <c r="A46" s="493" t="s">
        <v>287</v>
      </c>
      <c r="B46" s="474" t="s">
        <v>297</v>
      </c>
      <c r="C46" s="349"/>
    </row>
    <row r="47" spans="1:3" s="117" customFormat="1" ht="12" customHeight="1">
      <c r="A47" s="494" t="s">
        <v>288</v>
      </c>
      <c r="B47" s="475" t="s">
        <v>453</v>
      </c>
      <c r="C47" s="459"/>
    </row>
    <row r="48" spans="1:3" s="117" customFormat="1" ht="12" customHeight="1" thickBot="1">
      <c r="A48" s="494" t="s">
        <v>452</v>
      </c>
      <c r="B48" s="475" t="s">
        <v>298</v>
      </c>
      <c r="C48" s="459"/>
    </row>
    <row r="49" spans="1:3" s="117" customFormat="1" ht="12" customHeight="1" thickBot="1">
      <c r="A49" s="37" t="s">
        <v>24</v>
      </c>
      <c r="B49" s="21" t="s">
        <v>299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303</v>
      </c>
      <c r="C50" s="518"/>
    </row>
    <row r="51" spans="1:3" s="117" customFormat="1" ht="12" customHeight="1">
      <c r="A51" s="493" t="s">
        <v>98</v>
      </c>
      <c r="B51" s="474" t="s">
        <v>304</v>
      </c>
      <c r="C51" s="349"/>
    </row>
    <row r="52" spans="1:3" s="117" customFormat="1" ht="12" customHeight="1">
      <c r="A52" s="493" t="s">
        <v>300</v>
      </c>
      <c r="B52" s="474" t="s">
        <v>305</v>
      </c>
      <c r="C52" s="349"/>
    </row>
    <row r="53" spans="1:3" s="117" customFormat="1" ht="12" customHeight="1">
      <c r="A53" s="493" t="s">
        <v>301</v>
      </c>
      <c r="B53" s="474" t="s">
        <v>306</v>
      </c>
      <c r="C53" s="349"/>
    </row>
    <row r="54" spans="1:3" s="117" customFormat="1" ht="12" customHeight="1" thickBot="1">
      <c r="A54" s="494" t="s">
        <v>302</v>
      </c>
      <c r="B54" s="581" t="s">
        <v>307</v>
      </c>
      <c r="C54" s="459"/>
    </row>
    <row r="55" spans="1:3" s="117" customFormat="1" ht="12" customHeight="1" thickBot="1">
      <c r="A55" s="37" t="s">
        <v>185</v>
      </c>
      <c r="B55" s="21" t="s">
        <v>308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309</v>
      </c>
      <c r="C56" s="347"/>
    </row>
    <row r="57" spans="1:3" s="117" customFormat="1" ht="12" customHeight="1">
      <c r="A57" s="493" t="s">
        <v>100</v>
      </c>
      <c r="B57" s="474" t="s">
        <v>443</v>
      </c>
      <c r="C57" s="346"/>
    </row>
    <row r="58" spans="1:3" s="117" customFormat="1" ht="12" customHeight="1">
      <c r="A58" s="493" t="s">
        <v>312</v>
      </c>
      <c r="B58" s="474" t="s">
        <v>310</v>
      </c>
      <c r="C58" s="346"/>
    </row>
    <row r="59" spans="1:3" s="117" customFormat="1" ht="12" customHeight="1" thickBot="1">
      <c r="A59" s="494" t="s">
        <v>313</v>
      </c>
      <c r="B59" s="581" t="s">
        <v>311</v>
      </c>
      <c r="C59" s="348"/>
    </row>
    <row r="60" spans="1:3" s="117" customFormat="1" ht="12" customHeight="1" thickBot="1">
      <c r="A60" s="37" t="s">
        <v>26</v>
      </c>
      <c r="B60" s="339" t="s">
        <v>314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316</v>
      </c>
      <c r="C61" s="349"/>
    </row>
    <row r="62" spans="1:3" s="117" customFormat="1" ht="12" customHeight="1">
      <c r="A62" s="493" t="s">
        <v>187</v>
      </c>
      <c r="B62" s="474" t="s">
        <v>444</v>
      </c>
      <c r="C62" s="349"/>
    </row>
    <row r="63" spans="1:3" s="117" customFormat="1" ht="12" customHeight="1">
      <c r="A63" s="493" t="s">
        <v>240</v>
      </c>
      <c r="B63" s="474" t="s">
        <v>317</v>
      </c>
      <c r="C63" s="349"/>
    </row>
    <row r="64" spans="1:3" s="117" customFormat="1" ht="12" customHeight="1" thickBot="1">
      <c r="A64" s="494" t="s">
        <v>315</v>
      </c>
      <c r="B64" s="581" t="s">
        <v>318</v>
      </c>
      <c r="C64" s="349"/>
    </row>
    <row r="65" spans="1:3" s="117" customFormat="1" ht="12" customHeight="1" thickBot="1">
      <c r="A65" s="37" t="s">
        <v>27</v>
      </c>
      <c r="B65" s="21" t="s">
        <v>319</v>
      </c>
      <c r="C65" s="350">
        <f>+C8+C15+C22+C29+C37+C49+C55+C60</f>
        <v>3204</v>
      </c>
    </row>
    <row r="66" spans="1:3" s="117" customFormat="1" ht="12" customHeight="1" thickBot="1">
      <c r="A66" s="495" t="s">
        <v>410</v>
      </c>
      <c r="B66" s="339" t="s">
        <v>321</v>
      </c>
      <c r="C66" s="344">
        <f>SUM(C67:C69)</f>
        <v>0</v>
      </c>
    </row>
    <row r="67" spans="1:3" s="117" customFormat="1" ht="12" customHeight="1">
      <c r="A67" s="492" t="s">
        <v>352</v>
      </c>
      <c r="B67" s="473" t="s">
        <v>322</v>
      </c>
      <c r="C67" s="349"/>
    </row>
    <row r="68" spans="1:3" s="117" customFormat="1" ht="12" customHeight="1">
      <c r="A68" s="493" t="s">
        <v>361</v>
      </c>
      <c r="B68" s="474" t="s">
        <v>323</v>
      </c>
      <c r="C68" s="349"/>
    </row>
    <row r="69" spans="1:3" s="117" customFormat="1" ht="12" customHeight="1" thickBot="1">
      <c r="A69" s="494" t="s">
        <v>362</v>
      </c>
      <c r="B69" s="585" t="s">
        <v>324</v>
      </c>
      <c r="C69" s="349"/>
    </row>
    <row r="70" spans="1:3" s="117" customFormat="1" ht="12" customHeight="1" thickBot="1">
      <c r="A70" s="495" t="s">
        <v>325</v>
      </c>
      <c r="B70" s="339" t="s">
        <v>326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327</v>
      </c>
      <c r="C71" s="349"/>
    </row>
    <row r="72" spans="1:3" s="117" customFormat="1" ht="12" customHeight="1">
      <c r="A72" s="493" t="s">
        <v>155</v>
      </c>
      <c r="B72" s="474" t="s">
        <v>328</v>
      </c>
      <c r="C72" s="349"/>
    </row>
    <row r="73" spans="1:3" s="117" customFormat="1" ht="12" customHeight="1">
      <c r="A73" s="493" t="s">
        <v>353</v>
      </c>
      <c r="B73" s="474" t="s">
        <v>329</v>
      </c>
      <c r="C73" s="349"/>
    </row>
    <row r="74" spans="1:3" s="117" customFormat="1" ht="12" customHeight="1" thickBot="1">
      <c r="A74" s="494" t="s">
        <v>354</v>
      </c>
      <c r="B74" s="475" t="s">
        <v>330</v>
      </c>
      <c r="C74" s="349"/>
    </row>
    <row r="75" spans="1:3" s="117" customFormat="1" ht="12" customHeight="1" thickBot="1">
      <c r="A75" s="495" t="s">
        <v>331</v>
      </c>
      <c r="B75" s="339" t="s">
        <v>332</v>
      </c>
      <c r="C75" s="344">
        <f>SUM(C76:C77)</f>
        <v>30169</v>
      </c>
    </row>
    <row r="76" spans="1:3" s="117" customFormat="1" ht="12" customHeight="1">
      <c r="A76" s="492" t="s">
        <v>355</v>
      </c>
      <c r="B76" s="473" t="s">
        <v>333</v>
      </c>
      <c r="C76" s="349">
        <v>30169</v>
      </c>
    </row>
    <row r="77" spans="1:3" s="117" customFormat="1" ht="12" customHeight="1" thickBot="1">
      <c r="A77" s="494" t="s">
        <v>356</v>
      </c>
      <c r="B77" s="475" t="s">
        <v>334</v>
      </c>
      <c r="C77" s="349"/>
    </row>
    <row r="78" spans="1:3" s="116" customFormat="1" ht="12" customHeight="1" thickBot="1">
      <c r="A78" s="495" t="s">
        <v>335</v>
      </c>
      <c r="B78" s="339" t="s">
        <v>336</v>
      </c>
      <c r="C78" s="344">
        <f>SUM(C79:C81)</f>
        <v>0</v>
      </c>
    </row>
    <row r="79" spans="1:3" s="117" customFormat="1" ht="12" customHeight="1">
      <c r="A79" s="492" t="s">
        <v>357</v>
      </c>
      <c r="B79" s="473" t="s">
        <v>337</v>
      </c>
      <c r="C79" s="349"/>
    </row>
    <row r="80" spans="1:3" s="117" customFormat="1" ht="12" customHeight="1">
      <c r="A80" s="493" t="s">
        <v>358</v>
      </c>
      <c r="B80" s="474" t="s">
        <v>338</v>
      </c>
      <c r="C80" s="349"/>
    </row>
    <row r="81" spans="1:3" s="117" customFormat="1" ht="12" customHeight="1" thickBot="1">
      <c r="A81" s="494" t="s">
        <v>359</v>
      </c>
      <c r="B81" s="475" t="s">
        <v>339</v>
      </c>
      <c r="C81" s="349"/>
    </row>
    <row r="82" spans="1:3" s="117" customFormat="1" ht="12" customHeight="1" thickBot="1">
      <c r="A82" s="495" t="s">
        <v>340</v>
      </c>
      <c r="B82" s="339" t="s">
        <v>360</v>
      </c>
      <c r="C82" s="344">
        <f>SUM(C83:C86)</f>
        <v>0</v>
      </c>
    </row>
    <row r="83" spans="1:3" s="117" customFormat="1" ht="12" customHeight="1">
      <c r="A83" s="496" t="s">
        <v>341</v>
      </c>
      <c r="B83" s="473" t="s">
        <v>342</v>
      </c>
      <c r="C83" s="349"/>
    </row>
    <row r="84" spans="1:3" s="117" customFormat="1" ht="12" customHeight="1">
      <c r="A84" s="497" t="s">
        <v>343</v>
      </c>
      <c r="B84" s="474" t="s">
        <v>344</v>
      </c>
      <c r="C84" s="349"/>
    </row>
    <row r="85" spans="1:3" s="117" customFormat="1" ht="12" customHeight="1">
      <c r="A85" s="497" t="s">
        <v>345</v>
      </c>
      <c r="B85" s="474" t="s">
        <v>346</v>
      </c>
      <c r="C85" s="349"/>
    </row>
    <row r="86" spans="1:3" s="116" customFormat="1" ht="12" customHeight="1" thickBot="1">
      <c r="A86" s="498" t="s">
        <v>347</v>
      </c>
      <c r="B86" s="475" t="s">
        <v>348</v>
      </c>
      <c r="C86" s="349"/>
    </row>
    <row r="87" spans="1:3" s="116" customFormat="1" ht="12" customHeight="1" thickBot="1">
      <c r="A87" s="495" t="s">
        <v>349</v>
      </c>
      <c r="B87" s="339" t="s">
        <v>492</v>
      </c>
      <c r="C87" s="519"/>
    </row>
    <row r="88" spans="1:3" s="116" customFormat="1" ht="12" customHeight="1" thickBot="1">
      <c r="A88" s="495" t="s">
        <v>524</v>
      </c>
      <c r="B88" s="339" t="s">
        <v>350</v>
      </c>
      <c r="C88" s="519"/>
    </row>
    <row r="89" spans="1:3" s="116" customFormat="1" ht="12" customHeight="1" thickBot="1">
      <c r="A89" s="495" t="s">
        <v>525</v>
      </c>
      <c r="B89" s="480" t="s">
        <v>495</v>
      </c>
      <c r="C89" s="350">
        <f>+C66+C70+C75+C78+C82+C88+C87</f>
        <v>30169</v>
      </c>
    </row>
    <row r="90" spans="1:3" s="116" customFormat="1" ht="12" customHeight="1" thickBot="1">
      <c r="A90" s="499" t="s">
        <v>526</v>
      </c>
      <c r="B90" s="481" t="s">
        <v>527</v>
      </c>
      <c r="C90" s="350">
        <f>+C65+C89</f>
        <v>33373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531</v>
      </c>
      <c r="C93" s="343">
        <f>+C94+C95+C96+C97+C98+C111</f>
        <v>33373</v>
      </c>
    </row>
    <row r="94" spans="1:3" ht="12" customHeight="1">
      <c r="A94" s="500" t="s">
        <v>101</v>
      </c>
      <c r="B94" s="10" t="s">
        <v>50</v>
      </c>
      <c r="C94" s="345">
        <v>20707</v>
      </c>
    </row>
    <row r="95" spans="1:3" ht="12" customHeight="1">
      <c r="A95" s="493" t="s">
        <v>102</v>
      </c>
      <c r="B95" s="8" t="s">
        <v>188</v>
      </c>
      <c r="C95" s="346">
        <v>5586</v>
      </c>
    </row>
    <row r="96" spans="1:3" ht="12" customHeight="1">
      <c r="A96" s="493" t="s">
        <v>103</v>
      </c>
      <c r="B96" s="8" t="s">
        <v>144</v>
      </c>
      <c r="C96" s="348">
        <v>7080</v>
      </c>
    </row>
    <row r="97" spans="1:3" ht="12" customHeight="1">
      <c r="A97" s="493" t="s">
        <v>104</v>
      </c>
      <c r="B97" s="11" t="s">
        <v>189</v>
      </c>
      <c r="C97" s="348"/>
    </row>
    <row r="98" spans="1:3" ht="12" customHeight="1">
      <c r="A98" s="493" t="s">
        <v>115</v>
      </c>
      <c r="B98" s="19" t="s">
        <v>190</v>
      </c>
      <c r="C98" s="348"/>
    </row>
    <row r="99" spans="1:3" ht="12" customHeight="1">
      <c r="A99" s="493" t="s">
        <v>105</v>
      </c>
      <c r="B99" s="8" t="s">
        <v>528</v>
      </c>
      <c r="C99" s="348"/>
    </row>
    <row r="100" spans="1:3" ht="12" customHeight="1">
      <c r="A100" s="493" t="s">
        <v>106</v>
      </c>
      <c r="B100" s="172" t="s">
        <v>458</v>
      </c>
      <c r="C100" s="348"/>
    </row>
    <row r="101" spans="1:3" ht="12" customHeight="1">
      <c r="A101" s="493" t="s">
        <v>116</v>
      </c>
      <c r="B101" s="172" t="s">
        <v>457</v>
      </c>
      <c r="C101" s="348"/>
    </row>
    <row r="102" spans="1:3" ht="12" customHeight="1">
      <c r="A102" s="493" t="s">
        <v>117</v>
      </c>
      <c r="B102" s="172" t="s">
        <v>366</v>
      </c>
      <c r="C102" s="348"/>
    </row>
    <row r="103" spans="1:3" ht="12" customHeight="1">
      <c r="A103" s="493" t="s">
        <v>118</v>
      </c>
      <c r="B103" s="173" t="s">
        <v>367</v>
      </c>
      <c r="C103" s="348"/>
    </row>
    <row r="104" spans="1:3" ht="12" customHeight="1">
      <c r="A104" s="493" t="s">
        <v>119</v>
      </c>
      <c r="B104" s="173" t="s">
        <v>368</v>
      </c>
      <c r="C104" s="348"/>
    </row>
    <row r="105" spans="1:3" ht="12" customHeight="1">
      <c r="A105" s="493" t="s">
        <v>121</v>
      </c>
      <c r="B105" s="172" t="s">
        <v>369</v>
      </c>
      <c r="C105" s="348"/>
    </row>
    <row r="106" spans="1:3" ht="12" customHeight="1">
      <c r="A106" s="493" t="s">
        <v>191</v>
      </c>
      <c r="B106" s="172" t="s">
        <v>370</v>
      </c>
      <c r="C106" s="348"/>
    </row>
    <row r="107" spans="1:3" ht="12" customHeight="1">
      <c r="A107" s="493" t="s">
        <v>364</v>
      </c>
      <c r="B107" s="173" t="s">
        <v>371</v>
      </c>
      <c r="C107" s="348"/>
    </row>
    <row r="108" spans="1:3" ht="12" customHeight="1">
      <c r="A108" s="501" t="s">
        <v>365</v>
      </c>
      <c r="B108" s="174" t="s">
        <v>372</v>
      </c>
      <c r="C108" s="348"/>
    </row>
    <row r="109" spans="1:3" ht="12" customHeight="1">
      <c r="A109" s="493" t="s">
        <v>455</v>
      </c>
      <c r="B109" s="174" t="s">
        <v>373</v>
      </c>
      <c r="C109" s="348"/>
    </row>
    <row r="110" spans="1:3" ht="12" customHeight="1">
      <c r="A110" s="493" t="s">
        <v>456</v>
      </c>
      <c r="B110" s="173" t="s">
        <v>374</v>
      </c>
      <c r="C110" s="346"/>
    </row>
    <row r="111" spans="1:3" ht="12" customHeight="1">
      <c r="A111" s="493" t="s">
        <v>460</v>
      </c>
      <c r="B111" s="11" t="s">
        <v>51</v>
      </c>
      <c r="C111" s="346"/>
    </row>
    <row r="112" spans="1:3" ht="12" customHeight="1">
      <c r="A112" s="494" t="s">
        <v>461</v>
      </c>
      <c r="B112" s="8" t="s">
        <v>529</v>
      </c>
      <c r="C112" s="348"/>
    </row>
    <row r="113" spans="1:3" ht="12" customHeight="1" thickBot="1">
      <c r="A113" s="502" t="s">
        <v>462</v>
      </c>
      <c r="B113" s="175" t="s">
        <v>530</v>
      </c>
      <c r="C113" s="352"/>
    </row>
    <row r="114" spans="1:3" ht="12" customHeight="1" thickBot="1">
      <c r="A114" s="37" t="s">
        <v>20</v>
      </c>
      <c r="B114" s="30" t="s">
        <v>375</v>
      </c>
      <c r="C114" s="344">
        <f>+C115+C117+C119</f>
        <v>0</v>
      </c>
    </row>
    <row r="115" spans="1:3" ht="12" customHeight="1">
      <c r="A115" s="492" t="s">
        <v>107</v>
      </c>
      <c r="B115" s="8" t="s">
        <v>238</v>
      </c>
      <c r="C115" s="347"/>
    </row>
    <row r="116" spans="1:3" ht="12" customHeight="1">
      <c r="A116" s="492" t="s">
        <v>108</v>
      </c>
      <c r="B116" s="12" t="s">
        <v>379</v>
      </c>
      <c r="C116" s="347"/>
    </row>
    <row r="117" spans="1:3" ht="12" customHeight="1">
      <c r="A117" s="492" t="s">
        <v>109</v>
      </c>
      <c r="B117" s="12" t="s">
        <v>192</v>
      </c>
      <c r="C117" s="346"/>
    </row>
    <row r="118" spans="1:3" ht="12" customHeight="1">
      <c r="A118" s="492" t="s">
        <v>110</v>
      </c>
      <c r="B118" s="12" t="s">
        <v>380</v>
      </c>
      <c r="C118" s="311"/>
    </row>
    <row r="119" spans="1:3" ht="12" customHeight="1">
      <c r="A119" s="492" t="s">
        <v>111</v>
      </c>
      <c r="B119" s="341" t="s">
        <v>241</v>
      </c>
      <c r="C119" s="311"/>
    </row>
    <row r="120" spans="1:3" ht="12" customHeight="1">
      <c r="A120" s="492" t="s">
        <v>120</v>
      </c>
      <c r="B120" s="340" t="s">
        <v>445</v>
      </c>
      <c r="C120" s="311"/>
    </row>
    <row r="121" spans="1:3" ht="12" customHeight="1">
      <c r="A121" s="492" t="s">
        <v>122</v>
      </c>
      <c r="B121" s="469" t="s">
        <v>385</v>
      </c>
      <c r="C121" s="311"/>
    </row>
    <row r="122" spans="1:3" ht="12" customHeight="1">
      <c r="A122" s="492" t="s">
        <v>193</v>
      </c>
      <c r="B122" s="173" t="s">
        <v>368</v>
      </c>
      <c r="C122" s="311"/>
    </row>
    <row r="123" spans="1:3" ht="12" customHeight="1">
      <c r="A123" s="492" t="s">
        <v>194</v>
      </c>
      <c r="B123" s="173" t="s">
        <v>384</v>
      </c>
      <c r="C123" s="311"/>
    </row>
    <row r="124" spans="1:3" ht="12" customHeight="1">
      <c r="A124" s="492" t="s">
        <v>195</v>
      </c>
      <c r="B124" s="173" t="s">
        <v>383</v>
      </c>
      <c r="C124" s="311"/>
    </row>
    <row r="125" spans="1:3" ht="12" customHeight="1">
      <c r="A125" s="492" t="s">
        <v>376</v>
      </c>
      <c r="B125" s="173" t="s">
        <v>371</v>
      </c>
      <c r="C125" s="311"/>
    </row>
    <row r="126" spans="1:3" ht="12" customHeight="1">
      <c r="A126" s="492" t="s">
        <v>377</v>
      </c>
      <c r="B126" s="173" t="s">
        <v>382</v>
      </c>
      <c r="C126" s="311"/>
    </row>
    <row r="127" spans="1:3" ht="12" customHeight="1" thickBot="1">
      <c r="A127" s="501" t="s">
        <v>378</v>
      </c>
      <c r="B127" s="173" t="s">
        <v>381</v>
      </c>
      <c r="C127" s="313"/>
    </row>
    <row r="128" spans="1:3" ht="12" customHeight="1" thickBot="1">
      <c r="A128" s="37" t="s">
        <v>21</v>
      </c>
      <c r="B128" s="153" t="s">
        <v>465</v>
      </c>
      <c r="C128" s="344">
        <f>+C93+C114</f>
        <v>33373</v>
      </c>
    </row>
    <row r="129" spans="1:3" ht="12" customHeight="1" thickBot="1">
      <c r="A129" s="37" t="s">
        <v>22</v>
      </c>
      <c r="B129" s="153" t="s">
        <v>466</v>
      </c>
      <c r="C129" s="344">
        <f>+C130+C131+C132</f>
        <v>0</v>
      </c>
    </row>
    <row r="130" spans="1:3" s="118" customFormat="1" ht="12" customHeight="1">
      <c r="A130" s="492" t="s">
        <v>280</v>
      </c>
      <c r="B130" s="9" t="s">
        <v>534</v>
      </c>
      <c r="C130" s="311"/>
    </row>
    <row r="131" spans="1:3" ht="12" customHeight="1">
      <c r="A131" s="492" t="s">
        <v>281</v>
      </c>
      <c r="B131" s="9" t="s">
        <v>474</v>
      </c>
      <c r="C131" s="311"/>
    </row>
    <row r="132" spans="1:3" ht="12" customHeight="1" thickBot="1">
      <c r="A132" s="501" t="s">
        <v>282</v>
      </c>
      <c r="B132" s="7" t="s">
        <v>533</v>
      </c>
      <c r="C132" s="311"/>
    </row>
    <row r="133" spans="1:3" ht="12" customHeight="1" thickBot="1">
      <c r="A133" s="37" t="s">
        <v>23</v>
      </c>
      <c r="B133" s="153" t="s">
        <v>467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476</v>
      </c>
      <c r="C134" s="311"/>
    </row>
    <row r="135" spans="1:3" ht="12" customHeight="1">
      <c r="A135" s="492" t="s">
        <v>95</v>
      </c>
      <c r="B135" s="9" t="s">
        <v>468</v>
      </c>
      <c r="C135" s="311"/>
    </row>
    <row r="136" spans="1:3" ht="12" customHeight="1">
      <c r="A136" s="492" t="s">
        <v>96</v>
      </c>
      <c r="B136" s="9" t="s">
        <v>469</v>
      </c>
      <c r="C136" s="311"/>
    </row>
    <row r="137" spans="1:3" ht="12" customHeight="1">
      <c r="A137" s="492" t="s">
        <v>180</v>
      </c>
      <c r="B137" s="9" t="s">
        <v>532</v>
      </c>
      <c r="C137" s="311"/>
    </row>
    <row r="138" spans="1:3" ht="12" customHeight="1">
      <c r="A138" s="492" t="s">
        <v>181</v>
      </c>
      <c r="B138" s="9" t="s">
        <v>471</v>
      </c>
      <c r="C138" s="311"/>
    </row>
    <row r="139" spans="1:3" s="118" customFormat="1" ht="12" customHeight="1" thickBot="1">
      <c r="A139" s="501" t="s">
        <v>182</v>
      </c>
      <c r="B139" s="7" t="s">
        <v>472</v>
      </c>
      <c r="C139" s="311"/>
    </row>
    <row r="140" spans="1:11" ht="12" customHeight="1" thickBot="1">
      <c r="A140" s="37" t="s">
        <v>24</v>
      </c>
      <c r="B140" s="153" t="s">
        <v>560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386</v>
      </c>
      <c r="C141" s="311"/>
    </row>
    <row r="142" spans="1:3" ht="12" customHeight="1">
      <c r="A142" s="492" t="s">
        <v>98</v>
      </c>
      <c r="B142" s="9" t="s">
        <v>387</v>
      </c>
      <c r="C142" s="311"/>
    </row>
    <row r="143" spans="1:3" s="118" customFormat="1" ht="12" customHeight="1">
      <c r="A143" s="492" t="s">
        <v>300</v>
      </c>
      <c r="B143" s="9" t="s">
        <v>559</v>
      </c>
      <c r="C143" s="311"/>
    </row>
    <row r="144" spans="1:3" s="118" customFormat="1" ht="12" customHeight="1">
      <c r="A144" s="492" t="s">
        <v>301</v>
      </c>
      <c r="B144" s="9" t="s">
        <v>481</v>
      </c>
      <c r="C144" s="311"/>
    </row>
    <row r="145" spans="1:3" s="118" customFormat="1" ht="12" customHeight="1" thickBot="1">
      <c r="A145" s="501" t="s">
        <v>302</v>
      </c>
      <c r="B145" s="7" t="s">
        <v>406</v>
      </c>
      <c r="C145" s="311"/>
    </row>
    <row r="146" spans="1:3" s="118" customFormat="1" ht="12" customHeight="1" thickBot="1">
      <c r="A146" s="37" t="s">
        <v>25</v>
      </c>
      <c r="B146" s="153" t="s">
        <v>482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477</v>
      </c>
      <c r="C147" s="311"/>
    </row>
    <row r="148" spans="1:3" s="118" customFormat="1" ht="12" customHeight="1">
      <c r="A148" s="492" t="s">
        <v>100</v>
      </c>
      <c r="B148" s="9" t="s">
        <v>484</v>
      </c>
      <c r="C148" s="311"/>
    </row>
    <row r="149" spans="1:3" s="118" customFormat="1" ht="12" customHeight="1">
      <c r="A149" s="492" t="s">
        <v>312</v>
      </c>
      <c r="B149" s="9" t="s">
        <v>479</v>
      </c>
      <c r="C149" s="311"/>
    </row>
    <row r="150" spans="1:3" ht="12.75" customHeight="1">
      <c r="A150" s="492" t="s">
        <v>313</v>
      </c>
      <c r="B150" s="9" t="s">
        <v>535</v>
      </c>
      <c r="C150" s="311"/>
    </row>
    <row r="151" spans="1:3" ht="12.75" customHeight="1" thickBot="1">
      <c r="A151" s="501" t="s">
        <v>483</v>
      </c>
      <c r="B151" s="7" t="s">
        <v>486</v>
      </c>
      <c r="C151" s="313"/>
    </row>
    <row r="152" spans="1:3" ht="12.75" customHeight="1" thickBot="1">
      <c r="A152" s="556" t="s">
        <v>26</v>
      </c>
      <c r="B152" s="153" t="s">
        <v>487</v>
      </c>
      <c r="C152" s="353"/>
    </row>
    <row r="153" spans="1:3" ht="12" customHeight="1" thickBot="1">
      <c r="A153" s="556" t="s">
        <v>27</v>
      </c>
      <c r="B153" s="153" t="s">
        <v>488</v>
      </c>
      <c r="C153" s="353"/>
    </row>
    <row r="154" spans="1:3" ht="15" customHeight="1" thickBot="1">
      <c r="A154" s="37" t="s">
        <v>28</v>
      </c>
      <c r="B154" s="153" t="s">
        <v>490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489</v>
      </c>
      <c r="C155" s="483">
        <f>+C128+C154</f>
        <v>33373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536</v>
      </c>
      <c r="B157" s="291"/>
      <c r="C157" s="150">
        <v>1</v>
      </c>
    </row>
    <row r="158" spans="1:3" ht="13.5" thickBot="1">
      <c r="A158" s="290" t="s">
        <v>211</v>
      </c>
      <c r="B158" s="291"/>
      <c r="C1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 melléklet a 1/",LEFT(ÖSSZEFÜGGÉSEK!A5,4),". (II.24.) önkormányzati rendelethez")</f>
        <v>9.2. melléklet a 1/2016. (II.24.) önkormányzati rendelethez</v>
      </c>
    </row>
    <row r="2" spans="1:3" s="513" customFormat="1" ht="25.5" customHeight="1">
      <c r="A2" s="463" t="s">
        <v>209</v>
      </c>
      <c r="B2" s="405" t="s">
        <v>584</v>
      </c>
      <c r="C2" s="419" t="s">
        <v>61</v>
      </c>
    </row>
    <row r="3" spans="1:3" s="513" customFormat="1" ht="24.75" thickBot="1">
      <c r="A3" s="506" t="s">
        <v>208</v>
      </c>
      <c r="B3" s="406" t="s">
        <v>414</v>
      </c>
      <c r="C3" s="420"/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538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539</v>
      </c>
      <c r="C26" s="364">
        <f>+C27+C28+C29</f>
        <v>0</v>
      </c>
    </row>
    <row r="27" spans="1:3" s="516" customFormat="1" ht="12" customHeight="1">
      <c r="A27" s="509" t="s">
        <v>280</v>
      </c>
      <c r="B27" s="510" t="s">
        <v>275</v>
      </c>
      <c r="C27" s="95"/>
    </row>
    <row r="28" spans="1:3" s="516" customFormat="1" ht="12" customHeight="1">
      <c r="A28" s="509" t="s">
        <v>281</v>
      </c>
      <c r="B28" s="510" t="s">
        <v>419</v>
      </c>
      <c r="C28" s="362"/>
    </row>
    <row r="29" spans="1:3" s="516" customFormat="1" ht="12" customHeight="1">
      <c r="A29" s="509" t="s">
        <v>282</v>
      </c>
      <c r="B29" s="511" t="s">
        <v>422</v>
      </c>
      <c r="C29" s="362"/>
    </row>
    <row r="30" spans="1:3" s="516" customFormat="1" ht="12" customHeight="1" thickBot="1">
      <c r="A30" s="508" t="s">
        <v>283</v>
      </c>
      <c r="B30" s="171" t="s">
        <v>540</v>
      </c>
      <c r="C30" s="102"/>
    </row>
    <row r="31" spans="1:3" s="516" customFormat="1" ht="12" customHeight="1" thickBot="1">
      <c r="A31" s="242" t="s">
        <v>23</v>
      </c>
      <c r="B31" s="153" t="s">
        <v>423</v>
      </c>
      <c r="C31" s="364">
        <f>+C32+C33+C34</f>
        <v>0</v>
      </c>
    </row>
    <row r="32" spans="1:3" s="516" customFormat="1" ht="12" customHeight="1">
      <c r="A32" s="509" t="s">
        <v>94</v>
      </c>
      <c r="B32" s="510" t="s">
        <v>303</v>
      </c>
      <c r="C32" s="95"/>
    </row>
    <row r="33" spans="1:3" s="516" customFormat="1" ht="12" customHeight="1">
      <c r="A33" s="509" t="s">
        <v>95</v>
      </c>
      <c r="B33" s="511" t="s">
        <v>304</v>
      </c>
      <c r="C33" s="365"/>
    </row>
    <row r="34" spans="1:3" s="516" customFormat="1" ht="12" customHeight="1" thickBot="1">
      <c r="A34" s="508" t="s">
        <v>96</v>
      </c>
      <c r="B34" s="171" t="s">
        <v>305</v>
      </c>
      <c r="C34" s="102"/>
    </row>
    <row r="35" spans="1:3" s="421" customFormat="1" ht="12" customHeight="1" thickBot="1">
      <c r="A35" s="242" t="s">
        <v>24</v>
      </c>
      <c r="B35" s="153" t="s">
        <v>391</v>
      </c>
      <c r="C35" s="391"/>
    </row>
    <row r="36" spans="1:3" s="421" customFormat="1" ht="12" customHeight="1" thickBot="1">
      <c r="A36" s="242" t="s">
        <v>25</v>
      </c>
      <c r="B36" s="153" t="s">
        <v>424</v>
      </c>
      <c r="C36" s="412"/>
    </row>
    <row r="37" spans="1:3" s="421" customFormat="1" ht="12" customHeight="1" thickBot="1">
      <c r="A37" s="234" t="s">
        <v>26</v>
      </c>
      <c r="B37" s="153" t="s">
        <v>425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426</v>
      </c>
      <c r="C38" s="413">
        <f>+C39+C40+C41</f>
        <v>91129</v>
      </c>
    </row>
    <row r="39" spans="1:3" s="421" customFormat="1" ht="12" customHeight="1">
      <c r="A39" s="509" t="s">
        <v>427</v>
      </c>
      <c r="B39" s="510" t="s">
        <v>248</v>
      </c>
      <c r="C39" s="95"/>
    </row>
    <row r="40" spans="1:3" s="421" customFormat="1" ht="12" customHeight="1">
      <c r="A40" s="509" t="s">
        <v>428</v>
      </c>
      <c r="B40" s="511" t="s">
        <v>2</v>
      </c>
      <c r="C40" s="365"/>
    </row>
    <row r="41" spans="1:3" s="516" customFormat="1" ht="12" customHeight="1" thickBot="1">
      <c r="A41" s="508" t="s">
        <v>429</v>
      </c>
      <c r="B41" s="171" t="s">
        <v>430</v>
      </c>
      <c r="C41" s="102">
        <v>91129</v>
      </c>
    </row>
    <row r="42" spans="1:3" s="516" customFormat="1" ht="15" customHeight="1" thickBot="1">
      <c r="A42" s="279" t="s">
        <v>28</v>
      </c>
      <c r="B42" s="280" t="s">
        <v>431</v>
      </c>
      <c r="C42" s="416">
        <f>+C37+C38</f>
        <v>91129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59</v>
      </c>
      <c r="C45" s="416"/>
    </row>
    <row r="46" spans="1:3" s="517" customFormat="1" ht="12" customHeight="1" thickBot="1">
      <c r="A46" s="242" t="s">
        <v>19</v>
      </c>
      <c r="B46" s="153" t="s">
        <v>432</v>
      </c>
      <c r="C46" s="364">
        <f>SUM(C47:C51)</f>
        <v>86049</v>
      </c>
    </row>
    <row r="47" spans="1:3" ht="12" customHeight="1">
      <c r="A47" s="508" t="s">
        <v>101</v>
      </c>
      <c r="B47" s="9" t="s">
        <v>50</v>
      </c>
      <c r="C47" s="95">
        <v>51624</v>
      </c>
    </row>
    <row r="48" spans="1:3" ht="12" customHeight="1">
      <c r="A48" s="508" t="s">
        <v>102</v>
      </c>
      <c r="B48" s="8" t="s">
        <v>188</v>
      </c>
      <c r="C48" s="98">
        <v>14394</v>
      </c>
    </row>
    <row r="49" spans="1:3" ht="12" customHeight="1">
      <c r="A49" s="508" t="s">
        <v>103</v>
      </c>
      <c r="B49" s="8" t="s">
        <v>144</v>
      </c>
      <c r="C49" s="98">
        <v>17531</v>
      </c>
    </row>
    <row r="50" spans="1:3" ht="12" customHeight="1">
      <c r="A50" s="508" t="s">
        <v>104</v>
      </c>
      <c r="B50" s="8" t="s">
        <v>189</v>
      </c>
      <c r="C50" s="98">
        <v>2500</v>
      </c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433</v>
      </c>
      <c r="C52" s="364">
        <f>SUM(C53:C55)</f>
        <v>5080</v>
      </c>
    </row>
    <row r="53" spans="1:3" s="517" customFormat="1" ht="12" customHeight="1">
      <c r="A53" s="508" t="s">
        <v>107</v>
      </c>
      <c r="B53" s="9" t="s">
        <v>238</v>
      </c>
      <c r="C53" s="95">
        <v>5080</v>
      </c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541</v>
      </c>
      <c r="C56" s="98"/>
    </row>
    <row r="57" spans="1:3" ht="12" customHeight="1" thickBot="1">
      <c r="A57" s="242" t="s">
        <v>21</v>
      </c>
      <c r="B57" s="153" t="s">
        <v>13</v>
      </c>
      <c r="C57" s="391"/>
    </row>
    <row r="58" spans="1:3" ht="15" customHeight="1" thickBot="1">
      <c r="A58" s="242" t="s">
        <v>22</v>
      </c>
      <c r="B58" s="287" t="s">
        <v>548</v>
      </c>
      <c r="C58" s="417">
        <f>+C46+C52+C57</f>
        <v>91129</v>
      </c>
    </row>
    <row r="59" ht="13.5" thickBot="1">
      <c r="C59" s="418"/>
    </row>
    <row r="60" spans="1:3" ht="15" customHeight="1" thickBot="1">
      <c r="A60" s="290" t="s">
        <v>536</v>
      </c>
      <c r="B60" s="291"/>
      <c r="C60" s="150">
        <v>16</v>
      </c>
    </row>
    <row r="61" spans="1:3" ht="14.25" customHeight="1" thickBot="1">
      <c r="A61" s="290" t="s">
        <v>211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D124" sqref="D124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239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510</v>
      </c>
      <c r="C4" s="467" t="s">
        <v>511</v>
      </c>
    </row>
    <row r="5" spans="1:3" s="472" customFormat="1" ht="12" customHeight="1" thickBot="1">
      <c r="A5" s="20" t="s">
        <v>19</v>
      </c>
      <c r="B5" s="21" t="s">
        <v>264</v>
      </c>
      <c r="C5" s="344">
        <f>+C6+C7+C8+C9+C10+C11</f>
        <v>167817</v>
      </c>
    </row>
    <row r="6" spans="1:3" s="472" customFormat="1" ht="12" customHeight="1">
      <c r="A6" s="15" t="s">
        <v>101</v>
      </c>
      <c r="B6" s="473" t="s">
        <v>265</v>
      </c>
      <c r="C6" s="347">
        <v>3204</v>
      </c>
    </row>
    <row r="7" spans="1:3" s="472" customFormat="1" ht="12" customHeight="1">
      <c r="A7" s="14" t="s">
        <v>102</v>
      </c>
      <c r="B7" s="474" t="s">
        <v>266</v>
      </c>
      <c r="C7" s="346">
        <v>63384</v>
      </c>
    </row>
    <row r="8" spans="1:3" s="472" customFormat="1" ht="12" customHeight="1">
      <c r="A8" s="14" t="s">
        <v>103</v>
      </c>
      <c r="B8" s="474" t="s">
        <v>569</v>
      </c>
      <c r="C8" s="346">
        <v>22049</v>
      </c>
    </row>
    <row r="9" spans="1:3" s="472" customFormat="1" ht="12" customHeight="1">
      <c r="A9" s="14" t="s">
        <v>104</v>
      </c>
      <c r="B9" s="474" t="s">
        <v>268</v>
      </c>
      <c r="C9" s="346">
        <v>3280</v>
      </c>
    </row>
    <row r="10" spans="1:3" s="472" customFormat="1" ht="12" customHeight="1">
      <c r="A10" s="14" t="s">
        <v>153</v>
      </c>
      <c r="B10" s="340" t="s">
        <v>449</v>
      </c>
      <c r="C10" s="346">
        <v>75900</v>
      </c>
    </row>
    <row r="11" spans="1:3" s="472" customFormat="1" ht="12" customHeight="1" thickBot="1">
      <c r="A11" s="16" t="s">
        <v>105</v>
      </c>
      <c r="B11" s="341" t="s">
        <v>450</v>
      </c>
      <c r="C11" s="346"/>
    </row>
    <row r="12" spans="1:3" s="472" customFormat="1" ht="12" customHeight="1" thickBot="1">
      <c r="A12" s="20" t="s">
        <v>20</v>
      </c>
      <c r="B12" s="339" t="s">
        <v>269</v>
      </c>
      <c r="C12" s="344">
        <f>+C13+C14+C15+C16+C17</f>
        <v>3200</v>
      </c>
    </row>
    <row r="13" spans="1:3" s="472" customFormat="1" ht="12" customHeight="1">
      <c r="A13" s="15" t="s">
        <v>107</v>
      </c>
      <c r="B13" s="473" t="s">
        <v>270</v>
      </c>
      <c r="C13" s="347"/>
    </row>
    <row r="14" spans="1:3" s="472" customFormat="1" ht="12" customHeight="1">
      <c r="A14" s="14" t="s">
        <v>108</v>
      </c>
      <c r="B14" s="474" t="s">
        <v>271</v>
      </c>
      <c r="C14" s="346"/>
    </row>
    <row r="15" spans="1:3" s="472" customFormat="1" ht="12" customHeight="1">
      <c r="A15" s="14" t="s">
        <v>109</v>
      </c>
      <c r="B15" s="474" t="s">
        <v>439</v>
      </c>
      <c r="C15" s="346"/>
    </row>
    <row r="16" spans="1:3" s="472" customFormat="1" ht="12" customHeight="1">
      <c r="A16" s="14" t="s">
        <v>110</v>
      </c>
      <c r="B16" s="474" t="s">
        <v>440</v>
      </c>
      <c r="C16" s="346"/>
    </row>
    <row r="17" spans="1:3" s="472" customFormat="1" ht="12" customHeight="1">
      <c r="A17" s="14" t="s">
        <v>111</v>
      </c>
      <c r="B17" s="474" t="s">
        <v>272</v>
      </c>
      <c r="C17" s="346">
        <v>3200</v>
      </c>
    </row>
    <row r="18" spans="1:3" s="472" customFormat="1" ht="12" customHeight="1" thickBot="1">
      <c r="A18" s="16" t="s">
        <v>120</v>
      </c>
      <c r="B18" s="341" t="s">
        <v>273</v>
      </c>
      <c r="C18" s="348"/>
    </row>
    <row r="19" spans="1:3" s="472" customFormat="1" ht="12" customHeight="1" thickBot="1">
      <c r="A19" s="20" t="s">
        <v>21</v>
      </c>
      <c r="B19" s="21" t="s">
        <v>274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275</v>
      </c>
      <c r="C20" s="347"/>
    </row>
    <row r="21" spans="1:3" s="472" customFormat="1" ht="12" customHeight="1">
      <c r="A21" s="14" t="s">
        <v>91</v>
      </c>
      <c r="B21" s="474" t="s">
        <v>276</v>
      </c>
      <c r="C21" s="346"/>
    </row>
    <row r="22" spans="1:3" s="472" customFormat="1" ht="12" customHeight="1">
      <c r="A22" s="14" t="s">
        <v>92</v>
      </c>
      <c r="B22" s="474" t="s">
        <v>441</v>
      </c>
      <c r="C22" s="346"/>
    </row>
    <row r="23" spans="1:3" s="472" customFormat="1" ht="12" customHeight="1">
      <c r="A23" s="14" t="s">
        <v>93</v>
      </c>
      <c r="B23" s="474" t="s">
        <v>442</v>
      </c>
      <c r="C23" s="346"/>
    </row>
    <row r="24" spans="1:3" s="472" customFormat="1" ht="12" customHeight="1">
      <c r="A24" s="14" t="s">
        <v>176</v>
      </c>
      <c r="B24" s="474" t="s">
        <v>277</v>
      </c>
      <c r="C24" s="346"/>
    </row>
    <row r="25" spans="1:3" s="472" customFormat="1" ht="12" customHeight="1" thickBot="1">
      <c r="A25" s="16" t="s">
        <v>177</v>
      </c>
      <c r="B25" s="475" t="s">
        <v>278</v>
      </c>
      <c r="C25" s="348"/>
    </row>
    <row r="26" spans="1:3" s="472" customFormat="1" ht="12" customHeight="1" thickBot="1">
      <c r="A26" s="20" t="s">
        <v>178</v>
      </c>
      <c r="B26" s="21" t="s">
        <v>570</v>
      </c>
      <c r="C26" s="350">
        <f>SUM(C27:C33)</f>
        <v>305000</v>
      </c>
    </row>
    <row r="27" spans="1:3" s="472" customFormat="1" ht="12" customHeight="1">
      <c r="A27" s="15" t="s">
        <v>280</v>
      </c>
      <c r="B27" s="473" t="s">
        <v>574</v>
      </c>
      <c r="C27" s="347">
        <v>70000</v>
      </c>
    </row>
    <row r="28" spans="1:3" s="472" customFormat="1" ht="12" customHeight="1">
      <c r="A28" s="14" t="s">
        <v>281</v>
      </c>
      <c r="B28" s="474" t="s">
        <v>575</v>
      </c>
      <c r="C28" s="346">
        <v>10000</v>
      </c>
    </row>
    <row r="29" spans="1:3" s="472" customFormat="1" ht="12" customHeight="1">
      <c r="A29" s="14" t="s">
        <v>282</v>
      </c>
      <c r="B29" s="474" t="s">
        <v>576</v>
      </c>
      <c r="C29" s="346">
        <v>220000</v>
      </c>
    </row>
    <row r="30" spans="1:3" s="472" customFormat="1" ht="12" customHeight="1">
      <c r="A30" s="14" t="s">
        <v>283</v>
      </c>
      <c r="B30" s="474" t="s">
        <v>577</v>
      </c>
      <c r="C30" s="346"/>
    </row>
    <row r="31" spans="1:3" s="472" customFormat="1" ht="12" customHeight="1">
      <c r="A31" s="14" t="s">
        <v>571</v>
      </c>
      <c r="B31" s="474" t="s">
        <v>284</v>
      </c>
      <c r="C31" s="346">
        <v>5000</v>
      </c>
    </row>
    <row r="32" spans="1:3" s="472" customFormat="1" ht="12" customHeight="1">
      <c r="A32" s="14" t="s">
        <v>572</v>
      </c>
      <c r="B32" s="474" t="s">
        <v>285</v>
      </c>
      <c r="C32" s="346"/>
    </row>
    <row r="33" spans="1:3" s="472" customFormat="1" ht="12" customHeight="1" thickBot="1">
      <c r="A33" s="16" t="s">
        <v>573</v>
      </c>
      <c r="B33" s="581" t="s">
        <v>286</v>
      </c>
      <c r="C33" s="348"/>
    </row>
    <row r="34" spans="1:3" s="472" customFormat="1" ht="12" customHeight="1" thickBot="1">
      <c r="A34" s="20" t="s">
        <v>23</v>
      </c>
      <c r="B34" s="21" t="s">
        <v>451</v>
      </c>
      <c r="C34" s="344">
        <f>SUM(C35:C45)</f>
        <v>16250</v>
      </c>
    </row>
    <row r="35" spans="1:3" s="472" customFormat="1" ht="12" customHeight="1">
      <c r="A35" s="15" t="s">
        <v>94</v>
      </c>
      <c r="B35" s="473" t="s">
        <v>289</v>
      </c>
      <c r="C35" s="347"/>
    </row>
    <row r="36" spans="1:3" s="472" customFormat="1" ht="12" customHeight="1">
      <c r="A36" s="14" t="s">
        <v>95</v>
      </c>
      <c r="B36" s="474" t="s">
        <v>290</v>
      </c>
      <c r="C36" s="346">
        <v>11623</v>
      </c>
    </row>
    <row r="37" spans="1:3" s="472" customFormat="1" ht="12" customHeight="1">
      <c r="A37" s="14" t="s">
        <v>96</v>
      </c>
      <c r="B37" s="474" t="s">
        <v>291</v>
      </c>
      <c r="C37" s="346"/>
    </row>
    <row r="38" spans="1:3" s="472" customFormat="1" ht="12" customHeight="1">
      <c r="A38" s="14" t="s">
        <v>180</v>
      </c>
      <c r="B38" s="474" t="s">
        <v>292</v>
      </c>
      <c r="C38" s="346"/>
    </row>
    <row r="39" spans="1:3" s="472" customFormat="1" ht="12" customHeight="1">
      <c r="A39" s="14" t="s">
        <v>181</v>
      </c>
      <c r="B39" s="474" t="s">
        <v>293</v>
      </c>
      <c r="C39" s="346">
        <v>1300</v>
      </c>
    </row>
    <row r="40" spans="1:3" s="472" customFormat="1" ht="12" customHeight="1">
      <c r="A40" s="14" t="s">
        <v>182</v>
      </c>
      <c r="B40" s="474" t="s">
        <v>294</v>
      </c>
      <c r="C40" s="346"/>
    </row>
    <row r="41" spans="1:3" s="472" customFormat="1" ht="12" customHeight="1">
      <c r="A41" s="14" t="s">
        <v>183</v>
      </c>
      <c r="B41" s="474" t="s">
        <v>295</v>
      </c>
      <c r="C41" s="346">
        <v>3327</v>
      </c>
    </row>
    <row r="42" spans="1:3" s="472" customFormat="1" ht="12" customHeight="1">
      <c r="A42" s="14" t="s">
        <v>184</v>
      </c>
      <c r="B42" s="474" t="s">
        <v>579</v>
      </c>
      <c r="C42" s="346"/>
    </row>
    <row r="43" spans="1:3" s="472" customFormat="1" ht="12" customHeight="1">
      <c r="A43" s="14" t="s">
        <v>287</v>
      </c>
      <c r="B43" s="474" t="s">
        <v>297</v>
      </c>
      <c r="C43" s="349"/>
    </row>
    <row r="44" spans="1:3" s="472" customFormat="1" ht="12" customHeight="1">
      <c r="A44" s="16" t="s">
        <v>288</v>
      </c>
      <c r="B44" s="475" t="s">
        <v>453</v>
      </c>
      <c r="C44" s="459"/>
    </row>
    <row r="45" spans="1:3" s="472" customFormat="1" ht="12" customHeight="1" thickBot="1">
      <c r="A45" s="16" t="s">
        <v>452</v>
      </c>
      <c r="B45" s="341" t="s">
        <v>298</v>
      </c>
      <c r="C45" s="459"/>
    </row>
    <row r="46" spans="1:3" s="472" customFormat="1" ht="12" customHeight="1" thickBot="1">
      <c r="A46" s="20" t="s">
        <v>24</v>
      </c>
      <c r="B46" s="21" t="s">
        <v>299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303</v>
      </c>
      <c r="C47" s="518"/>
    </row>
    <row r="48" spans="1:3" s="472" customFormat="1" ht="12" customHeight="1">
      <c r="A48" s="14" t="s">
        <v>98</v>
      </c>
      <c r="B48" s="474" t="s">
        <v>304</v>
      </c>
      <c r="C48" s="349"/>
    </row>
    <row r="49" spans="1:3" s="472" customFormat="1" ht="12" customHeight="1">
      <c r="A49" s="14" t="s">
        <v>300</v>
      </c>
      <c r="B49" s="474" t="s">
        <v>305</v>
      </c>
      <c r="C49" s="349"/>
    </row>
    <row r="50" spans="1:3" s="472" customFormat="1" ht="12" customHeight="1">
      <c r="A50" s="14" t="s">
        <v>301</v>
      </c>
      <c r="B50" s="474" t="s">
        <v>306</v>
      </c>
      <c r="C50" s="349"/>
    </row>
    <row r="51" spans="1:3" s="472" customFormat="1" ht="12" customHeight="1" thickBot="1">
      <c r="A51" s="16" t="s">
        <v>302</v>
      </c>
      <c r="B51" s="341" t="s">
        <v>307</v>
      </c>
      <c r="C51" s="459"/>
    </row>
    <row r="52" spans="1:3" s="472" customFormat="1" ht="12" customHeight="1" thickBot="1">
      <c r="A52" s="20" t="s">
        <v>185</v>
      </c>
      <c r="B52" s="21" t="s">
        <v>308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309</v>
      </c>
      <c r="C53" s="347"/>
    </row>
    <row r="54" spans="1:3" s="472" customFormat="1" ht="12" customHeight="1">
      <c r="A54" s="14" t="s">
        <v>100</v>
      </c>
      <c r="B54" s="474" t="s">
        <v>443</v>
      </c>
      <c r="C54" s="346"/>
    </row>
    <row r="55" spans="1:3" s="472" customFormat="1" ht="12" customHeight="1">
      <c r="A55" s="14" t="s">
        <v>312</v>
      </c>
      <c r="B55" s="474" t="s">
        <v>310</v>
      </c>
      <c r="C55" s="346"/>
    </row>
    <row r="56" spans="1:3" s="472" customFormat="1" ht="12" customHeight="1" thickBot="1">
      <c r="A56" s="16" t="s">
        <v>313</v>
      </c>
      <c r="B56" s="341" t="s">
        <v>311</v>
      </c>
      <c r="C56" s="348"/>
    </row>
    <row r="57" spans="1:3" s="472" customFormat="1" ht="12" customHeight="1" thickBot="1">
      <c r="A57" s="20" t="s">
        <v>26</v>
      </c>
      <c r="B57" s="339" t="s">
        <v>314</v>
      </c>
      <c r="C57" s="344">
        <f>SUM(C58:C60)</f>
        <v>17500</v>
      </c>
    </row>
    <row r="58" spans="1:3" s="472" customFormat="1" ht="12" customHeight="1">
      <c r="A58" s="15" t="s">
        <v>186</v>
      </c>
      <c r="B58" s="473" t="s">
        <v>316</v>
      </c>
      <c r="C58" s="349"/>
    </row>
    <row r="59" spans="1:3" s="472" customFormat="1" ht="12" customHeight="1">
      <c r="A59" s="14" t="s">
        <v>187</v>
      </c>
      <c r="B59" s="474" t="s">
        <v>444</v>
      </c>
      <c r="C59" s="349">
        <v>17500</v>
      </c>
    </row>
    <row r="60" spans="1:3" s="472" customFormat="1" ht="12" customHeight="1">
      <c r="A60" s="14" t="s">
        <v>240</v>
      </c>
      <c r="B60" s="474" t="s">
        <v>317</v>
      </c>
      <c r="C60" s="349"/>
    </row>
    <row r="61" spans="1:3" s="472" customFormat="1" ht="12" customHeight="1" thickBot="1">
      <c r="A61" s="16" t="s">
        <v>315</v>
      </c>
      <c r="B61" s="341" t="s">
        <v>318</v>
      </c>
      <c r="C61" s="349"/>
    </row>
    <row r="62" spans="1:3" s="472" customFormat="1" ht="12" customHeight="1" thickBot="1">
      <c r="A62" s="553" t="s">
        <v>493</v>
      </c>
      <c r="B62" s="21" t="s">
        <v>319</v>
      </c>
      <c r="C62" s="350">
        <f>+C5+C12+C19+C26+C34+C46+C52+C57</f>
        <v>509767</v>
      </c>
    </row>
    <row r="63" spans="1:3" s="472" customFormat="1" ht="12" customHeight="1" thickBot="1">
      <c r="A63" s="521" t="s">
        <v>320</v>
      </c>
      <c r="B63" s="339" t="s">
        <v>321</v>
      </c>
      <c r="C63" s="344">
        <f>SUM(C64:C66)</f>
        <v>0</v>
      </c>
    </row>
    <row r="64" spans="1:3" s="472" customFormat="1" ht="12" customHeight="1">
      <c r="A64" s="15" t="s">
        <v>352</v>
      </c>
      <c r="B64" s="473" t="s">
        <v>322</v>
      </c>
      <c r="C64" s="349"/>
    </row>
    <row r="65" spans="1:3" s="472" customFormat="1" ht="12" customHeight="1">
      <c r="A65" s="14" t="s">
        <v>361</v>
      </c>
      <c r="B65" s="474" t="s">
        <v>323</v>
      </c>
      <c r="C65" s="349"/>
    </row>
    <row r="66" spans="1:3" s="472" customFormat="1" ht="12" customHeight="1" thickBot="1">
      <c r="A66" s="16" t="s">
        <v>362</v>
      </c>
      <c r="B66" s="547" t="s">
        <v>478</v>
      </c>
      <c r="C66" s="349"/>
    </row>
    <row r="67" spans="1:3" s="472" customFormat="1" ht="12" customHeight="1" thickBot="1">
      <c r="A67" s="521" t="s">
        <v>325</v>
      </c>
      <c r="B67" s="339" t="s">
        <v>326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327</v>
      </c>
      <c r="C68" s="349"/>
    </row>
    <row r="69" spans="1:3" s="472" customFormat="1" ht="12" customHeight="1">
      <c r="A69" s="14" t="s">
        <v>155</v>
      </c>
      <c r="B69" s="474" t="s">
        <v>328</v>
      </c>
      <c r="C69" s="349"/>
    </row>
    <row r="70" spans="1:3" s="472" customFormat="1" ht="12" customHeight="1">
      <c r="A70" s="14" t="s">
        <v>353</v>
      </c>
      <c r="B70" s="474" t="s">
        <v>329</v>
      </c>
      <c r="C70" s="349"/>
    </row>
    <row r="71" spans="1:3" s="472" customFormat="1" ht="12" customHeight="1" thickBot="1">
      <c r="A71" s="16" t="s">
        <v>354</v>
      </c>
      <c r="B71" s="341" t="s">
        <v>330</v>
      </c>
      <c r="C71" s="349"/>
    </row>
    <row r="72" spans="1:3" s="472" customFormat="1" ht="12" customHeight="1" thickBot="1">
      <c r="A72" s="521" t="s">
        <v>331</v>
      </c>
      <c r="B72" s="339" t="s">
        <v>332</v>
      </c>
      <c r="C72" s="344">
        <f>SUM(C73:C74)</f>
        <v>186406</v>
      </c>
    </row>
    <row r="73" spans="1:3" s="472" customFormat="1" ht="12" customHeight="1">
      <c r="A73" s="15" t="s">
        <v>355</v>
      </c>
      <c r="B73" s="473" t="s">
        <v>333</v>
      </c>
      <c r="C73" s="349">
        <v>186406</v>
      </c>
    </row>
    <row r="74" spans="1:3" s="472" customFormat="1" ht="12" customHeight="1" thickBot="1">
      <c r="A74" s="16" t="s">
        <v>356</v>
      </c>
      <c r="B74" s="341" t="s">
        <v>334</v>
      </c>
      <c r="C74" s="349"/>
    </row>
    <row r="75" spans="1:3" s="472" customFormat="1" ht="12" customHeight="1" thickBot="1">
      <c r="A75" s="521" t="s">
        <v>335</v>
      </c>
      <c r="B75" s="339" t="s">
        <v>336</v>
      </c>
      <c r="C75" s="344">
        <f>SUM(C76:C78)</f>
        <v>0</v>
      </c>
    </row>
    <row r="76" spans="1:3" s="472" customFormat="1" ht="12" customHeight="1">
      <c r="A76" s="15" t="s">
        <v>357</v>
      </c>
      <c r="B76" s="473" t="s">
        <v>337</v>
      </c>
      <c r="C76" s="349"/>
    </row>
    <row r="77" spans="1:3" s="472" customFormat="1" ht="12" customHeight="1">
      <c r="A77" s="14" t="s">
        <v>358</v>
      </c>
      <c r="B77" s="474" t="s">
        <v>338</v>
      </c>
      <c r="C77" s="349"/>
    </row>
    <row r="78" spans="1:3" s="472" customFormat="1" ht="12" customHeight="1" thickBot="1">
      <c r="A78" s="16" t="s">
        <v>359</v>
      </c>
      <c r="B78" s="341" t="s">
        <v>339</v>
      </c>
      <c r="C78" s="349"/>
    </row>
    <row r="79" spans="1:3" s="472" customFormat="1" ht="12" customHeight="1" thickBot="1">
      <c r="A79" s="521" t="s">
        <v>340</v>
      </c>
      <c r="B79" s="339" t="s">
        <v>360</v>
      </c>
      <c r="C79" s="344">
        <f>SUM(C80:C83)</f>
        <v>0</v>
      </c>
    </row>
    <row r="80" spans="1:3" s="472" customFormat="1" ht="12" customHeight="1">
      <c r="A80" s="477" t="s">
        <v>341</v>
      </c>
      <c r="B80" s="473" t="s">
        <v>342</v>
      </c>
      <c r="C80" s="349"/>
    </row>
    <row r="81" spans="1:3" s="472" customFormat="1" ht="12" customHeight="1">
      <c r="A81" s="478" t="s">
        <v>343</v>
      </c>
      <c r="B81" s="474" t="s">
        <v>344</v>
      </c>
      <c r="C81" s="349"/>
    </row>
    <row r="82" spans="1:3" s="472" customFormat="1" ht="12" customHeight="1">
      <c r="A82" s="478" t="s">
        <v>345</v>
      </c>
      <c r="B82" s="474" t="s">
        <v>346</v>
      </c>
      <c r="C82" s="349"/>
    </row>
    <row r="83" spans="1:3" s="472" customFormat="1" ht="12" customHeight="1" thickBot="1">
      <c r="A83" s="479" t="s">
        <v>347</v>
      </c>
      <c r="B83" s="341" t="s">
        <v>348</v>
      </c>
      <c r="C83" s="349"/>
    </row>
    <row r="84" spans="1:3" s="472" customFormat="1" ht="12" customHeight="1" thickBot="1">
      <c r="A84" s="521" t="s">
        <v>349</v>
      </c>
      <c r="B84" s="339" t="s">
        <v>492</v>
      </c>
      <c r="C84" s="519"/>
    </row>
    <row r="85" spans="1:3" s="472" customFormat="1" ht="13.5" customHeight="1" thickBot="1">
      <c r="A85" s="521" t="s">
        <v>351</v>
      </c>
      <c r="B85" s="339" t="s">
        <v>350</v>
      </c>
      <c r="C85" s="519"/>
    </row>
    <row r="86" spans="1:3" s="472" customFormat="1" ht="15.75" customHeight="1" thickBot="1">
      <c r="A86" s="521" t="s">
        <v>363</v>
      </c>
      <c r="B86" s="480" t="s">
        <v>495</v>
      </c>
      <c r="C86" s="350">
        <f>+C63+C67+C72+C75+C79+C85+C84</f>
        <v>186406</v>
      </c>
    </row>
    <row r="87" spans="1:3" s="472" customFormat="1" ht="16.5" customHeight="1" thickBot="1">
      <c r="A87" s="522" t="s">
        <v>494</v>
      </c>
      <c r="B87" s="481" t="s">
        <v>496</v>
      </c>
      <c r="C87" s="350">
        <f>+C62+C86</f>
        <v>696173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239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510</v>
      </c>
      <c r="C92" s="39" t="s">
        <v>511</v>
      </c>
    </row>
    <row r="93" spans="1:3" ht="12" customHeight="1" thickBot="1">
      <c r="A93" s="22" t="s">
        <v>19</v>
      </c>
      <c r="B93" s="31" t="s">
        <v>454</v>
      </c>
      <c r="C93" s="343">
        <f>C94+C95+C96+C97+C98+C111</f>
        <v>632205</v>
      </c>
    </row>
    <row r="94" spans="1:3" ht="12" customHeight="1">
      <c r="A94" s="17" t="s">
        <v>101</v>
      </c>
      <c r="B94" s="10" t="s">
        <v>50</v>
      </c>
      <c r="C94" s="345">
        <v>256746</v>
      </c>
    </row>
    <row r="95" spans="1:3" ht="12" customHeight="1">
      <c r="A95" s="14" t="s">
        <v>102</v>
      </c>
      <c r="B95" s="8" t="s">
        <v>188</v>
      </c>
      <c r="C95" s="346">
        <v>63054</v>
      </c>
    </row>
    <row r="96" spans="1:3" ht="12" customHeight="1">
      <c r="A96" s="14" t="s">
        <v>103</v>
      </c>
      <c r="B96" s="8" t="s">
        <v>144</v>
      </c>
      <c r="C96" s="348">
        <v>231586</v>
      </c>
    </row>
    <row r="97" spans="1:3" ht="12" customHeight="1">
      <c r="A97" s="14" t="s">
        <v>104</v>
      </c>
      <c r="B97" s="11" t="s">
        <v>189</v>
      </c>
      <c r="C97" s="348">
        <v>21450</v>
      </c>
    </row>
    <row r="98" spans="1:3" ht="12" customHeight="1">
      <c r="A98" s="14" t="s">
        <v>115</v>
      </c>
      <c r="B98" s="19" t="s">
        <v>190</v>
      </c>
      <c r="C98" s="348">
        <v>20540</v>
      </c>
    </row>
    <row r="99" spans="1:3" ht="12" customHeight="1">
      <c r="A99" s="14" t="s">
        <v>105</v>
      </c>
      <c r="B99" s="8" t="s">
        <v>459</v>
      </c>
      <c r="C99" s="348"/>
    </row>
    <row r="100" spans="1:3" ht="12" customHeight="1">
      <c r="A100" s="14" t="s">
        <v>106</v>
      </c>
      <c r="B100" s="174" t="s">
        <v>458</v>
      </c>
      <c r="C100" s="348"/>
    </row>
    <row r="101" spans="1:3" ht="12" customHeight="1">
      <c r="A101" s="14" t="s">
        <v>116</v>
      </c>
      <c r="B101" s="174" t="s">
        <v>457</v>
      </c>
      <c r="C101" s="348"/>
    </row>
    <row r="102" spans="1:3" ht="12" customHeight="1">
      <c r="A102" s="14" t="s">
        <v>117</v>
      </c>
      <c r="B102" s="172" t="s">
        <v>366</v>
      </c>
      <c r="C102" s="348"/>
    </row>
    <row r="103" spans="1:3" ht="12" customHeight="1">
      <c r="A103" s="14" t="s">
        <v>118</v>
      </c>
      <c r="B103" s="173" t="s">
        <v>367</v>
      </c>
      <c r="C103" s="348"/>
    </row>
    <row r="104" spans="1:3" ht="12" customHeight="1">
      <c r="A104" s="14" t="s">
        <v>119</v>
      </c>
      <c r="B104" s="173" t="s">
        <v>368</v>
      </c>
      <c r="C104" s="348"/>
    </row>
    <row r="105" spans="1:3" ht="12" customHeight="1">
      <c r="A105" s="14" t="s">
        <v>121</v>
      </c>
      <c r="B105" s="172" t="s">
        <v>369</v>
      </c>
      <c r="C105" s="348"/>
    </row>
    <row r="106" spans="1:3" ht="12" customHeight="1">
      <c r="A106" s="14" t="s">
        <v>191</v>
      </c>
      <c r="B106" s="172" t="s">
        <v>370</v>
      </c>
      <c r="C106" s="348"/>
    </row>
    <row r="107" spans="1:3" ht="12" customHeight="1">
      <c r="A107" s="14" t="s">
        <v>364</v>
      </c>
      <c r="B107" s="173" t="s">
        <v>371</v>
      </c>
      <c r="C107" s="348"/>
    </row>
    <row r="108" spans="1:3" ht="12" customHeight="1">
      <c r="A108" s="13" t="s">
        <v>365</v>
      </c>
      <c r="B108" s="174" t="s">
        <v>372</v>
      </c>
      <c r="C108" s="348"/>
    </row>
    <row r="109" spans="1:3" ht="12" customHeight="1">
      <c r="A109" s="14" t="s">
        <v>455</v>
      </c>
      <c r="B109" s="174" t="s">
        <v>373</v>
      </c>
      <c r="C109" s="348"/>
    </row>
    <row r="110" spans="1:3" ht="12" customHeight="1">
      <c r="A110" s="16" t="s">
        <v>456</v>
      </c>
      <c r="B110" s="174" t="s">
        <v>374</v>
      </c>
      <c r="C110" s="348">
        <v>20540</v>
      </c>
    </row>
    <row r="111" spans="1:3" ht="12" customHeight="1">
      <c r="A111" s="14" t="s">
        <v>460</v>
      </c>
      <c r="B111" s="11" t="s">
        <v>51</v>
      </c>
      <c r="C111" s="346">
        <v>38829</v>
      </c>
    </row>
    <row r="112" spans="1:3" ht="12" customHeight="1">
      <c r="A112" s="14" t="s">
        <v>461</v>
      </c>
      <c r="B112" s="8" t="s">
        <v>463</v>
      </c>
      <c r="C112" s="346">
        <v>38829</v>
      </c>
    </row>
    <row r="113" spans="1:3" ht="12" customHeight="1" thickBot="1">
      <c r="A113" s="18" t="s">
        <v>462</v>
      </c>
      <c r="B113" s="551" t="s">
        <v>464</v>
      </c>
      <c r="C113" s="352"/>
    </row>
    <row r="114" spans="1:3" ht="12" customHeight="1" thickBot="1">
      <c r="A114" s="548" t="s">
        <v>20</v>
      </c>
      <c r="B114" s="549" t="s">
        <v>375</v>
      </c>
      <c r="C114" s="550">
        <f>+C115+C117+C119</f>
        <v>63968</v>
      </c>
    </row>
    <row r="115" spans="1:3" ht="12" customHeight="1">
      <c r="A115" s="15" t="s">
        <v>107</v>
      </c>
      <c r="B115" s="8" t="s">
        <v>238</v>
      </c>
      <c r="C115" s="347">
        <v>48968</v>
      </c>
    </row>
    <row r="116" spans="1:3" ht="12" customHeight="1">
      <c r="A116" s="15" t="s">
        <v>108</v>
      </c>
      <c r="B116" s="12" t="s">
        <v>379</v>
      </c>
      <c r="C116" s="347"/>
    </row>
    <row r="117" spans="1:3" ht="12" customHeight="1">
      <c r="A117" s="15" t="s">
        <v>109</v>
      </c>
      <c r="B117" s="12" t="s">
        <v>192</v>
      </c>
      <c r="C117" s="346">
        <v>9000</v>
      </c>
    </row>
    <row r="118" spans="1:3" ht="12" customHeight="1">
      <c r="A118" s="15" t="s">
        <v>110</v>
      </c>
      <c r="B118" s="12" t="s">
        <v>380</v>
      </c>
      <c r="C118" s="311"/>
    </row>
    <row r="119" spans="1:3" ht="12" customHeight="1">
      <c r="A119" s="15" t="s">
        <v>111</v>
      </c>
      <c r="B119" s="341" t="s">
        <v>241</v>
      </c>
      <c r="C119" s="311">
        <v>6000</v>
      </c>
    </row>
    <row r="120" spans="1:3" ht="12" customHeight="1">
      <c r="A120" s="15" t="s">
        <v>120</v>
      </c>
      <c r="B120" s="340" t="s">
        <v>445</v>
      </c>
      <c r="C120" s="311"/>
    </row>
    <row r="121" spans="1:3" ht="12" customHeight="1">
      <c r="A121" s="15" t="s">
        <v>122</v>
      </c>
      <c r="B121" s="469" t="s">
        <v>385</v>
      </c>
      <c r="C121" s="311"/>
    </row>
    <row r="122" spans="1:3" ht="15.75">
      <c r="A122" s="15" t="s">
        <v>193</v>
      </c>
      <c r="B122" s="173" t="s">
        <v>368</v>
      </c>
      <c r="C122" s="311"/>
    </row>
    <row r="123" spans="1:3" ht="12" customHeight="1">
      <c r="A123" s="15" t="s">
        <v>194</v>
      </c>
      <c r="B123" s="173" t="s">
        <v>384</v>
      </c>
      <c r="C123" s="311"/>
    </row>
    <row r="124" spans="1:3" ht="12" customHeight="1">
      <c r="A124" s="15" t="s">
        <v>195</v>
      </c>
      <c r="B124" s="173" t="s">
        <v>383</v>
      </c>
      <c r="C124" s="311"/>
    </row>
    <row r="125" spans="1:3" ht="12" customHeight="1">
      <c r="A125" s="15" t="s">
        <v>376</v>
      </c>
      <c r="B125" s="173" t="s">
        <v>371</v>
      </c>
      <c r="C125" s="311">
        <v>6000</v>
      </c>
    </row>
    <row r="126" spans="1:3" ht="12" customHeight="1">
      <c r="A126" s="15" t="s">
        <v>377</v>
      </c>
      <c r="B126" s="173" t="s">
        <v>382</v>
      </c>
      <c r="C126" s="311"/>
    </row>
    <row r="127" spans="1:3" ht="16.5" thickBot="1">
      <c r="A127" s="13" t="s">
        <v>378</v>
      </c>
      <c r="B127" s="173" t="s">
        <v>381</v>
      </c>
      <c r="C127" s="313"/>
    </row>
    <row r="128" spans="1:3" ht="12" customHeight="1" thickBot="1">
      <c r="A128" s="20" t="s">
        <v>21</v>
      </c>
      <c r="B128" s="153" t="s">
        <v>465</v>
      </c>
      <c r="C128" s="344">
        <f>+C93+C114</f>
        <v>696173</v>
      </c>
    </row>
    <row r="129" spans="1:3" ht="12" customHeight="1" thickBot="1">
      <c r="A129" s="20" t="s">
        <v>22</v>
      </c>
      <c r="B129" s="153" t="s">
        <v>466</v>
      </c>
      <c r="C129" s="344">
        <f>+C130+C131+C132</f>
        <v>0</v>
      </c>
    </row>
    <row r="130" spans="1:3" ht="12" customHeight="1">
      <c r="A130" s="15" t="s">
        <v>280</v>
      </c>
      <c r="B130" s="12" t="s">
        <v>473</v>
      </c>
      <c r="C130" s="311"/>
    </row>
    <row r="131" spans="1:3" ht="12" customHeight="1">
      <c r="A131" s="15" t="s">
        <v>281</v>
      </c>
      <c r="B131" s="12" t="s">
        <v>474</v>
      </c>
      <c r="C131" s="311"/>
    </row>
    <row r="132" spans="1:3" ht="12" customHeight="1" thickBot="1">
      <c r="A132" s="13" t="s">
        <v>282</v>
      </c>
      <c r="B132" s="12" t="s">
        <v>475</v>
      </c>
      <c r="C132" s="311"/>
    </row>
    <row r="133" spans="1:3" ht="12" customHeight="1" thickBot="1">
      <c r="A133" s="20" t="s">
        <v>23</v>
      </c>
      <c r="B133" s="153" t="s">
        <v>467</v>
      </c>
      <c r="C133" s="344">
        <f>SUM(C134:C139)</f>
        <v>0</v>
      </c>
    </row>
    <row r="134" spans="1:3" ht="12" customHeight="1">
      <c r="A134" s="15" t="s">
        <v>94</v>
      </c>
      <c r="B134" s="9" t="s">
        <v>476</v>
      </c>
      <c r="C134" s="311"/>
    </row>
    <row r="135" spans="1:3" ht="12" customHeight="1">
      <c r="A135" s="15" t="s">
        <v>95</v>
      </c>
      <c r="B135" s="9" t="s">
        <v>468</v>
      </c>
      <c r="C135" s="311"/>
    </row>
    <row r="136" spans="1:3" ht="12" customHeight="1">
      <c r="A136" s="15" t="s">
        <v>96</v>
      </c>
      <c r="B136" s="9" t="s">
        <v>469</v>
      </c>
      <c r="C136" s="311"/>
    </row>
    <row r="137" spans="1:3" ht="12" customHeight="1">
      <c r="A137" s="15" t="s">
        <v>180</v>
      </c>
      <c r="B137" s="9" t="s">
        <v>470</v>
      </c>
      <c r="C137" s="311"/>
    </row>
    <row r="138" spans="1:3" ht="12" customHeight="1">
      <c r="A138" s="15" t="s">
        <v>181</v>
      </c>
      <c r="B138" s="9" t="s">
        <v>471</v>
      </c>
      <c r="C138" s="311"/>
    </row>
    <row r="139" spans="1:3" ht="12" customHeight="1" thickBot="1">
      <c r="A139" s="13" t="s">
        <v>182</v>
      </c>
      <c r="B139" s="9" t="s">
        <v>472</v>
      </c>
      <c r="C139" s="311"/>
    </row>
    <row r="140" spans="1:3" ht="12" customHeight="1" thickBot="1">
      <c r="A140" s="20" t="s">
        <v>24</v>
      </c>
      <c r="B140" s="153" t="s">
        <v>480</v>
      </c>
      <c r="C140" s="350">
        <f>+C141+C142+C143+C144</f>
        <v>0</v>
      </c>
    </row>
    <row r="141" spans="1:3" ht="12" customHeight="1">
      <c r="A141" s="15" t="s">
        <v>97</v>
      </c>
      <c r="B141" s="9" t="s">
        <v>386</v>
      </c>
      <c r="C141" s="311"/>
    </row>
    <row r="142" spans="1:3" ht="12" customHeight="1">
      <c r="A142" s="15" t="s">
        <v>98</v>
      </c>
      <c r="B142" s="9" t="s">
        <v>387</v>
      </c>
      <c r="C142" s="311"/>
    </row>
    <row r="143" spans="1:3" ht="12" customHeight="1">
      <c r="A143" s="15" t="s">
        <v>300</v>
      </c>
      <c r="B143" s="9" t="s">
        <v>481</v>
      </c>
      <c r="C143" s="311"/>
    </row>
    <row r="144" spans="1:3" ht="12" customHeight="1" thickBot="1">
      <c r="A144" s="13" t="s">
        <v>301</v>
      </c>
      <c r="B144" s="7" t="s">
        <v>406</v>
      </c>
      <c r="C144" s="311"/>
    </row>
    <row r="145" spans="1:3" ht="12" customHeight="1" thickBot="1">
      <c r="A145" s="20" t="s">
        <v>25</v>
      </c>
      <c r="B145" s="153" t="s">
        <v>482</v>
      </c>
      <c r="C145" s="353">
        <f>SUM(C146:C150)</f>
        <v>0</v>
      </c>
    </row>
    <row r="146" spans="1:3" ht="12" customHeight="1">
      <c r="A146" s="15" t="s">
        <v>99</v>
      </c>
      <c r="B146" s="9" t="s">
        <v>477</v>
      </c>
      <c r="C146" s="311"/>
    </row>
    <row r="147" spans="1:3" ht="12" customHeight="1">
      <c r="A147" s="15" t="s">
        <v>100</v>
      </c>
      <c r="B147" s="9" t="s">
        <v>484</v>
      </c>
      <c r="C147" s="311"/>
    </row>
    <row r="148" spans="1:3" ht="12" customHeight="1">
      <c r="A148" s="15" t="s">
        <v>312</v>
      </c>
      <c r="B148" s="9" t="s">
        <v>479</v>
      </c>
      <c r="C148" s="311"/>
    </row>
    <row r="149" spans="1:3" ht="12" customHeight="1">
      <c r="A149" s="15" t="s">
        <v>313</v>
      </c>
      <c r="B149" s="9" t="s">
        <v>485</v>
      </c>
      <c r="C149" s="311"/>
    </row>
    <row r="150" spans="1:3" ht="12" customHeight="1" thickBot="1">
      <c r="A150" s="15" t="s">
        <v>483</v>
      </c>
      <c r="B150" s="9" t="s">
        <v>486</v>
      </c>
      <c r="C150" s="311"/>
    </row>
    <row r="151" spans="1:3" ht="12" customHeight="1" thickBot="1">
      <c r="A151" s="20" t="s">
        <v>26</v>
      </c>
      <c r="B151" s="153" t="s">
        <v>487</v>
      </c>
      <c r="C151" s="552"/>
    </row>
    <row r="152" spans="1:3" ht="12" customHeight="1" thickBot="1">
      <c r="A152" s="20" t="s">
        <v>27</v>
      </c>
      <c r="B152" s="153" t="s">
        <v>488</v>
      </c>
      <c r="C152" s="552"/>
    </row>
    <row r="153" spans="1:9" ht="15" customHeight="1" thickBot="1">
      <c r="A153" s="20" t="s">
        <v>28</v>
      </c>
      <c r="B153" s="153" t="s">
        <v>490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489</v>
      </c>
      <c r="C154" s="483">
        <f>+C128+C153</f>
        <v>696173</v>
      </c>
    </row>
    <row r="155" ht="7.5" customHeight="1"/>
    <row r="156" spans="1:3" ht="15.75">
      <c r="A156" s="591" t="s">
        <v>388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239</v>
      </c>
    </row>
    <row r="158" spans="1:4" ht="13.5" customHeight="1" thickBot="1">
      <c r="A158" s="20">
        <v>1</v>
      </c>
      <c r="B158" s="30" t="s">
        <v>491</v>
      </c>
      <c r="C158" s="344">
        <f>+C62-C128</f>
        <v>-186406</v>
      </c>
      <c r="D158" s="486"/>
    </row>
    <row r="159" spans="1:3" ht="27.75" customHeight="1" thickBot="1">
      <c r="A159" s="20" t="s">
        <v>20</v>
      </c>
      <c r="B159" s="30" t="s">
        <v>497</v>
      </c>
      <c r="C159" s="344">
        <f>+C86-C153</f>
        <v>186406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Sajóbábony Város Önkormányzata
2016. ÉVI KÖLTSÉGVETÉSÉNEK ÖSSZEVONT MÉRLEGE&amp;10
&amp;R&amp;"Times New Roman CE,Félkövér dőlt"&amp;11 1.1. melléklet a 1/2016. (II.24.)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C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+CONCATENATE("9.2.1. melléklet a 1/",LEFT(ÖSSZEFÜGGÉSEK!A5,4),". (II.24.) önkormányzati rendelethez")</f>
        <v>9.2.1. melléklet a 1/2016. (II.24.) önkormányzati rendelethez</v>
      </c>
    </row>
    <row r="2" spans="1:3" s="513" customFormat="1" ht="25.5" customHeight="1">
      <c r="A2" s="463" t="s">
        <v>209</v>
      </c>
      <c r="B2" s="405" t="s">
        <v>584</v>
      </c>
      <c r="C2" s="419" t="s">
        <v>61</v>
      </c>
    </row>
    <row r="3" spans="1:3" s="513" customFormat="1" ht="24.75" thickBot="1">
      <c r="A3" s="506" t="s">
        <v>208</v>
      </c>
      <c r="B3" s="406" t="s">
        <v>434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538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539</v>
      </c>
      <c r="C26" s="364">
        <f>+C27+C28+C29</f>
        <v>0</v>
      </c>
    </row>
    <row r="27" spans="1:3" s="516" customFormat="1" ht="12" customHeight="1">
      <c r="A27" s="509" t="s">
        <v>280</v>
      </c>
      <c r="B27" s="510" t="s">
        <v>275</v>
      </c>
      <c r="C27" s="95"/>
    </row>
    <row r="28" spans="1:3" s="516" customFormat="1" ht="12" customHeight="1">
      <c r="A28" s="509" t="s">
        <v>281</v>
      </c>
      <c r="B28" s="510" t="s">
        <v>419</v>
      </c>
      <c r="C28" s="362"/>
    </row>
    <row r="29" spans="1:3" s="516" customFormat="1" ht="12" customHeight="1">
      <c r="A29" s="509" t="s">
        <v>282</v>
      </c>
      <c r="B29" s="511" t="s">
        <v>422</v>
      </c>
      <c r="C29" s="362"/>
    </row>
    <row r="30" spans="1:3" s="516" customFormat="1" ht="12" customHeight="1" thickBot="1">
      <c r="A30" s="508" t="s">
        <v>283</v>
      </c>
      <c r="B30" s="171" t="s">
        <v>540</v>
      </c>
      <c r="C30" s="102"/>
    </row>
    <row r="31" spans="1:3" s="516" customFormat="1" ht="12" customHeight="1" thickBot="1">
      <c r="A31" s="242" t="s">
        <v>23</v>
      </c>
      <c r="B31" s="153" t="s">
        <v>423</v>
      </c>
      <c r="C31" s="364">
        <f>+C32+C33+C34</f>
        <v>0</v>
      </c>
    </row>
    <row r="32" spans="1:3" s="516" customFormat="1" ht="12" customHeight="1">
      <c r="A32" s="509" t="s">
        <v>94</v>
      </c>
      <c r="B32" s="510" t="s">
        <v>303</v>
      </c>
      <c r="C32" s="95"/>
    </row>
    <row r="33" spans="1:3" s="516" customFormat="1" ht="12" customHeight="1">
      <c r="A33" s="509" t="s">
        <v>95</v>
      </c>
      <c r="B33" s="511" t="s">
        <v>304</v>
      </c>
      <c r="C33" s="365"/>
    </row>
    <row r="34" spans="1:3" s="516" customFormat="1" ht="12" customHeight="1" thickBot="1">
      <c r="A34" s="508" t="s">
        <v>96</v>
      </c>
      <c r="B34" s="171" t="s">
        <v>305</v>
      </c>
      <c r="C34" s="102"/>
    </row>
    <row r="35" spans="1:3" s="421" customFormat="1" ht="12" customHeight="1" thickBot="1">
      <c r="A35" s="242" t="s">
        <v>24</v>
      </c>
      <c r="B35" s="153" t="s">
        <v>391</v>
      </c>
      <c r="C35" s="391"/>
    </row>
    <row r="36" spans="1:3" s="421" customFormat="1" ht="12" customHeight="1" thickBot="1">
      <c r="A36" s="242" t="s">
        <v>25</v>
      </c>
      <c r="B36" s="153" t="s">
        <v>424</v>
      </c>
      <c r="C36" s="412"/>
    </row>
    <row r="37" spans="1:3" s="421" customFormat="1" ht="12" customHeight="1" thickBot="1">
      <c r="A37" s="234" t="s">
        <v>26</v>
      </c>
      <c r="B37" s="153" t="s">
        <v>425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426</v>
      </c>
      <c r="C38" s="413">
        <f>+C39+C40+C41</f>
        <v>0</v>
      </c>
    </row>
    <row r="39" spans="1:3" s="421" customFormat="1" ht="12" customHeight="1">
      <c r="A39" s="509" t="s">
        <v>427</v>
      </c>
      <c r="B39" s="510" t="s">
        <v>248</v>
      </c>
      <c r="C39" s="95"/>
    </row>
    <row r="40" spans="1:3" s="421" customFormat="1" ht="12" customHeight="1">
      <c r="A40" s="509" t="s">
        <v>428</v>
      </c>
      <c r="B40" s="511" t="s">
        <v>2</v>
      </c>
      <c r="C40" s="365"/>
    </row>
    <row r="41" spans="1:3" s="516" customFormat="1" ht="12" customHeight="1" thickBot="1">
      <c r="A41" s="508" t="s">
        <v>429</v>
      </c>
      <c r="B41" s="171" t="s">
        <v>430</v>
      </c>
      <c r="C41" s="102"/>
    </row>
    <row r="42" spans="1:3" s="516" customFormat="1" ht="15" customHeight="1" thickBot="1">
      <c r="A42" s="279" t="s">
        <v>28</v>
      </c>
      <c r="B42" s="280" t="s">
        <v>431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59</v>
      </c>
      <c r="C45" s="416"/>
    </row>
    <row r="46" spans="1:3" s="517" customFormat="1" ht="12" customHeight="1" thickBot="1">
      <c r="A46" s="242" t="s">
        <v>19</v>
      </c>
      <c r="B46" s="153" t="s">
        <v>432</v>
      </c>
      <c r="C46" s="364">
        <f>SUM(C47:C51)</f>
        <v>86049</v>
      </c>
    </row>
    <row r="47" spans="1:3" ht="12" customHeight="1">
      <c r="A47" s="508" t="s">
        <v>101</v>
      </c>
      <c r="B47" s="9" t="s">
        <v>50</v>
      </c>
      <c r="C47" s="95">
        <v>51624</v>
      </c>
    </row>
    <row r="48" spans="1:3" ht="12" customHeight="1">
      <c r="A48" s="508" t="s">
        <v>102</v>
      </c>
      <c r="B48" s="8" t="s">
        <v>188</v>
      </c>
      <c r="C48" s="98">
        <v>14394</v>
      </c>
    </row>
    <row r="49" spans="1:3" ht="12" customHeight="1">
      <c r="A49" s="508" t="s">
        <v>103</v>
      </c>
      <c r="B49" s="8" t="s">
        <v>144</v>
      </c>
      <c r="C49" s="98">
        <v>17531</v>
      </c>
    </row>
    <row r="50" spans="1:3" ht="12" customHeight="1">
      <c r="A50" s="508" t="s">
        <v>104</v>
      </c>
      <c r="B50" s="8" t="s">
        <v>189</v>
      </c>
      <c r="C50" s="98">
        <v>2500</v>
      </c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433</v>
      </c>
      <c r="C52" s="364">
        <f>SUM(C53:C55)</f>
        <v>5080</v>
      </c>
    </row>
    <row r="53" spans="1:3" s="517" customFormat="1" ht="12" customHeight="1">
      <c r="A53" s="508" t="s">
        <v>107</v>
      </c>
      <c r="B53" s="9" t="s">
        <v>238</v>
      </c>
      <c r="C53" s="95">
        <v>5080</v>
      </c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541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548</v>
      </c>
      <c r="C58" s="417">
        <f>+C46+C52+C57</f>
        <v>91129</v>
      </c>
    </row>
    <row r="59" ht="15" customHeight="1" thickBot="1">
      <c r="C59" s="418"/>
    </row>
    <row r="60" spans="1:3" ht="14.25" customHeight="1" thickBot="1">
      <c r="A60" s="290" t="s">
        <v>536</v>
      </c>
      <c r="B60" s="291"/>
      <c r="C60" s="150">
        <v>16</v>
      </c>
    </row>
    <row r="61" spans="1:3" ht="13.5" thickBot="1">
      <c r="A61" s="290" t="s">
        <v>211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4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+CONCATENATE("9.2.2. melléklet a 1 /",LEFT(ÖSSZEFÜGGÉSEK!A5,4),". (II.24.) önkormányzati rendelethez")</f>
        <v>9.2.2. melléklet a 1 /2016. (II.24.) önkormányzati rendelethez</v>
      </c>
    </row>
    <row r="2" spans="1:3" s="513" customFormat="1" ht="25.5" customHeight="1">
      <c r="A2" s="463" t="s">
        <v>209</v>
      </c>
      <c r="B2" s="405" t="s">
        <v>415</v>
      </c>
      <c r="C2" s="419" t="s">
        <v>61</v>
      </c>
    </row>
    <row r="3" spans="1:3" s="513" customFormat="1" ht="24.75" thickBot="1">
      <c r="A3" s="506" t="s">
        <v>208</v>
      </c>
      <c r="B3" s="406" t="s">
        <v>435</v>
      </c>
      <c r="C3" s="420" t="s">
        <v>61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538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539</v>
      </c>
      <c r="C26" s="364">
        <f>+C27+C28+C29</f>
        <v>0</v>
      </c>
    </row>
    <row r="27" spans="1:3" s="516" customFormat="1" ht="12" customHeight="1">
      <c r="A27" s="509" t="s">
        <v>280</v>
      </c>
      <c r="B27" s="510" t="s">
        <v>275</v>
      </c>
      <c r="C27" s="95"/>
    </row>
    <row r="28" spans="1:3" s="516" customFormat="1" ht="12" customHeight="1">
      <c r="A28" s="509" t="s">
        <v>281</v>
      </c>
      <c r="B28" s="510" t="s">
        <v>419</v>
      </c>
      <c r="C28" s="362"/>
    </row>
    <row r="29" spans="1:3" s="516" customFormat="1" ht="12" customHeight="1">
      <c r="A29" s="509" t="s">
        <v>282</v>
      </c>
      <c r="B29" s="511" t="s">
        <v>422</v>
      </c>
      <c r="C29" s="362"/>
    </row>
    <row r="30" spans="1:3" s="516" customFormat="1" ht="12" customHeight="1" thickBot="1">
      <c r="A30" s="508" t="s">
        <v>283</v>
      </c>
      <c r="B30" s="171" t="s">
        <v>540</v>
      </c>
      <c r="C30" s="102"/>
    </row>
    <row r="31" spans="1:3" s="516" customFormat="1" ht="12" customHeight="1" thickBot="1">
      <c r="A31" s="242" t="s">
        <v>23</v>
      </c>
      <c r="B31" s="153" t="s">
        <v>423</v>
      </c>
      <c r="C31" s="364">
        <f>+C32+C33+C34</f>
        <v>0</v>
      </c>
    </row>
    <row r="32" spans="1:3" s="516" customFormat="1" ht="12" customHeight="1">
      <c r="A32" s="509" t="s">
        <v>94</v>
      </c>
      <c r="B32" s="510" t="s">
        <v>303</v>
      </c>
      <c r="C32" s="95"/>
    </row>
    <row r="33" spans="1:3" s="516" customFormat="1" ht="12" customHeight="1">
      <c r="A33" s="509" t="s">
        <v>95</v>
      </c>
      <c r="B33" s="511" t="s">
        <v>304</v>
      </c>
      <c r="C33" s="365"/>
    </row>
    <row r="34" spans="1:3" s="516" customFormat="1" ht="12" customHeight="1" thickBot="1">
      <c r="A34" s="508" t="s">
        <v>96</v>
      </c>
      <c r="B34" s="171" t="s">
        <v>305</v>
      </c>
      <c r="C34" s="102"/>
    </row>
    <row r="35" spans="1:3" s="421" customFormat="1" ht="12" customHeight="1" thickBot="1">
      <c r="A35" s="242" t="s">
        <v>24</v>
      </c>
      <c r="B35" s="153" t="s">
        <v>391</v>
      </c>
      <c r="C35" s="391"/>
    </row>
    <row r="36" spans="1:3" s="421" customFormat="1" ht="12" customHeight="1" thickBot="1">
      <c r="A36" s="242" t="s">
        <v>25</v>
      </c>
      <c r="B36" s="153" t="s">
        <v>424</v>
      </c>
      <c r="C36" s="412"/>
    </row>
    <row r="37" spans="1:3" s="421" customFormat="1" ht="12" customHeight="1" thickBot="1">
      <c r="A37" s="234" t="s">
        <v>26</v>
      </c>
      <c r="B37" s="153" t="s">
        <v>425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426</v>
      </c>
      <c r="C38" s="413">
        <f>+C39+C40+C41</f>
        <v>0</v>
      </c>
    </row>
    <row r="39" spans="1:3" s="421" customFormat="1" ht="12" customHeight="1">
      <c r="A39" s="509" t="s">
        <v>427</v>
      </c>
      <c r="B39" s="510" t="s">
        <v>248</v>
      </c>
      <c r="C39" s="95"/>
    </row>
    <row r="40" spans="1:3" s="421" customFormat="1" ht="12" customHeight="1">
      <c r="A40" s="509" t="s">
        <v>428</v>
      </c>
      <c r="B40" s="511" t="s">
        <v>2</v>
      </c>
      <c r="C40" s="365"/>
    </row>
    <row r="41" spans="1:3" s="516" customFormat="1" ht="12" customHeight="1" thickBot="1">
      <c r="A41" s="508" t="s">
        <v>429</v>
      </c>
      <c r="B41" s="171" t="s">
        <v>430</v>
      </c>
      <c r="C41" s="102"/>
    </row>
    <row r="42" spans="1:3" s="516" customFormat="1" ht="15" customHeight="1" thickBot="1">
      <c r="A42" s="279" t="s">
        <v>28</v>
      </c>
      <c r="B42" s="280" t="s">
        <v>431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59</v>
      </c>
      <c r="C45" s="416"/>
    </row>
    <row r="46" spans="1:3" s="517" customFormat="1" ht="12" customHeight="1" thickBot="1">
      <c r="A46" s="242" t="s">
        <v>19</v>
      </c>
      <c r="B46" s="153" t="s">
        <v>432</v>
      </c>
      <c r="C46" s="364">
        <f>SUM(C47:C51)</f>
        <v>0</v>
      </c>
    </row>
    <row r="47" spans="1:3" ht="12" customHeight="1">
      <c r="A47" s="508" t="s">
        <v>101</v>
      </c>
      <c r="B47" s="9" t="s">
        <v>50</v>
      </c>
      <c r="C47" s="95"/>
    </row>
    <row r="48" spans="1:3" ht="12" customHeight="1">
      <c r="A48" s="508" t="s">
        <v>102</v>
      </c>
      <c r="B48" s="8" t="s">
        <v>188</v>
      </c>
      <c r="C48" s="98"/>
    </row>
    <row r="49" spans="1:3" ht="12" customHeight="1">
      <c r="A49" s="508" t="s">
        <v>103</v>
      </c>
      <c r="B49" s="8" t="s">
        <v>144</v>
      </c>
      <c r="C49" s="98"/>
    </row>
    <row r="50" spans="1:3" ht="12" customHeight="1">
      <c r="A50" s="508" t="s">
        <v>104</v>
      </c>
      <c r="B50" s="8" t="s">
        <v>189</v>
      </c>
      <c r="C50" s="98"/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433</v>
      </c>
      <c r="C52" s="364">
        <f>SUM(C53:C55)</f>
        <v>0</v>
      </c>
    </row>
    <row r="53" spans="1:3" s="517" customFormat="1" ht="12" customHeight="1">
      <c r="A53" s="508" t="s">
        <v>107</v>
      </c>
      <c r="B53" s="9" t="s">
        <v>238</v>
      </c>
      <c r="C53" s="95"/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541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548</v>
      </c>
      <c r="C58" s="417">
        <f>+C46+C52+C57</f>
        <v>0</v>
      </c>
    </row>
    <row r="59" ht="15" customHeight="1" thickBot="1">
      <c r="C59" s="418"/>
    </row>
    <row r="60" spans="1:3" ht="14.25" customHeight="1" thickBot="1">
      <c r="A60" s="290" t="s">
        <v>536</v>
      </c>
      <c r="B60" s="291"/>
      <c r="C60" s="150"/>
    </row>
    <row r="61" spans="1:3" ht="13.5" thickBot="1">
      <c r="A61" s="290" t="s">
        <v>211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+CONCATENATE("9.2.3. melléklet a 1/",LEFT(ÖSSZEFÜGGÉSEK!A5,4),". (II.24.) önkormányzati rendelethez")</f>
        <v>9.2.3. melléklet a 1/2016. (II.24.) önkormányzati rendelethez</v>
      </c>
    </row>
    <row r="2" spans="1:3" s="513" customFormat="1" ht="25.5" customHeight="1">
      <c r="A2" s="463" t="s">
        <v>209</v>
      </c>
      <c r="B2" s="405" t="s">
        <v>609</v>
      </c>
      <c r="C2" s="419" t="s">
        <v>61</v>
      </c>
    </row>
    <row r="3" spans="1:3" s="513" customFormat="1" ht="24.75" thickBot="1">
      <c r="A3" s="506" t="s">
        <v>208</v>
      </c>
      <c r="B3" s="406" t="s">
        <v>549</v>
      </c>
      <c r="C3" s="420" t="s">
        <v>62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538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539</v>
      </c>
      <c r="C26" s="364">
        <f>+C27+C28+C29</f>
        <v>0</v>
      </c>
    </row>
    <row r="27" spans="1:3" s="516" customFormat="1" ht="12" customHeight="1">
      <c r="A27" s="509" t="s">
        <v>280</v>
      </c>
      <c r="B27" s="510" t="s">
        <v>275</v>
      </c>
      <c r="C27" s="95"/>
    </row>
    <row r="28" spans="1:3" s="516" customFormat="1" ht="12" customHeight="1">
      <c r="A28" s="509" t="s">
        <v>281</v>
      </c>
      <c r="B28" s="510" t="s">
        <v>419</v>
      </c>
      <c r="C28" s="362"/>
    </row>
    <row r="29" spans="1:3" s="516" customFormat="1" ht="12" customHeight="1">
      <c r="A29" s="509" t="s">
        <v>282</v>
      </c>
      <c r="B29" s="511" t="s">
        <v>422</v>
      </c>
      <c r="C29" s="362"/>
    </row>
    <row r="30" spans="1:3" s="516" customFormat="1" ht="12" customHeight="1" thickBot="1">
      <c r="A30" s="508" t="s">
        <v>283</v>
      </c>
      <c r="B30" s="171" t="s">
        <v>540</v>
      </c>
      <c r="C30" s="102"/>
    </row>
    <row r="31" spans="1:3" s="516" customFormat="1" ht="12" customHeight="1" thickBot="1">
      <c r="A31" s="242" t="s">
        <v>23</v>
      </c>
      <c r="B31" s="153" t="s">
        <v>423</v>
      </c>
      <c r="C31" s="364">
        <f>+C32+C33+C34</f>
        <v>0</v>
      </c>
    </row>
    <row r="32" spans="1:3" s="516" customFormat="1" ht="12" customHeight="1">
      <c r="A32" s="509" t="s">
        <v>94</v>
      </c>
      <c r="B32" s="510" t="s">
        <v>303</v>
      </c>
      <c r="C32" s="95"/>
    </row>
    <row r="33" spans="1:3" s="516" customFormat="1" ht="12" customHeight="1">
      <c r="A33" s="509" t="s">
        <v>95</v>
      </c>
      <c r="B33" s="511" t="s">
        <v>304</v>
      </c>
      <c r="C33" s="365"/>
    </row>
    <row r="34" spans="1:3" s="516" customFormat="1" ht="12" customHeight="1" thickBot="1">
      <c r="A34" s="508" t="s">
        <v>96</v>
      </c>
      <c r="B34" s="171" t="s">
        <v>305</v>
      </c>
      <c r="C34" s="102"/>
    </row>
    <row r="35" spans="1:3" s="421" customFormat="1" ht="12" customHeight="1" thickBot="1">
      <c r="A35" s="242" t="s">
        <v>24</v>
      </c>
      <c r="B35" s="153" t="s">
        <v>391</v>
      </c>
      <c r="C35" s="391"/>
    </row>
    <row r="36" spans="1:3" s="421" customFormat="1" ht="12" customHeight="1" thickBot="1">
      <c r="A36" s="242" t="s">
        <v>25</v>
      </c>
      <c r="B36" s="153" t="s">
        <v>424</v>
      </c>
      <c r="C36" s="412"/>
    </row>
    <row r="37" spans="1:3" s="421" customFormat="1" ht="12" customHeight="1" thickBot="1">
      <c r="A37" s="234" t="s">
        <v>26</v>
      </c>
      <c r="B37" s="153" t="s">
        <v>425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426</v>
      </c>
      <c r="C38" s="413">
        <f>+C39+C40+C41</f>
        <v>91129</v>
      </c>
    </row>
    <row r="39" spans="1:3" s="421" customFormat="1" ht="12" customHeight="1">
      <c r="A39" s="509" t="s">
        <v>427</v>
      </c>
      <c r="B39" s="510" t="s">
        <v>248</v>
      </c>
      <c r="C39" s="95">
        <v>91129</v>
      </c>
    </row>
    <row r="40" spans="1:3" s="421" customFormat="1" ht="12" customHeight="1">
      <c r="A40" s="509" t="s">
        <v>428</v>
      </c>
      <c r="B40" s="511" t="s">
        <v>2</v>
      </c>
      <c r="C40" s="365"/>
    </row>
    <row r="41" spans="1:3" s="516" customFormat="1" ht="12" customHeight="1" thickBot="1">
      <c r="A41" s="508" t="s">
        <v>429</v>
      </c>
      <c r="B41" s="171" t="s">
        <v>430</v>
      </c>
      <c r="C41" s="102"/>
    </row>
    <row r="42" spans="1:3" s="516" customFormat="1" ht="15" customHeight="1" thickBot="1">
      <c r="A42" s="279" t="s">
        <v>28</v>
      </c>
      <c r="B42" s="280" t="s">
        <v>431</v>
      </c>
      <c r="C42" s="416">
        <f>+C37+C38</f>
        <v>91129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59</v>
      </c>
      <c r="C45" s="416"/>
    </row>
    <row r="46" spans="1:3" s="517" customFormat="1" ht="12" customHeight="1" thickBot="1">
      <c r="A46" s="242" t="s">
        <v>19</v>
      </c>
      <c r="B46" s="153" t="s">
        <v>432</v>
      </c>
      <c r="C46" s="364">
        <f>SUM(C47:C51)</f>
        <v>86049</v>
      </c>
    </row>
    <row r="47" spans="1:3" ht="12" customHeight="1">
      <c r="A47" s="508" t="s">
        <v>101</v>
      </c>
      <c r="B47" s="9" t="s">
        <v>50</v>
      </c>
      <c r="C47" s="95">
        <v>51624</v>
      </c>
    </row>
    <row r="48" spans="1:3" ht="12" customHeight="1">
      <c r="A48" s="508" t="s">
        <v>102</v>
      </c>
      <c r="B48" s="8" t="s">
        <v>188</v>
      </c>
      <c r="C48" s="98">
        <v>14394</v>
      </c>
    </row>
    <row r="49" spans="1:3" ht="12" customHeight="1">
      <c r="A49" s="508" t="s">
        <v>103</v>
      </c>
      <c r="B49" s="8" t="s">
        <v>144</v>
      </c>
      <c r="C49" s="98">
        <v>17531</v>
      </c>
    </row>
    <row r="50" spans="1:3" ht="12" customHeight="1">
      <c r="A50" s="508" t="s">
        <v>104</v>
      </c>
      <c r="B50" s="8" t="s">
        <v>189</v>
      </c>
      <c r="C50" s="98">
        <v>2500</v>
      </c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433</v>
      </c>
      <c r="C52" s="364">
        <f>SUM(C53:C55)</f>
        <v>5080</v>
      </c>
    </row>
    <row r="53" spans="1:3" s="517" customFormat="1" ht="12" customHeight="1">
      <c r="A53" s="508" t="s">
        <v>107</v>
      </c>
      <c r="B53" s="9" t="s">
        <v>238</v>
      </c>
      <c r="C53" s="95">
        <v>5080</v>
      </c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541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548</v>
      </c>
      <c r="C58" s="417">
        <f>+C46+C52+C57</f>
        <v>91129</v>
      </c>
    </row>
    <row r="59" ht="15" customHeight="1" thickBot="1">
      <c r="C59" s="418"/>
    </row>
    <row r="60" spans="1:3" ht="14.25" customHeight="1" thickBot="1">
      <c r="A60" s="290" t="s">
        <v>536</v>
      </c>
      <c r="B60" s="291"/>
      <c r="C60" s="150">
        <v>16</v>
      </c>
    </row>
    <row r="61" spans="1:3" ht="13.5" thickBot="1">
      <c r="A61" s="290" t="s">
        <v>211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 melléklet a 1 /",LEFT(ÖSSZEFÜGGÉSEK!A5,4),". (II.24.) önkormányzati rendelethez")</f>
        <v>9.3. melléklet a 1 /2016. (II.24.) önkormányzati rendelethez</v>
      </c>
    </row>
    <row r="2" spans="1:3" s="513" customFormat="1" ht="25.5" customHeight="1">
      <c r="A2" s="463" t="s">
        <v>209</v>
      </c>
      <c r="B2" s="405" t="s">
        <v>585</v>
      </c>
      <c r="C2" s="419" t="s">
        <v>62</v>
      </c>
    </row>
    <row r="3" spans="1:3" s="513" customFormat="1" ht="24.75" thickBot="1">
      <c r="A3" s="506" t="s">
        <v>208</v>
      </c>
      <c r="B3" s="406" t="s">
        <v>414</v>
      </c>
      <c r="C3" s="420"/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88275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>
        <v>88275</v>
      </c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88275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87386</v>
      </c>
    </row>
    <row r="46" spans="1:3" ht="12" customHeight="1">
      <c r="A46" s="508" t="s">
        <v>101</v>
      </c>
      <c r="B46" s="9" t="s">
        <v>50</v>
      </c>
      <c r="C46" s="95">
        <v>60080</v>
      </c>
    </row>
    <row r="47" spans="1:3" ht="12" customHeight="1">
      <c r="A47" s="508" t="s">
        <v>102</v>
      </c>
      <c r="B47" s="8" t="s">
        <v>188</v>
      </c>
      <c r="C47" s="98">
        <v>16343</v>
      </c>
    </row>
    <row r="48" spans="1:3" ht="12" customHeight="1">
      <c r="A48" s="508" t="s">
        <v>103</v>
      </c>
      <c r="B48" s="8" t="s">
        <v>144</v>
      </c>
      <c r="C48" s="98">
        <v>10963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889</v>
      </c>
    </row>
    <row r="52" spans="1:3" s="517" customFormat="1" ht="12" customHeight="1">
      <c r="A52" s="508" t="s">
        <v>107</v>
      </c>
      <c r="B52" s="9" t="s">
        <v>238</v>
      </c>
      <c r="C52" s="95">
        <v>889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88275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18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1" sqref="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+CONCATENATE("9.3.1. melléklet a 1/",LEFT(ÖSSZEFÜGGÉSEK!A5,4),". (II.24.) önkormányzati rendelethez")</f>
        <v>9.3.1. melléklet a 1/2016. (II.24.) önkormányzati rendelethez</v>
      </c>
    </row>
    <row r="2" spans="1:3" s="513" customFormat="1" ht="25.5" customHeight="1">
      <c r="A2" s="463" t="s">
        <v>209</v>
      </c>
      <c r="B2" s="405" t="s">
        <v>585</v>
      </c>
      <c r="C2" s="419" t="s">
        <v>62</v>
      </c>
    </row>
    <row r="3" spans="1:3" s="513" customFormat="1" ht="24.75" thickBot="1">
      <c r="A3" s="506" t="s">
        <v>208</v>
      </c>
      <c r="B3" s="406" t="s">
        <v>434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88275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>
        <v>88275</v>
      </c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88275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87386</v>
      </c>
    </row>
    <row r="46" spans="1:3" ht="12" customHeight="1">
      <c r="A46" s="508" t="s">
        <v>101</v>
      </c>
      <c r="B46" s="9" t="s">
        <v>50</v>
      </c>
      <c r="C46" s="95">
        <v>60080</v>
      </c>
    </row>
    <row r="47" spans="1:3" ht="12" customHeight="1">
      <c r="A47" s="508" t="s">
        <v>102</v>
      </c>
      <c r="B47" s="8" t="s">
        <v>188</v>
      </c>
      <c r="C47" s="98">
        <v>16343</v>
      </c>
    </row>
    <row r="48" spans="1:3" ht="12" customHeight="1">
      <c r="A48" s="508" t="s">
        <v>103</v>
      </c>
      <c r="B48" s="8" t="s">
        <v>144</v>
      </c>
      <c r="C48" s="98">
        <v>10963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889</v>
      </c>
    </row>
    <row r="52" spans="1:3" s="517" customFormat="1" ht="12" customHeight="1">
      <c r="A52" s="508" t="s">
        <v>107</v>
      </c>
      <c r="B52" s="9" t="s">
        <v>238</v>
      </c>
      <c r="C52" s="95">
        <v>889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88275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18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+CONCATENATE("9.3.2. melléklet a 1/",LEFT(ÖSSZEFÜGGÉSEK!A5,4),". (II.24.) önkormányzati rendelethez")</f>
        <v>9.3.2. melléklet a 1/2016. (II.24.) önkormányzati rendelethez</v>
      </c>
    </row>
    <row r="2" spans="1:3" s="513" customFormat="1" ht="25.5" customHeight="1">
      <c r="A2" s="463" t="s">
        <v>209</v>
      </c>
      <c r="B2" s="405" t="s">
        <v>212</v>
      </c>
      <c r="C2" s="419" t="s">
        <v>62</v>
      </c>
    </row>
    <row r="3" spans="1:3" s="513" customFormat="1" ht="24.75" thickBot="1">
      <c r="A3" s="506" t="s">
        <v>208</v>
      </c>
      <c r="B3" s="406" t="s">
        <v>435</v>
      </c>
      <c r="C3" s="420" t="s">
        <v>61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0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/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0</v>
      </c>
    </row>
    <row r="46" spans="1:3" ht="12" customHeight="1">
      <c r="A46" s="508" t="s">
        <v>101</v>
      </c>
      <c r="B46" s="9" t="s">
        <v>50</v>
      </c>
      <c r="C46" s="95"/>
    </row>
    <row r="47" spans="1:3" ht="12" customHeight="1">
      <c r="A47" s="508" t="s">
        <v>102</v>
      </c>
      <c r="B47" s="8" t="s">
        <v>188</v>
      </c>
      <c r="C47" s="98"/>
    </row>
    <row r="48" spans="1:3" ht="12" customHeight="1">
      <c r="A48" s="508" t="s">
        <v>103</v>
      </c>
      <c r="B48" s="8" t="s">
        <v>144</v>
      </c>
      <c r="C48" s="98"/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0</v>
      </c>
    </row>
    <row r="52" spans="1:3" s="517" customFormat="1" ht="12" customHeight="1">
      <c r="A52" s="508" t="s">
        <v>107</v>
      </c>
      <c r="B52" s="9" t="s">
        <v>238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0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/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+CONCATENATE("9.3.3. melléklet a 1/",LEFT(ÖSSZEFÜGGÉSEK!A5,4),". (II.24) önkormányzati rendelethez")</f>
        <v>9.3.3. melléklet a 1/2016. (II.24) önkormányzati rendelethez</v>
      </c>
    </row>
    <row r="2" spans="1:3" s="513" customFormat="1" ht="25.5" customHeight="1">
      <c r="A2" s="463" t="s">
        <v>209</v>
      </c>
      <c r="B2" s="405" t="s">
        <v>212</v>
      </c>
      <c r="C2" s="419" t="s">
        <v>62</v>
      </c>
    </row>
    <row r="3" spans="1:3" s="513" customFormat="1" ht="24.75" thickBot="1">
      <c r="A3" s="506" t="s">
        <v>208</v>
      </c>
      <c r="B3" s="406" t="s">
        <v>585</v>
      </c>
      <c r="C3" s="420" t="s">
        <v>62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88275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>
        <v>88275</v>
      </c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88275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87386</v>
      </c>
    </row>
    <row r="46" spans="1:3" ht="12" customHeight="1">
      <c r="A46" s="508" t="s">
        <v>101</v>
      </c>
      <c r="B46" s="9" t="s">
        <v>50</v>
      </c>
      <c r="C46" s="95">
        <v>60080</v>
      </c>
    </row>
    <row r="47" spans="1:3" ht="12" customHeight="1">
      <c r="A47" s="508" t="s">
        <v>102</v>
      </c>
      <c r="B47" s="8" t="s">
        <v>188</v>
      </c>
      <c r="C47" s="98">
        <v>16343</v>
      </c>
    </row>
    <row r="48" spans="1:3" ht="12" customHeight="1">
      <c r="A48" s="508" t="s">
        <v>103</v>
      </c>
      <c r="B48" s="8" t="s">
        <v>144</v>
      </c>
      <c r="C48" s="98">
        <v>10963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889</v>
      </c>
    </row>
    <row r="52" spans="1:3" s="517" customFormat="1" ht="12" customHeight="1">
      <c r="A52" s="508" t="s">
        <v>107</v>
      </c>
      <c r="B52" s="9" t="s">
        <v>238</v>
      </c>
      <c r="C52" s="95">
        <v>889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88275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16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 melléklet a 1/",LEFT(ÖSSZEFÜGGÉSEK!A5,4),". (II.24.) önkormányzati rendelethez")</f>
        <v>9.3. melléklet a 1/2016. (II.24.) önkormányzati rendelethez</v>
      </c>
    </row>
    <row r="2" spans="1:3" s="513" customFormat="1" ht="25.5" customHeight="1">
      <c r="A2" s="463" t="s">
        <v>209</v>
      </c>
      <c r="B2" s="405" t="s">
        <v>586</v>
      </c>
      <c r="C2" s="419" t="s">
        <v>62</v>
      </c>
    </row>
    <row r="3" spans="1:3" s="513" customFormat="1" ht="24.75" thickBot="1">
      <c r="A3" s="506" t="s">
        <v>208</v>
      </c>
      <c r="B3" s="406" t="s">
        <v>414</v>
      </c>
      <c r="C3" s="420"/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600</v>
      </c>
    </row>
    <row r="9" spans="1:3" s="421" customFormat="1" ht="12" customHeight="1">
      <c r="A9" s="507" t="s">
        <v>101</v>
      </c>
      <c r="B9" s="10" t="s">
        <v>289</v>
      </c>
      <c r="C9" s="410"/>
    </row>
    <row r="10" spans="1:3" s="421" customFormat="1" ht="12" customHeight="1">
      <c r="A10" s="508" t="s">
        <v>102</v>
      </c>
      <c r="B10" s="8" t="s">
        <v>290</v>
      </c>
      <c r="C10" s="362">
        <v>600</v>
      </c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600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37290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>
        <v>37290</v>
      </c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37890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35985</v>
      </c>
    </row>
    <row r="46" spans="1:3" ht="12" customHeight="1">
      <c r="A46" s="508" t="s">
        <v>101</v>
      </c>
      <c r="B46" s="9" t="s">
        <v>50</v>
      </c>
      <c r="C46" s="95">
        <v>14159</v>
      </c>
    </row>
    <row r="47" spans="1:3" ht="12" customHeight="1">
      <c r="A47" s="508" t="s">
        <v>102</v>
      </c>
      <c r="B47" s="8" t="s">
        <v>188</v>
      </c>
      <c r="C47" s="98">
        <v>4240</v>
      </c>
    </row>
    <row r="48" spans="1:3" ht="12" customHeight="1">
      <c r="A48" s="508" t="s">
        <v>103</v>
      </c>
      <c r="B48" s="8" t="s">
        <v>144</v>
      </c>
      <c r="C48" s="98">
        <v>17586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1905</v>
      </c>
    </row>
    <row r="52" spans="1:3" s="517" customFormat="1" ht="12" customHeight="1">
      <c r="A52" s="508" t="s">
        <v>107</v>
      </c>
      <c r="B52" s="9" t="s">
        <v>238</v>
      </c>
      <c r="C52" s="95">
        <v>1905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37890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4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C1" sqref="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+CONCATENATE("9.3.1. melléklet a 1/",LEFT(ÖSSZEFÜGGÉSEK!A5,4),". (II.24.) önkormányzati rendelethez")</f>
        <v>9.3.1. melléklet a 1/2016. (II.24.) önkormányzati rendelethez</v>
      </c>
    </row>
    <row r="2" spans="1:3" s="513" customFormat="1" ht="25.5" customHeight="1">
      <c r="A2" s="463" t="s">
        <v>209</v>
      </c>
      <c r="B2" s="405" t="s">
        <v>587</v>
      </c>
      <c r="C2" s="419" t="s">
        <v>62</v>
      </c>
    </row>
    <row r="3" spans="1:3" s="513" customFormat="1" ht="24.75" thickBot="1">
      <c r="A3" s="506" t="s">
        <v>208</v>
      </c>
      <c r="B3" s="406" t="s">
        <v>434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600</v>
      </c>
    </row>
    <row r="9" spans="1:3" s="421" customFormat="1" ht="12" customHeight="1">
      <c r="A9" s="507" t="s">
        <v>101</v>
      </c>
      <c r="B9" s="10" t="s">
        <v>289</v>
      </c>
      <c r="C9" s="410">
        <v>600</v>
      </c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600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37290</v>
      </c>
    </row>
    <row r="38" spans="1:3" s="421" customFormat="1" ht="12" customHeight="1">
      <c r="A38" s="509" t="s">
        <v>427</v>
      </c>
      <c r="B38" s="510" t="s">
        <v>248</v>
      </c>
      <c r="C38" s="95"/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>
        <v>37290</v>
      </c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37890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35985</v>
      </c>
    </row>
    <row r="46" spans="1:3" ht="12" customHeight="1">
      <c r="A46" s="508" t="s">
        <v>101</v>
      </c>
      <c r="B46" s="9" t="s">
        <v>50</v>
      </c>
      <c r="C46" s="95">
        <v>14159</v>
      </c>
    </row>
    <row r="47" spans="1:3" ht="12" customHeight="1">
      <c r="A47" s="508" t="s">
        <v>102</v>
      </c>
      <c r="B47" s="8" t="s">
        <v>188</v>
      </c>
      <c r="C47" s="98">
        <v>4240</v>
      </c>
    </row>
    <row r="48" spans="1:3" ht="12" customHeight="1">
      <c r="A48" s="508" t="s">
        <v>103</v>
      </c>
      <c r="B48" s="8" t="s">
        <v>144</v>
      </c>
      <c r="C48" s="98">
        <v>17586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1905</v>
      </c>
    </row>
    <row r="52" spans="1:3" s="517" customFormat="1" ht="12" customHeight="1">
      <c r="A52" s="508" t="s">
        <v>107</v>
      </c>
      <c r="B52" s="9" t="s">
        <v>238</v>
      </c>
      <c r="C52" s="95">
        <v>1905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37890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4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A1">
      <selection activeCell="B18" sqref="B18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+CONCATENATE("9.3.2. melléklet a 1/",LEFT(ÖSSZEFÜGGÉSEK!A5,4),". (II..29.) önkormányzati rendelethez")</f>
        <v>9.3.2. melléklet a 1/2016. (II..29.) önkormányzati rendelethez</v>
      </c>
    </row>
    <row r="2" spans="1:3" s="513" customFormat="1" ht="25.5" customHeight="1">
      <c r="A2" s="463" t="s">
        <v>209</v>
      </c>
      <c r="B2" s="405" t="s">
        <v>212</v>
      </c>
      <c r="C2" s="419" t="s">
        <v>62</v>
      </c>
    </row>
    <row r="3" spans="1:3" s="513" customFormat="1" ht="24.75" thickBot="1">
      <c r="A3" s="506" t="s">
        <v>208</v>
      </c>
      <c r="B3" s="406" t="s">
        <v>435</v>
      </c>
      <c r="C3" s="420" t="s">
        <v>61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583</v>
      </c>
      <c r="C5" s="274" t="s">
        <v>57</v>
      </c>
    </row>
    <row r="6" spans="1:3" s="515" customFormat="1" ht="12.75" customHeight="1" thickBot="1">
      <c r="A6" s="234"/>
      <c r="B6" s="235" t="s">
        <v>510</v>
      </c>
      <c r="C6" s="236" t="s">
        <v>511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537</v>
      </c>
      <c r="C8" s="364">
        <f>SUM(C9:C19)</f>
        <v>600</v>
      </c>
    </row>
    <row r="9" spans="1:3" s="421" customFormat="1" ht="12" customHeight="1">
      <c r="A9" s="507" t="s">
        <v>101</v>
      </c>
      <c r="B9" s="10" t="s">
        <v>289</v>
      </c>
      <c r="C9" s="410">
        <v>600</v>
      </c>
    </row>
    <row r="10" spans="1:3" s="421" customFormat="1" ht="12" customHeight="1">
      <c r="A10" s="508" t="s">
        <v>102</v>
      </c>
      <c r="B10" s="8" t="s">
        <v>290</v>
      </c>
      <c r="C10" s="362"/>
    </row>
    <row r="11" spans="1:3" s="421" customFormat="1" ht="12" customHeight="1">
      <c r="A11" s="508" t="s">
        <v>103</v>
      </c>
      <c r="B11" s="8" t="s">
        <v>291</v>
      </c>
      <c r="C11" s="362"/>
    </row>
    <row r="12" spans="1:3" s="421" customFormat="1" ht="12" customHeight="1">
      <c r="A12" s="508" t="s">
        <v>104</v>
      </c>
      <c r="B12" s="8" t="s">
        <v>292</v>
      </c>
      <c r="C12" s="362"/>
    </row>
    <row r="13" spans="1:3" s="421" customFormat="1" ht="12" customHeight="1">
      <c r="A13" s="508" t="s">
        <v>153</v>
      </c>
      <c r="B13" s="8" t="s">
        <v>293</v>
      </c>
      <c r="C13" s="362"/>
    </row>
    <row r="14" spans="1:3" s="421" customFormat="1" ht="12" customHeight="1">
      <c r="A14" s="508" t="s">
        <v>105</v>
      </c>
      <c r="B14" s="8" t="s">
        <v>416</v>
      </c>
      <c r="C14" s="362"/>
    </row>
    <row r="15" spans="1:3" s="421" customFormat="1" ht="12" customHeight="1">
      <c r="A15" s="508" t="s">
        <v>106</v>
      </c>
      <c r="B15" s="7" t="s">
        <v>417</v>
      </c>
      <c r="C15" s="362"/>
    </row>
    <row r="16" spans="1:3" s="421" customFormat="1" ht="12" customHeight="1">
      <c r="A16" s="508" t="s">
        <v>116</v>
      </c>
      <c r="B16" s="8" t="s">
        <v>296</v>
      </c>
      <c r="C16" s="411"/>
    </row>
    <row r="17" spans="1:3" s="516" customFormat="1" ht="12" customHeight="1">
      <c r="A17" s="508" t="s">
        <v>117</v>
      </c>
      <c r="B17" s="8" t="s">
        <v>297</v>
      </c>
      <c r="C17" s="362"/>
    </row>
    <row r="18" spans="1:3" s="516" customFormat="1" ht="12" customHeight="1">
      <c r="A18" s="508" t="s">
        <v>118</v>
      </c>
      <c r="B18" s="8" t="s">
        <v>453</v>
      </c>
      <c r="C18" s="363"/>
    </row>
    <row r="19" spans="1:3" s="516" customFormat="1" ht="12" customHeight="1" thickBot="1">
      <c r="A19" s="508" t="s">
        <v>119</v>
      </c>
      <c r="B19" s="7" t="s">
        <v>298</v>
      </c>
      <c r="C19" s="363"/>
    </row>
    <row r="20" spans="1:3" s="421" customFormat="1" ht="12" customHeight="1" thickBot="1">
      <c r="A20" s="234" t="s">
        <v>20</v>
      </c>
      <c r="B20" s="278" t="s">
        <v>418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270</v>
      </c>
      <c r="C21" s="362"/>
    </row>
    <row r="22" spans="1:3" s="516" customFormat="1" ht="12" customHeight="1">
      <c r="A22" s="508" t="s">
        <v>108</v>
      </c>
      <c r="B22" s="8" t="s">
        <v>419</v>
      </c>
      <c r="C22" s="362"/>
    </row>
    <row r="23" spans="1:3" s="516" customFormat="1" ht="12" customHeight="1">
      <c r="A23" s="508" t="s">
        <v>109</v>
      </c>
      <c r="B23" s="8" t="s">
        <v>420</v>
      </c>
      <c r="C23" s="362"/>
    </row>
    <row r="24" spans="1:3" s="516" customFormat="1" ht="12" customHeight="1" thickBot="1">
      <c r="A24" s="508" t="s">
        <v>110</v>
      </c>
      <c r="B24" s="8" t="s">
        <v>542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421</v>
      </c>
      <c r="C26" s="364">
        <f>+C27+C28</f>
        <v>0</v>
      </c>
    </row>
    <row r="27" spans="1:3" s="516" customFormat="1" ht="12" customHeight="1">
      <c r="A27" s="509" t="s">
        <v>280</v>
      </c>
      <c r="B27" s="510" t="s">
        <v>419</v>
      </c>
      <c r="C27" s="95"/>
    </row>
    <row r="28" spans="1:3" s="516" customFormat="1" ht="12" customHeight="1">
      <c r="A28" s="509" t="s">
        <v>281</v>
      </c>
      <c r="B28" s="511" t="s">
        <v>422</v>
      </c>
      <c r="C28" s="365"/>
    </row>
    <row r="29" spans="1:3" s="516" customFormat="1" ht="12" customHeight="1" thickBot="1">
      <c r="A29" s="508" t="s">
        <v>282</v>
      </c>
      <c r="B29" s="171" t="s">
        <v>543</v>
      </c>
      <c r="C29" s="102"/>
    </row>
    <row r="30" spans="1:3" s="516" customFormat="1" ht="12" customHeight="1" thickBot="1">
      <c r="A30" s="242" t="s">
        <v>23</v>
      </c>
      <c r="B30" s="153" t="s">
        <v>423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303</v>
      </c>
      <c r="C31" s="95"/>
    </row>
    <row r="32" spans="1:3" s="516" customFormat="1" ht="12" customHeight="1">
      <c r="A32" s="509" t="s">
        <v>95</v>
      </c>
      <c r="B32" s="511" t="s">
        <v>304</v>
      </c>
      <c r="C32" s="365"/>
    </row>
    <row r="33" spans="1:3" s="516" customFormat="1" ht="12" customHeight="1" thickBot="1">
      <c r="A33" s="508" t="s">
        <v>96</v>
      </c>
      <c r="B33" s="171" t="s">
        <v>305</v>
      </c>
      <c r="C33" s="102"/>
    </row>
    <row r="34" spans="1:3" s="421" customFormat="1" ht="12" customHeight="1" thickBot="1">
      <c r="A34" s="242" t="s">
        <v>24</v>
      </c>
      <c r="B34" s="153" t="s">
        <v>391</v>
      </c>
      <c r="C34" s="391"/>
    </row>
    <row r="35" spans="1:3" s="421" customFormat="1" ht="12" customHeight="1" thickBot="1">
      <c r="A35" s="242" t="s">
        <v>25</v>
      </c>
      <c r="B35" s="153" t="s">
        <v>424</v>
      </c>
      <c r="C35" s="412"/>
    </row>
    <row r="36" spans="1:3" s="421" customFormat="1" ht="12" customHeight="1" thickBot="1">
      <c r="A36" s="234" t="s">
        <v>26</v>
      </c>
      <c r="B36" s="153" t="s">
        <v>544</v>
      </c>
      <c r="C36" s="413">
        <f>+C8+C20+C25+C26+C30+C34+C35</f>
        <v>600</v>
      </c>
    </row>
    <row r="37" spans="1:3" s="421" customFormat="1" ht="12" customHeight="1" thickBot="1">
      <c r="A37" s="279" t="s">
        <v>27</v>
      </c>
      <c r="B37" s="153" t="s">
        <v>426</v>
      </c>
      <c r="C37" s="413">
        <f>+C38+C39+C40</f>
        <v>37290</v>
      </c>
    </row>
    <row r="38" spans="1:3" s="421" customFormat="1" ht="12" customHeight="1">
      <c r="A38" s="509" t="s">
        <v>427</v>
      </c>
      <c r="B38" s="510" t="s">
        <v>248</v>
      </c>
      <c r="C38" s="95">
        <v>37290</v>
      </c>
    </row>
    <row r="39" spans="1:3" s="421" customFormat="1" ht="12" customHeight="1">
      <c r="A39" s="509" t="s">
        <v>428</v>
      </c>
      <c r="B39" s="511" t="s">
        <v>2</v>
      </c>
      <c r="C39" s="365"/>
    </row>
    <row r="40" spans="1:3" s="516" customFormat="1" ht="12" customHeight="1" thickBot="1">
      <c r="A40" s="508" t="s">
        <v>429</v>
      </c>
      <c r="B40" s="171" t="s">
        <v>430</v>
      </c>
      <c r="C40" s="102"/>
    </row>
    <row r="41" spans="1:3" s="516" customFormat="1" ht="15" customHeight="1" thickBot="1">
      <c r="A41" s="279" t="s">
        <v>28</v>
      </c>
      <c r="B41" s="280" t="s">
        <v>431</v>
      </c>
      <c r="C41" s="416">
        <f>+C36+C37</f>
        <v>37890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432</v>
      </c>
      <c r="C45" s="364">
        <f>SUM(C46:C50)</f>
        <v>35985</v>
      </c>
    </row>
    <row r="46" spans="1:3" ht="12" customHeight="1">
      <c r="A46" s="508" t="s">
        <v>101</v>
      </c>
      <c r="B46" s="9" t="s">
        <v>50</v>
      </c>
      <c r="C46" s="95">
        <v>14159</v>
      </c>
    </row>
    <row r="47" spans="1:3" ht="12" customHeight="1">
      <c r="A47" s="508" t="s">
        <v>102</v>
      </c>
      <c r="B47" s="8" t="s">
        <v>188</v>
      </c>
      <c r="C47" s="98">
        <v>4240</v>
      </c>
    </row>
    <row r="48" spans="1:3" ht="12" customHeight="1">
      <c r="A48" s="508" t="s">
        <v>103</v>
      </c>
      <c r="B48" s="8" t="s">
        <v>144</v>
      </c>
      <c r="C48" s="98">
        <v>17586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433</v>
      </c>
      <c r="C51" s="364">
        <f>SUM(C52:C54)</f>
        <v>1905</v>
      </c>
    </row>
    <row r="52" spans="1:3" s="517" customFormat="1" ht="12" customHeight="1">
      <c r="A52" s="508" t="s">
        <v>107</v>
      </c>
      <c r="B52" s="9" t="s">
        <v>238</v>
      </c>
      <c r="C52" s="95">
        <v>1905</v>
      </c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541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548</v>
      </c>
      <c r="C57" s="417">
        <f>+C45+C51+C56</f>
        <v>37890</v>
      </c>
    </row>
    <row r="58" ht="15" customHeight="1" thickBot="1">
      <c r="C58" s="418"/>
    </row>
    <row r="59" spans="1:3" ht="14.25" customHeight="1" thickBot="1">
      <c r="A59" s="290" t="s">
        <v>536</v>
      </c>
      <c r="B59" s="291"/>
      <c r="C59" s="150">
        <v>4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28" sqref="C28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239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510</v>
      </c>
      <c r="C4" s="467" t="s">
        <v>511</v>
      </c>
    </row>
    <row r="5" spans="1:3" s="472" customFormat="1" ht="12" customHeight="1" thickBot="1">
      <c r="A5" s="20" t="s">
        <v>19</v>
      </c>
      <c r="B5" s="21" t="s">
        <v>264</v>
      </c>
      <c r="C5" s="344">
        <f>+C6+C7+C8+C9+C10+C11</f>
        <v>167817</v>
      </c>
    </row>
    <row r="6" spans="1:3" s="472" customFormat="1" ht="12" customHeight="1">
      <c r="A6" s="15" t="s">
        <v>101</v>
      </c>
      <c r="B6" s="473" t="s">
        <v>265</v>
      </c>
      <c r="C6" s="347">
        <v>3204</v>
      </c>
    </row>
    <row r="7" spans="1:3" s="472" customFormat="1" ht="12" customHeight="1">
      <c r="A7" s="14" t="s">
        <v>102</v>
      </c>
      <c r="B7" s="474" t="s">
        <v>266</v>
      </c>
      <c r="C7" s="346">
        <v>63384</v>
      </c>
    </row>
    <row r="8" spans="1:3" s="472" customFormat="1" ht="12" customHeight="1">
      <c r="A8" s="14" t="s">
        <v>103</v>
      </c>
      <c r="B8" s="474" t="s">
        <v>569</v>
      </c>
      <c r="C8" s="346">
        <v>22049</v>
      </c>
    </row>
    <row r="9" spans="1:3" s="472" customFormat="1" ht="12" customHeight="1">
      <c r="A9" s="14" t="s">
        <v>104</v>
      </c>
      <c r="B9" s="474" t="s">
        <v>268</v>
      </c>
      <c r="C9" s="346">
        <v>3280</v>
      </c>
    </row>
    <row r="10" spans="1:3" s="472" customFormat="1" ht="12" customHeight="1">
      <c r="A10" s="14" t="s">
        <v>153</v>
      </c>
      <c r="B10" s="340" t="s">
        <v>449</v>
      </c>
      <c r="C10" s="346">
        <v>75900</v>
      </c>
    </row>
    <row r="11" spans="1:3" s="472" customFormat="1" ht="12" customHeight="1" thickBot="1">
      <c r="A11" s="16" t="s">
        <v>105</v>
      </c>
      <c r="B11" s="341" t="s">
        <v>450</v>
      </c>
      <c r="C11" s="346"/>
    </row>
    <row r="12" spans="1:3" s="472" customFormat="1" ht="12" customHeight="1" thickBot="1">
      <c r="A12" s="20" t="s">
        <v>20</v>
      </c>
      <c r="B12" s="339" t="s">
        <v>269</v>
      </c>
      <c r="C12" s="344">
        <f>+C13+C14+C15+C16+C17</f>
        <v>3200</v>
      </c>
    </row>
    <row r="13" spans="1:3" s="472" customFormat="1" ht="12" customHeight="1">
      <c r="A13" s="15" t="s">
        <v>107</v>
      </c>
      <c r="B13" s="473" t="s">
        <v>270</v>
      </c>
      <c r="C13" s="347"/>
    </row>
    <row r="14" spans="1:3" s="472" customFormat="1" ht="12" customHeight="1">
      <c r="A14" s="14" t="s">
        <v>108</v>
      </c>
      <c r="B14" s="474" t="s">
        <v>271</v>
      </c>
      <c r="C14" s="346"/>
    </row>
    <row r="15" spans="1:3" s="472" customFormat="1" ht="12" customHeight="1">
      <c r="A15" s="14" t="s">
        <v>109</v>
      </c>
      <c r="B15" s="474" t="s">
        <v>439</v>
      </c>
      <c r="C15" s="346"/>
    </row>
    <row r="16" spans="1:3" s="472" customFormat="1" ht="12" customHeight="1">
      <c r="A16" s="14" t="s">
        <v>110</v>
      </c>
      <c r="B16" s="474" t="s">
        <v>440</v>
      </c>
      <c r="C16" s="346"/>
    </row>
    <row r="17" spans="1:3" s="472" customFormat="1" ht="12" customHeight="1">
      <c r="A17" s="14" t="s">
        <v>111</v>
      </c>
      <c r="B17" s="474" t="s">
        <v>272</v>
      </c>
      <c r="C17" s="346">
        <v>3200</v>
      </c>
    </row>
    <row r="18" spans="1:3" s="472" customFormat="1" ht="12" customHeight="1" thickBot="1">
      <c r="A18" s="16" t="s">
        <v>120</v>
      </c>
      <c r="B18" s="341" t="s">
        <v>273</v>
      </c>
      <c r="C18" s="348"/>
    </row>
    <row r="19" spans="1:3" s="472" customFormat="1" ht="12" customHeight="1" thickBot="1">
      <c r="A19" s="20" t="s">
        <v>21</v>
      </c>
      <c r="B19" s="21" t="s">
        <v>274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275</v>
      </c>
      <c r="C20" s="347"/>
    </row>
    <row r="21" spans="1:3" s="472" customFormat="1" ht="12" customHeight="1">
      <c r="A21" s="14" t="s">
        <v>91</v>
      </c>
      <c r="B21" s="474" t="s">
        <v>276</v>
      </c>
      <c r="C21" s="346"/>
    </row>
    <row r="22" spans="1:3" s="472" customFormat="1" ht="12" customHeight="1">
      <c r="A22" s="14" t="s">
        <v>92</v>
      </c>
      <c r="B22" s="474" t="s">
        <v>441</v>
      </c>
      <c r="C22" s="346"/>
    </row>
    <row r="23" spans="1:3" s="472" customFormat="1" ht="12" customHeight="1">
      <c r="A23" s="14" t="s">
        <v>93</v>
      </c>
      <c r="B23" s="474" t="s">
        <v>442</v>
      </c>
      <c r="C23" s="346"/>
    </row>
    <row r="24" spans="1:3" s="472" customFormat="1" ht="12" customHeight="1">
      <c r="A24" s="14" t="s">
        <v>176</v>
      </c>
      <c r="B24" s="474" t="s">
        <v>277</v>
      </c>
      <c r="C24" s="346"/>
    </row>
    <row r="25" spans="1:3" s="472" customFormat="1" ht="12" customHeight="1" thickBot="1">
      <c r="A25" s="16" t="s">
        <v>177</v>
      </c>
      <c r="B25" s="475" t="s">
        <v>278</v>
      </c>
      <c r="C25" s="348"/>
    </row>
    <row r="26" spans="1:3" s="472" customFormat="1" ht="12" customHeight="1" thickBot="1">
      <c r="A26" s="20" t="s">
        <v>178</v>
      </c>
      <c r="B26" s="21" t="s">
        <v>580</v>
      </c>
      <c r="C26" s="350">
        <f>SUM(C27:C33)</f>
        <v>263770</v>
      </c>
    </row>
    <row r="27" spans="1:3" s="472" customFormat="1" ht="12" customHeight="1">
      <c r="A27" s="15" t="s">
        <v>280</v>
      </c>
      <c r="B27" s="473" t="s">
        <v>574</v>
      </c>
      <c r="C27" s="347">
        <v>61520</v>
      </c>
    </row>
    <row r="28" spans="1:3" s="472" customFormat="1" ht="12" customHeight="1">
      <c r="A28" s="14" t="s">
        <v>281</v>
      </c>
      <c r="B28" s="474" t="s">
        <v>575</v>
      </c>
      <c r="C28" s="346"/>
    </row>
    <row r="29" spans="1:3" s="472" customFormat="1" ht="12" customHeight="1">
      <c r="A29" s="14" t="s">
        <v>282</v>
      </c>
      <c r="B29" s="474" t="s">
        <v>576</v>
      </c>
      <c r="C29" s="346">
        <v>197250</v>
      </c>
    </row>
    <row r="30" spans="1:3" s="472" customFormat="1" ht="12" customHeight="1">
      <c r="A30" s="14" t="s">
        <v>283</v>
      </c>
      <c r="B30" s="474" t="s">
        <v>577</v>
      </c>
      <c r="C30" s="346"/>
    </row>
    <row r="31" spans="1:3" s="472" customFormat="1" ht="12" customHeight="1">
      <c r="A31" s="14" t="s">
        <v>571</v>
      </c>
      <c r="B31" s="474" t="s">
        <v>284</v>
      </c>
      <c r="C31" s="346">
        <v>5000</v>
      </c>
    </row>
    <row r="32" spans="1:3" s="472" customFormat="1" ht="12" customHeight="1">
      <c r="A32" s="14" t="s">
        <v>572</v>
      </c>
      <c r="B32" s="474" t="s">
        <v>285</v>
      </c>
      <c r="C32" s="346"/>
    </row>
    <row r="33" spans="1:3" s="472" customFormat="1" ht="12" customHeight="1" thickBot="1">
      <c r="A33" s="16" t="s">
        <v>573</v>
      </c>
      <c r="B33" s="581" t="s">
        <v>286</v>
      </c>
      <c r="C33" s="348"/>
    </row>
    <row r="34" spans="1:3" s="472" customFormat="1" ht="12" customHeight="1" thickBot="1">
      <c r="A34" s="20" t="s">
        <v>23</v>
      </c>
      <c r="B34" s="21" t="s">
        <v>451</v>
      </c>
      <c r="C34" s="344">
        <f>SUM(C35:C45)</f>
        <v>15650</v>
      </c>
    </row>
    <row r="35" spans="1:3" s="472" customFormat="1" ht="12" customHeight="1">
      <c r="A35" s="15" t="s">
        <v>94</v>
      </c>
      <c r="B35" s="473" t="s">
        <v>289</v>
      </c>
      <c r="C35" s="347"/>
    </row>
    <row r="36" spans="1:3" s="472" customFormat="1" ht="12" customHeight="1">
      <c r="A36" s="14" t="s">
        <v>95</v>
      </c>
      <c r="B36" s="474" t="s">
        <v>290</v>
      </c>
      <c r="C36" s="346">
        <v>11023</v>
      </c>
    </row>
    <row r="37" spans="1:3" s="472" customFormat="1" ht="12" customHeight="1">
      <c r="A37" s="14" t="s">
        <v>96</v>
      </c>
      <c r="B37" s="474" t="s">
        <v>291</v>
      </c>
      <c r="C37" s="346"/>
    </row>
    <row r="38" spans="1:3" s="472" customFormat="1" ht="12" customHeight="1">
      <c r="A38" s="14" t="s">
        <v>180</v>
      </c>
      <c r="B38" s="474" t="s">
        <v>292</v>
      </c>
      <c r="C38" s="346">
        <v>1300</v>
      </c>
    </row>
    <row r="39" spans="1:3" s="472" customFormat="1" ht="12" customHeight="1">
      <c r="A39" s="14" t="s">
        <v>181</v>
      </c>
      <c r="B39" s="474" t="s">
        <v>293</v>
      </c>
      <c r="C39" s="346"/>
    </row>
    <row r="40" spans="1:3" s="472" customFormat="1" ht="12" customHeight="1">
      <c r="A40" s="14" t="s">
        <v>182</v>
      </c>
      <c r="B40" s="474" t="s">
        <v>294</v>
      </c>
      <c r="C40" s="346">
        <v>3327</v>
      </c>
    </row>
    <row r="41" spans="1:3" s="472" customFormat="1" ht="12" customHeight="1">
      <c r="A41" s="14" t="s">
        <v>183</v>
      </c>
      <c r="B41" s="474" t="s">
        <v>295</v>
      </c>
      <c r="C41" s="346"/>
    </row>
    <row r="42" spans="1:3" s="472" customFormat="1" ht="12" customHeight="1">
      <c r="A42" s="14" t="s">
        <v>184</v>
      </c>
      <c r="B42" s="474" t="s">
        <v>579</v>
      </c>
      <c r="C42" s="346"/>
    </row>
    <row r="43" spans="1:3" s="472" customFormat="1" ht="12" customHeight="1">
      <c r="A43" s="14" t="s">
        <v>287</v>
      </c>
      <c r="B43" s="474" t="s">
        <v>297</v>
      </c>
      <c r="C43" s="349"/>
    </row>
    <row r="44" spans="1:3" s="472" customFormat="1" ht="12" customHeight="1">
      <c r="A44" s="16" t="s">
        <v>288</v>
      </c>
      <c r="B44" s="475" t="s">
        <v>453</v>
      </c>
      <c r="C44" s="459"/>
    </row>
    <row r="45" spans="1:3" s="472" customFormat="1" ht="12" customHeight="1" thickBot="1">
      <c r="A45" s="16" t="s">
        <v>452</v>
      </c>
      <c r="B45" s="341" t="s">
        <v>298</v>
      </c>
      <c r="C45" s="459"/>
    </row>
    <row r="46" spans="1:3" s="472" customFormat="1" ht="12" customHeight="1" thickBot="1">
      <c r="A46" s="20" t="s">
        <v>24</v>
      </c>
      <c r="B46" s="21" t="s">
        <v>299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303</v>
      </c>
      <c r="C47" s="518"/>
    </row>
    <row r="48" spans="1:3" s="472" customFormat="1" ht="12" customHeight="1">
      <c r="A48" s="14" t="s">
        <v>98</v>
      </c>
      <c r="B48" s="474" t="s">
        <v>304</v>
      </c>
      <c r="C48" s="349"/>
    </row>
    <row r="49" spans="1:3" s="472" customFormat="1" ht="12" customHeight="1">
      <c r="A49" s="14" t="s">
        <v>300</v>
      </c>
      <c r="B49" s="474" t="s">
        <v>305</v>
      </c>
      <c r="C49" s="349"/>
    </row>
    <row r="50" spans="1:3" s="472" customFormat="1" ht="12" customHeight="1">
      <c r="A50" s="14" t="s">
        <v>301</v>
      </c>
      <c r="B50" s="474" t="s">
        <v>306</v>
      </c>
      <c r="C50" s="349"/>
    </row>
    <row r="51" spans="1:3" s="472" customFormat="1" ht="12" customHeight="1" thickBot="1">
      <c r="A51" s="16" t="s">
        <v>302</v>
      </c>
      <c r="B51" s="341" t="s">
        <v>307</v>
      </c>
      <c r="C51" s="459"/>
    </row>
    <row r="52" spans="1:3" s="472" customFormat="1" ht="12" customHeight="1" thickBot="1">
      <c r="A52" s="20" t="s">
        <v>185</v>
      </c>
      <c r="B52" s="21" t="s">
        <v>308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309</v>
      </c>
      <c r="C53" s="347"/>
    </row>
    <row r="54" spans="1:3" s="472" customFormat="1" ht="12" customHeight="1">
      <c r="A54" s="14" t="s">
        <v>100</v>
      </c>
      <c r="B54" s="474" t="s">
        <v>443</v>
      </c>
      <c r="C54" s="346"/>
    </row>
    <row r="55" spans="1:3" s="472" customFormat="1" ht="12" customHeight="1">
      <c r="A55" s="14" t="s">
        <v>312</v>
      </c>
      <c r="B55" s="474" t="s">
        <v>310</v>
      </c>
      <c r="C55" s="346"/>
    </row>
    <row r="56" spans="1:3" s="472" customFormat="1" ht="12" customHeight="1" thickBot="1">
      <c r="A56" s="16" t="s">
        <v>313</v>
      </c>
      <c r="B56" s="341" t="s">
        <v>311</v>
      </c>
      <c r="C56" s="348"/>
    </row>
    <row r="57" spans="1:3" s="472" customFormat="1" ht="12" customHeight="1" thickBot="1">
      <c r="A57" s="20" t="s">
        <v>26</v>
      </c>
      <c r="B57" s="339" t="s">
        <v>314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316</v>
      </c>
      <c r="C58" s="349"/>
    </row>
    <row r="59" spans="1:3" s="472" customFormat="1" ht="12" customHeight="1">
      <c r="A59" s="14" t="s">
        <v>187</v>
      </c>
      <c r="B59" s="474" t="s">
        <v>444</v>
      </c>
      <c r="C59" s="349"/>
    </row>
    <row r="60" spans="1:3" s="472" customFormat="1" ht="12" customHeight="1">
      <c r="A60" s="14" t="s">
        <v>240</v>
      </c>
      <c r="B60" s="474" t="s">
        <v>317</v>
      </c>
      <c r="C60" s="349"/>
    </row>
    <row r="61" spans="1:3" s="472" customFormat="1" ht="12" customHeight="1" thickBot="1">
      <c r="A61" s="16" t="s">
        <v>315</v>
      </c>
      <c r="B61" s="341" t="s">
        <v>318</v>
      </c>
      <c r="C61" s="349"/>
    </row>
    <row r="62" spans="1:3" s="472" customFormat="1" ht="12" customHeight="1" thickBot="1">
      <c r="A62" s="553" t="s">
        <v>493</v>
      </c>
      <c r="B62" s="21" t="s">
        <v>319</v>
      </c>
      <c r="C62" s="350">
        <f>+C5+C12+C19+C26+C34+C46+C52+C57</f>
        <v>450437</v>
      </c>
    </row>
    <row r="63" spans="1:3" s="472" customFormat="1" ht="12" customHeight="1" thickBot="1">
      <c r="A63" s="521" t="s">
        <v>320</v>
      </c>
      <c r="B63" s="339" t="s">
        <v>321</v>
      </c>
      <c r="C63" s="344">
        <f>SUM(C64:C66)</f>
        <v>0</v>
      </c>
    </row>
    <row r="64" spans="1:3" s="472" customFormat="1" ht="12" customHeight="1">
      <c r="A64" s="15" t="s">
        <v>352</v>
      </c>
      <c r="B64" s="473" t="s">
        <v>322</v>
      </c>
      <c r="C64" s="349"/>
    </row>
    <row r="65" spans="1:3" s="472" customFormat="1" ht="12" customHeight="1">
      <c r="A65" s="14" t="s">
        <v>361</v>
      </c>
      <c r="B65" s="474" t="s">
        <v>323</v>
      </c>
      <c r="C65" s="349"/>
    </row>
    <row r="66" spans="1:3" s="472" customFormat="1" ht="12" customHeight="1" thickBot="1">
      <c r="A66" s="16" t="s">
        <v>362</v>
      </c>
      <c r="B66" s="547" t="s">
        <v>478</v>
      </c>
      <c r="C66" s="349"/>
    </row>
    <row r="67" spans="1:3" s="472" customFormat="1" ht="12" customHeight="1" thickBot="1">
      <c r="A67" s="521" t="s">
        <v>325</v>
      </c>
      <c r="B67" s="339" t="s">
        <v>326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327</v>
      </c>
      <c r="C68" s="349"/>
    </row>
    <row r="69" spans="1:3" s="472" customFormat="1" ht="12" customHeight="1">
      <c r="A69" s="14" t="s">
        <v>155</v>
      </c>
      <c r="B69" s="474" t="s">
        <v>328</v>
      </c>
      <c r="C69" s="349"/>
    </row>
    <row r="70" spans="1:3" s="472" customFormat="1" ht="12" customHeight="1">
      <c r="A70" s="14" t="s">
        <v>353</v>
      </c>
      <c r="B70" s="474" t="s">
        <v>329</v>
      </c>
      <c r="C70" s="349"/>
    </row>
    <row r="71" spans="1:3" s="472" customFormat="1" ht="12" customHeight="1" thickBot="1">
      <c r="A71" s="16" t="s">
        <v>354</v>
      </c>
      <c r="B71" s="341" t="s">
        <v>330</v>
      </c>
      <c r="C71" s="349"/>
    </row>
    <row r="72" spans="1:3" s="472" customFormat="1" ht="12" customHeight="1" thickBot="1">
      <c r="A72" s="521" t="s">
        <v>331</v>
      </c>
      <c r="B72" s="339" t="s">
        <v>332</v>
      </c>
      <c r="C72" s="344">
        <f>SUM(C73:C74)</f>
        <v>0</v>
      </c>
    </row>
    <row r="73" spans="1:3" s="472" customFormat="1" ht="12" customHeight="1">
      <c r="A73" s="15" t="s">
        <v>355</v>
      </c>
      <c r="B73" s="473" t="s">
        <v>333</v>
      </c>
      <c r="C73" s="349"/>
    </row>
    <row r="74" spans="1:3" s="472" customFormat="1" ht="12" customHeight="1" thickBot="1">
      <c r="A74" s="16" t="s">
        <v>356</v>
      </c>
      <c r="B74" s="341" t="s">
        <v>334</v>
      </c>
      <c r="C74" s="349"/>
    </row>
    <row r="75" spans="1:3" s="472" customFormat="1" ht="12" customHeight="1" thickBot="1">
      <c r="A75" s="521" t="s">
        <v>335</v>
      </c>
      <c r="B75" s="339" t="s">
        <v>336</v>
      </c>
      <c r="C75" s="344">
        <f>SUM(C76:C78)</f>
        <v>0</v>
      </c>
    </row>
    <row r="76" spans="1:3" s="472" customFormat="1" ht="12" customHeight="1">
      <c r="A76" s="15" t="s">
        <v>357</v>
      </c>
      <c r="B76" s="473" t="s">
        <v>337</v>
      </c>
      <c r="C76" s="349"/>
    </row>
    <row r="77" spans="1:3" s="472" customFormat="1" ht="12" customHeight="1">
      <c r="A77" s="14" t="s">
        <v>358</v>
      </c>
      <c r="B77" s="474" t="s">
        <v>338</v>
      </c>
      <c r="C77" s="349"/>
    </row>
    <row r="78" spans="1:3" s="472" customFormat="1" ht="12" customHeight="1" thickBot="1">
      <c r="A78" s="16" t="s">
        <v>359</v>
      </c>
      <c r="B78" s="341" t="s">
        <v>339</v>
      </c>
      <c r="C78" s="349"/>
    </row>
    <row r="79" spans="1:3" s="472" customFormat="1" ht="12" customHeight="1" thickBot="1">
      <c r="A79" s="521" t="s">
        <v>340</v>
      </c>
      <c r="B79" s="339" t="s">
        <v>360</v>
      </c>
      <c r="C79" s="344">
        <f>SUM(C80:C83)</f>
        <v>0</v>
      </c>
    </row>
    <row r="80" spans="1:3" s="472" customFormat="1" ht="12" customHeight="1">
      <c r="A80" s="477" t="s">
        <v>341</v>
      </c>
      <c r="B80" s="473" t="s">
        <v>342</v>
      </c>
      <c r="C80" s="349"/>
    </row>
    <row r="81" spans="1:3" s="472" customFormat="1" ht="12" customHeight="1">
      <c r="A81" s="478" t="s">
        <v>343</v>
      </c>
      <c r="B81" s="474" t="s">
        <v>344</v>
      </c>
      <c r="C81" s="349"/>
    </row>
    <row r="82" spans="1:3" s="472" customFormat="1" ht="12" customHeight="1">
      <c r="A82" s="478" t="s">
        <v>345</v>
      </c>
      <c r="B82" s="474" t="s">
        <v>346</v>
      </c>
      <c r="C82" s="349"/>
    </row>
    <row r="83" spans="1:3" s="472" customFormat="1" ht="12" customHeight="1" thickBot="1">
      <c r="A83" s="479" t="s">
        <v>347</v>
      </c>
      <c r="B83" s="341" t="s">
        <v>348</v>
      </c>
      <c r="C83" s="349"/>
    </row>
    <row r="84" spans="1:3" s="472" customFormat="1" ht="12" customHeight="1" thickBot="1">
      <c r="A84" s="521" t="s">
        <v>349</v>
      </c>
      <c r="B84" s="339" t="s">
        <v>492</v>
      </c>
      <c r="C84" s="519"/>
    </row>
    <row r="85" spans="1:3" s="472" customFormat="1" ht="13.5" customHeight="1" thickBot="1">
      <c r="A85" s="521" t="s">
        <v>351</v>
      </c>
      <c r="B85" s="339" t="s">
        <v>350</v>
      </c>
      <c r="C85" s="519"/>
    </row>
    <row r="86" spans="1:3" s="472" customFormat="1" ht="15.75" customHeight="1" thickBot="1">
      <c r="A86" s="521" t="s">
        <v>363</v>
      </c>
      <c r="B86" s="480" t="s">
        <v>495</v>
      </c>
      <c r="C86" s="350">
        <f>+C63+C67+C72+C75+C79+C85+C84</f>
        <v>0</v>
      </c>
    </row>
    <row r="87" spans="1:3" s="472" customFormat="1" ht="16.5" customHeight="1" thickBot="1">
      <c r="A87" s="522" t="s">
        <v>494</v>
      </c>
      <c r="B87" s="481" t="s">
        <v>496</v>
      </c>
      <c r="C87" s="350">
        <f>+C62+C86</f>
        <v>450437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239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510</v>
      </c>
      <c r="C92" s="39" t="s">
        <v>511</v>
      </c>
    </row>
    <row r="93" spans="1:3" ht="12" customHeight="1" thickBot="1">
      <c r="A93" s="22" t="s">
        <v>19</v>
      </c>
      <c r="B93" s="31" t="s">
        <v>454</v>
      </c>
      <c r="C93" s="343">
        <f>C94+C95+C96+C97+C98+C111</f>
        <v>450437</v>
      </c>
    </row>
    <row r="94" spans="1:3" ht="12" customHeight="1">
      <c r="A94" s="17" t="s">
        <v>101</v>
      </c>
      <c r="B94" s="10" t="s">
        <v>50</v>
      </c>
      <c r="C94" s="345">
        <v>218784</v>
      </c>
    </row>
    <row r="95" spans="1:3" ht="12" customHeight="1">
      <c r="A95" s="14" t="s">
        <v>102</v>
      </c>
      <c r="B95" s="8" t="s">
        <v>188</v>
      </c>
      <c r="C95" s="346">
        <v>52149</v>
      </c>
    </row>
    <row r="96" spans="1:3" ht="12" customHeight="1">
      <c r="A96" s="14" t="s">
        <v>103</v>
      </c>
      <c r="B96" s="8" t="s">
        <v>144</v>
      </c>
      <c r="C96" s="348">
        <v>177004</v>
      </c>
    </row>
    <row r="97" spans="1:3" ht="12" customHeight="1">
      <c r="A97" s="14" t="s">
        <v>104</v>
      </c>
      <c r="B97" s="11" t="s">
        <v>189</v>
      </c>
      <c r="C97" s="348">
        <v>2500</v>
      </c>
    </row>
    <row r="98" spans="1:3" ht="12" customHeight="1">
      <c r="A98" s="14" t="s">
        <v>115</v>
      </c>
      <c r="B98" s="19" t="s">
        <v>190</v>
      </c>
      <c r="C98" s="348"/>
    </row>
    <row r="99" spans="1:3" ht="12" customHeight="1">
      <c r="A99" s="14" t="s">
        <v>105</v>
      </c>
      <c r="B99" s="8" t="s">
        <v>459</v>
      </c>
      <c r="C99" s="348"/>
    </row>
    <row r="100" spans="1:3" ht="12" customHeight="1">
      <c r="A100" s="14" t="s">
        <v>106</v>
      </c>
      <c r="B100" s="174" t="s">
        <v>458</v>
      </c>
      <c r="C100" s="348"/>
    </row>
    <row r="101" spans="1:3" ht="12" customHeight="1">
      <c r="A101" s="14" t="s">
        <v>116</v>
      </c>
      <c r="B101" s="174" t="s">
        <v>457</v>
      </c>
      <c r="C101" s="348"/>
    </row>
    <row r="102" spans="1:3" ht="12" customHeight="1">
      <c r="A102" s="14" t="s">
        <v>117</v>
      </c>
      <c r="B102" s="172" t="s">
        <v>366</v>
      </c>
      <c r="C102" s="348"/>
    </row>
    <row r="103" spans="1:3" ht="12" customHeight="1">
      <c r="A103" s="14" t="s">
        <v>118</v>
      </c>
      <c r="B103" s="173" t="s">
        <v>367</v>
      </c>
      <c r="C103" s="348"/>
    </row>
    <row r="104" spans="1:3" ht="12" customHeight="1">
      <c r="A104" s="14" t="s">
        <v>119</v>
      </c>
      <c r="B104" s="173" t="s">
        <v>368</v>
      </c>
      <c r="C104" s="348"/>
    </row>
    <row r="105" spans="1:3" ht="12" customHeight="1">
      <c r="A105" s="14" t="s">
        <v>121</v>
      </c>
      <c r="B105" s="172" t="s">
        <v>369</v>
      </c>
      <c r="C105" s="348"/>
    </row>
    <row r="106" spans="1:3" ht="12" customHeight="1">
      <c r="A106" s="14" t="s">
        <v>191</v>
      </c>
      <c r="B106" s="172" t="s">
        <v>370</v>
      </c>
      <c r="C106" s="348"/>
    </row>
    <row r="107" spans="1:3" ht="12" customHeight="1">
      <c r="A107" s="14" t="s">
        <v>364</v>
      </c>
      <c r="B107" s="173" t="s">
        <v>371</v>
      </c>
      <c r="C107" s="348"/>
    </row>
    <row r="108" spans="1:3" ht="12" customHeight="1">
      <c r="A108" s="13" t="s">
        <v>365</v>
      </c>
      <c r="B108" s="174" t="s">
        <v>372</v>
      </c>
      <c r="C108" s="348"/>
    </row>
    <row r="109" spans="1:3" ht="12" customHeight="1">
      <c r="A109" s="14" t="s">
        <v>455</v>
      </c>
      <c r="B109" s="174" t="s">
        <v>373</v>
      </c>
      <c r="C109" s="348"/>
    </row>
    <row r="110" spans="1:3" ht="12" customHeight="1">
      <c r="A110" s="16" t="s">
        <v>456</v>
      </c>
      <c r="B110" s="174" t="s">
        <v>374</v>
      </c>
      <c r="C110" s="348"/>
    </row>
    <row r="111" spans="1:3" ht="12" customHeight="1">
      <c r="A111" s="14" t="s">
        <v>460</v>
      </c>
      <c r="B111" s="11" t="s">
        <v>51</v>
      </c>
      <c r="C111" s="346"/>
    </row>
    <row r="112" spans="1:3" ht="12" customHeight="1">
      <c r="A112" s="14" t="s">
        <v>461</v>
      </c>
      <c r="B112" s="8" t="s">
        <v>463</v>
      </c>
      <c r="C112" s="346"/>
    </row>
    <row r="113" spans="1:3" ht="12" customHeight="1" thickBot="1">
      <c r="A113" s="18" t="s">
        <v>462</v>
      </c>
      <c r="B113" s="551" t="s">
        <v>464</v>
      </c>
      <c r="C113" s="352"/>
    </row>
    <row r="114" spans="1:3" ht="12" customHeight="1" thickBot="1">
      <c r="A114" s="548" t="s">
        <v>20</v>
      </c>
      <c r="B114" s="549" t="s">
        <v>375</v>
      </c>
      <c r="C114" s="550">
        <f>+C115+C117+C119</f>
        <v>0</v>
      </c>
    </row>
    <row r="115" spans="1:3" ht="12" customHeight="1">
      <c r="A115" s="15" t="s">
        <v>107</v>
      </c>
      <c r="B115" s="8" t="s">
        <v>238</v>
      </c>
      <c r="C115" s="347"/>
    </row>
    <row r="116" spans="1:3" ht="12" customHeight="1">
      <c r="A116" s="15" t="s">
        <v>108</v>
      </c>
      <c r="B116" s="12" t="s">
        <v>379</v>
      </c>
      <c r="C116" s="347"/>
    </row>
    <row r="117" spans="1:3" ht="12" customHeight="1">
      <c r="A117" s="15" t="s">
        <v>109</v>
      </c>
      <c r="B117" s="12" t="s">
        <v>192</v>
      </c>
      <c r="C117" s="346"/>
    </row>
    <row r="118" spans="1:3" ht="12" customHeight="1">
      <c r="A118" s="15" t="s">
        <v>110</v>
      </c>
      <c r="B118" s="12" t="s">
        <v>380</v>
      </c>
      <c r="C118" s="311"/>
    </row>
    <row r="119" spans="1:3" ht="12" customHeight="1">
      <c r="A119" s="15" t="s">
        <v>111</v>
      </c>
      <c r="B119" s="341" t="s">
        <v>241</v>
      </c>
      <c r="C119" s="311"/>
    </row>
    <row r="120" spans="1:3" ht="12" customHeight="1">
      <c r="A120" s="15" t="s">
        <v>120</v>
      </c>
      <c r="B120" s="340" t="s">
        <v>445</v>
      </c>
      <c r="C120" s="311"/>
    </row>
    <row r="121" spans="1:3" ht="12" customHeight="1">
      <c r="A121" s="15" t="s">
        <v>122</v>
      </c>
      <c r="B121" s="469" t="s">
        <v>385</v>
      </c>
      <c r="C121" s="311"/>
    </row>
    <row r="122" spans="1:3" ht="15.75">
      <c r="A122" s="15" t="s">
        <v>193</v>
      </c>
      <c r="B122" s="173" t="s">
        <v>368</v>
      </c>
      <c r="C122" s="311"/>
    </row>
    <row r="123" spans="1:3" ht="12" customHeight="1">
      <c r="A123" s="15" t="s">
        <v>194</v>
      </c>
      <c r="B123" s="173" t="s">
        <v>384</v>
      </c>
      <c r="C123" s="311"/>
    </row>
    <row r="124" spans="1:3" ht="12" customHeight="1">
      <c r="A124" s="15" t="s">
        <v>195</v>
      </c>
      <c r="B124" s="173" t="s">
        <v>383</v>
      </c>
      <c r="C124" s="311"/>
    </row>
    <row r="125" spans="1:3" ht="12" customHeight="1">
      <c r="A125" s="15" t="s">
        <v>376</v>
      </c>
      <c r="B125" s="173" t="s">
        <v>371</v>
      </c>
      <c r="C125" s="311"/>
    </row>
    <row r="126" spans="1:3" ht="12" customHeight="1">
      <c r="A126" s="15" t="s">
        <v>377</v>
      </c>
      <c r="B126" s="173" t="s">
        <v>382</v>
      </c>
      <c r="C126" s="311"/>
    </row>
    <row r="127" spans="1:3" ht="16.5" thickBot="1">
      <c r="A127" s="13" t="s">
        <v>378</v>
      </c>
      <c r="B127" s="173" t="s">
        <v>381</v>
      </c>
      <c r="C127" s="313"/>
    </row>
    <row r="128" spans="1:3" ht="12" customHeight="1" thickBot="1">
      <c r="A128" s="20" t="s">
        <v>21</v>
      </c>
      <c r="B128" s="153" t="s">
        <v>465</v>
      </c>
      <c r="C128" s="344">
        <f>+C93+C114</f>
        <v>450437</v>
      </c>
    </row>
    <row r="129" spans="1:3" ht="12" customHeight="1" thickBot="1">
      <c r="A129" s="20" t="s">
        <v>22</v>
      </c>
      <c r="B129" s="153" t="s">
        <v>466</v>
      </c>
      <c r="C129" s="344">
        <f>+C130+C131+C132</f>
        <v>0</v>
      </c>
    </row>
    <row r="130" spans="1:3" ht="12" customHeight="1">
      <c r="A130" s="15" t="s">
        <v>280</v>
      </c>
      <c r="B130" s="12" t="s">
        <v>473</v>
      </c>
      <c r="C130" s="311"/>
    </row>
    <row r="131" spans="1:3" ht="12" customHeight="1">
      <c r="A131" s="15" t="s">
        <v>281</v>
      </c>
      <c r="B131" s="12" t="s">
        <v>474</v>
      </c>
      <c r="C131" s="311"/>
    </row>
    <row r="132" spans="1:3" ht="12" customHeight="1" thickBot="1">
      <c r="A132" s="13" t="s">
        <v>282</v>
      </c>
      <c r="B132" s="12" t="s">
        <v>475</v>
      </c>
      <c r="C132" s="311"/>
    </row>
    <row r="133" spans="1:3" ht="12" customHeight="1" thickBot="1">
      <c r="A133" s="20" t="s">
        <v>23</v>
      </c>
      <c r="B133" s="153" t="s">
        <v>467</v>
      </c>
      <c r="C133" s="344">
        <f>SUM(C134:C139)</f>
        <v>0</v>
      </c>
    </row>
    <row r="134" spans="1:3" ht="12" customHeight="1">
      <c r="A134" s="15" t="s">
        <v>94</v>
      </c>
      <c r="B134" s="9" t="s">
        <v>476</v>
      </c>
      <c r="C134" s="311"/>
    </row>
    <row r="135" spans="1:3" ht="12" customHeight="1">
      <c r="A135" s="15" t="s">
        <v>95</v>
      </c>
      <c r="B135" s="9" t="s">
        <v>468</v>
      </c>
      <c r="C135" s="311"/>
    </row>
    <row r="136" spans="1:3" ht="12" customHeight="1">
      <c r="A136" s="15" t="s">
        <v>96</v>
      </c>
      <c r="B136" s="9" t="s">
        <v>469</v>
      </c>
      <c r="C136" s="311"/>
    </row>
    <row r="137" spans="1:3" ht="12" customHeight="1">
      <c r="A137" s="15" t="s">
        <v>180</v>
      </c>
      <c r="B137" s="9" t="s">
        <v>470</v>
      </c>
      <c r="C137" s="311"/>
    </row>
    <row r="138" spans="1:3" ht="12" customHeight="1">
      <c r="A138" s="15" t="s">
        <v>181</v>
      </c>
      <c r="B138" s="9" t="s">
        <v>471</v>
      </c>
      <c r="C138" s="311"/>
    </row>
    <row r="139" spans="1:3" ht="12" customHeight="1" thickBot="1">
      <c r="A139" s="13" t="s">
        <v>182</v>
      </c>
      <c r="B139" s="9" t="s">
        <v>472</v>
      </c>
      <c r="C139" s="311"/>
    </row>
    <row r="140" spans="1:3" ht="12" customHeight="1" thickBot="1">
      <c r="A140" s="20" t="s">
        <v>24</v>
      </c>
      <c r="B140" s="153" t="s">
        <v>480</v>
      </c>
      <c r="C140" s="350">
        <f>+C141+C142+C143+C144</f>
        <v>0</v>
      </c>
    </row>
    <row r="141" spans="1:3" ht="12" customHeight="1">
      <c r="A141" s="15" t="s">
        <v>97</v>
      </c>
      <c r="B141" s="9" t="s">
        <v>386</v>
      </c>
      <c r="C141" s="311"/>
    </row>
    <row r="142" spans="1:3" ht="12" customHeight="1">
      <c r="A142" s="15" t="s">
        <v>98</v>
      </c>
      <c r="B142" s="9" t="s">
        <v>387</v>
      </c>
      <c r="C142" s="311"/>
    </row>
    <row r="143" spans="1:3" ht="12" customHeight="1">
      <c r="A143" s="15" t="s">
        <v>300</v>
      </c>
      <c r="B143" s="9" t="s">
        <v>481</v>
      </c>
      <c r="C143" s="311"/>
    </row>
    <row r="144" spans="1:3" ht="12" customHeight="1" thickBot="1">
      <c r="A144" s="13" t="s">
        <v>301</v>
      </c>
      <c r="B144" s="7" t="s">
        <v>406</v>
      </c>
      <c r="C144" s="311"/>
    </row>
    <row r="145" spans="1:3" ht="12" customHeight="1" thickBot="1">
      <c r="A145" s="20" t="s">
        <v>25</v>
      </c>
      <c r="B145" s="153" t="s">
        <v>482</v>
      </c>
      <c r="C145" s="353">
        <f>SUM(C146:C150)</f>
        <v>0</v>
      </c>
    </row>
    <row r="146" spans="1:3" ht="12" customHeight="1">
      <c r="A146" s="15" t="s">
        <v>99</v>
      </c>
      <c r="B146" s="9" t="s">
        <v>477</v>
      </c>
      <c r="C146" s="311"/>
    </row>
    <row r="147" spans="1:3" ht="12" customHeight="1">
      <c r="A147" s="15" t="s">
        <v>100</v>
      </c>
      <c r="B147" s="9" t="s">
        <v>484</v>
      </c>
      <c r="C147" s="311"/>
    </row>
    <row r="148" spans="1:3" ht="12" customHeight="1">
      <c r="A148" s="15" t="s">
        <v>312</v>
      </c>
      <c r="B148" s="9" t="s">
        <v>479</v>
      </c>
      <c r="C148" s="311"/>
    </row>
    <row r="149" spans="1:3" ht="12" customHeight="1">
      <c r="A149" s="15" t="s">
        <v>313</v>
      </c>
      <c r="B149" s="9" t="s">
        <v>485</v>
      </c>
      <c r="C149" s="311"/>
    </row>
    <row r="150" spans="1:3" ht="12" customHeight="1" thickBot="1">
      <c r="A150" s="15" t="s">
        <v>483</v>
      </c>
      <c r="B150" s="9" t="s">
        <v>486</v>
      </c>
      <c r="C150" s="311"/>
    </row>
    <row r="151" spans="1:3" ht="12" customHeight="1" thickBot="1">
      <c r="A151" s="20" t="s">
        <v>26</v>
      </c>
      <c r="B151" s="153" t="s">
        <v>487</v>
      </c>
      <c r="C151" s="552"/>
    </row>
    <row r="152" spans="1:3" ht="12" customHeight="1" thickBot="1">
      <c r="A152" s="20" t="s">
        <v>27</v>
      </c>
      <c r="B152" s="153" t="s">
        <v>488</v>
      </c>
      <c r="C152" s="552"/>
    </row>
    <row r="153" spans="1:9" ht="15" customHeight="1" thickBot="1">
      <c r="A153" s="20" t="s">
        <v>28</v>
      </c>
      <c r="B153" s="153" t="s">
        <v>490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489</v>
      </c>
      <c r="C154" s="483">
        <f>+C128+C153</f>
        <v>450437</v>
      </c>
    </row>
    <row r="155" ht="7.5" customHeight="1"/>
    <row r="156" spans="1:3" ht="15.75">
      <c r="A156" s="591" t="s">
        <v>388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239</v>
      </c>
    </row>
    <row r="158" spans="1:4" ht="13.5" customHeight="1" thickBot="1">
      <c r="A158" s="20">
        <v>1</v>
      </c>
      <c r="B158" s="30" t="s">
        <v>491</v>
      </c>
      <c r="C158" s="344">
        <f>+C62-C128</f>
        <v>0</v>
      </c>
      <c r="D158" s="486"/>
    </row>
    <row r="159" spans="1:3" ht="27.75" customHeight="1" thickBot="1">
      <c r="A159" s="20" t="s">
        <v>20</v>
      </c>
      <c r="B159" s="30" t="s">
        <v>497</v>
      </c>
      <c r="C159" s="344">
        <f>+C86-C153</f>
        <v>0</v>
      </c>
    </row>
  </sheetData>
  <sheetProtection sheet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Sajóbábony VárosÖnkormányzat
2016. ÉVI KÖLTSÉGVETÉS
KÖTELEZŐ FELADATAINAK MÉRLEGE &amp;R&amp;"Times New Roman CE,Félkövér dőlt"&amp;11 1.2. melléklet a 1/2016. (II.24.)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95" customFormat="1" ht="27" customHeight="1">
      <c r="A3" s="193" t="s">
        <v>216</v>
      </c>
      <c r="B3" s="194"/>
      <c r="C3" s="634" t="s">
        <v>217</v>
      </c>
      <c r="D3" s="634"/>
      <c r="E3" s="634"/>
      <c r="F3" s="634"/>
      <c r="G3" s="634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218</v>
      </c>
      <c r="B5" s="194"/>
      <c r="C5" s="634" t="s">
        <v>217</v>
      </c>
      <c r="D5" s="634"/>
      <c r="E5" s="634"/>
      <c r="F5" s="634"/>
      <c r="G5" s="194"/>
    </row>
    <row r="6" spans="1:7" s="196" customFormat="1" ht="12.75">
      <c r="A6" s="252"/>
      <c r="B6" s="252"/>
      <c r="C6" s="252"/>
      <c r="D6" s="252"/>
      <c r="E6" s="252"/>
      <c r="F6" s="252"/>
      <c r="G6" s="252"/>
    </row>
    <row r="7" spans="1:7" s="197" customFormat="1" ht="15" customHeight="1">
      <c r="A7" s="309" t="s">
        <v>219</v>
      </c>
      <c r="B7" s="308"/>
      <c r="C7" s="308"/>
      <c r="D7" s="294"/>
      <c r="E7" s="294"/>
      <c r="F7" s="294"/>
      <c r="G7" s="294"/>
    </row>
    <row r="8" spans="1:7" s="197" customFormat="1" ht="15" customHeight="1" thickBot="1">
      <c r="A8" s="309" t="s">
        <v>220</v>
      </c>
      <c r="B8" s="294"/>
      <c r="C8" s="294"/>
      <c r="D8" s="294"/>
      <c r="E8" s="294"/>
      <c r="F8" s="294"/>
      <c r="G8" s="294"/>
    </row>
    <row r="9" spans="1:7" s="94" customFormat="1" ht="42" customHeight="1" thickBot="1">
      <c r="A9" s="231" t="s">
        <v>17</v>
      </c>
      <c r="B9" s="232" t="s">
        <v>221</v>
      </c>
      <c r="C9" s="232" t="s">
        <v>222</v>
      </c>
      <c r="D9" s="232" t="s">
        <v>223</v>
      </c>
      <c r="E9" s="232" t="s">
        <v>224</v>
      </c>
      <c r="F9" s="232" t="s">
        <v>225</v>
      </c>
      <c r="G9" s="233" t="s">
        <v>54</v>
      </c>
    </row>
    <row r="10" spans="1:7" ht="24" customHeight="1">
      <c r="A10" s="295" t="s">
        <v>19</v>
      </c>
      <c r="B10" s="240" t="s">
        <v>226</v>
      </c>
      <c r="C10" s="198"/>
      <c r="D10" s="198"/>
      <c r="E10" s="198"/>
      <c r="F10" s="198"/>
      <c r="G10" s="296">
        <f>SUM(C10:F10)</f>
        <v>0</v>
      </c>
    </row>
    <row r="11" spans="1:7" ht="24" customHeight="1">
      <c r="A11" s="297" t="s">
        <v>20</v>
      </c>
      <c r="B11" s="241" t="s">
        <v>227</v>
      </c>
      <c r="C11" s="199"/>
      <c r="D11" s="199"/>
      <c r="E11" s="199"/>
      <c r="F11" s="199"/>
      <c r="G11" s="298">
        <f aca="true" t="shared" si="0" ref="G11:G16">SUM(C11:F11)</f>
        <v>0</v>
      </c>
    </row>
    <row r="12" spans="1:7" ht="24" customHeight="1">
      <c r="A12" s="297" t="s">
        <v>21</v>
      </c>
      <c r="B12" s="241" t="s">
        <v>228</v>
      </c>
      <c r="C12" s="199"/>
      <c r="D12" s="199"/>
      <c r="E12" s="199"/>
      <c r="F12" s="199"/>
      <c r="G12" s="298">
        <f t="shared" si="0"/>
        <v>0</v>
      </c>
    </row>
    <row r="13" spans="1:7" ht="24" customHeight="1">
      <c r="A13" s="297" t="s">
        <v>22</v>
      </c>
      <c r="B13" s="241" t="s">
        <v>229</v>
      </c>
      <c r="C13" s="199"/>
      <c r="D13" s="199"/>
      <c r="E13" s="199"/>
      <c r="F13" s="199"/>
      <c r="G13" s="298">
        <f t="shared" si="0"/>
        <v>0</v>
      </c>
    </row>
    <row r="14" spans="1:7" ht="24" customHeight="1">
      <c r="A14" s="297" t="s">
        <v>23</v>
      </c>
      <c r="B14" s="241" t="s">
        <v>230</v>
      </c>
      <c r="C14" s="199"/>
      <c r="D14" s="199"/>
      <c r="E14" s="199"/>
      <c r="F14" s="199"/>
      <c r="G14" s="298">
        <f t="shared" si="0"/>
        <v>0</v>
      </c>
    </row>
    <row r="15" spans="1:7" ht="24" customHeight="1" thickBot="1">
      <c r="A15" s="299" t="s">
        <v>24</v>
      </c>
      <c r="B15" s="300" t="s">
        <v>231</v>
      </c>
      <c r="C15" s="200"/>
      <c r="D15" s="200"/>
      <c r="E15" s="200"/>
      <c r="F15" s="200"/>
      <c r="G15" s="301">
        <f t="shared" si="0"/>
        <v>0</v>
      </c>
    </row>
    <row r="16" spans="1:7" s="201" customFormat="1" ht="24" customHeight="1" thickBot="1">
      <c r="A16" s="302" t="s">
        <v>25</v>
      </c>
      <c r="B16" s="303" t="s">
        <v>54</v>
      </c>
      <c r="C16" s="304">
        <f>SUM(C10:C15)</f>
        <v>0</v>
      </c>
      <c r="D16" s="304">
        <f>SUM(D10:D15)</f>
        <v>0</v>
      </c>
      <c r="E16" s="304">
        <f>SUM(E10:E15)</f>
        <v>0</v>
      </c>
      <c r="F16" s="304">
        <f>SUM(F10:F15)</f>
        <v>0</v>
      </c>
      <c r="G16" s="305">
        <f t="shared" si="0"/>
        <v>0</v>
      </c>
    </row>
    <row r="17" spans="1:7" s="196" customFormat="1" ht="12.75">
      <c r="A17" s="252"/>
      <c r="B17" s="252"/>
      <c r="C17" s="252"/>
      <c r="D17" s="252"/>
      <c r="E17" s="252"/>
      <c r="F17" s="252"/>
      <c r="G17" s="252"/>
    </row>
    <row r="18" spans="1:7" s="196" customFormat="1" ht="12.75">
      <c r="A18" s="252"/>
      <c r="B18" s="252"/>
      <c r="C18" s="252"/>
      <c r="D18" s="252"/>
      <c r="E18" s="252"/>
      <c r="F18" s="252"/>
      <c r="G18" s="252"/>
    </row>
    <row r="19" spans="1:7" s="196" customFormat="1" ht="12.75">
      <c r="A19" s="252"/>
      <c r="B19" s="252"/>
      <c r="C19" s="252"/>
      <c r="D19" s="252"/>
      <c r="E19" s="252"/>
      <c r="F19" s="252"/>
      <c r="G19" s="252"/>
    </row>
    <row r="20" spans="1:7" s="196" customFormat="1" ht="15.75">
      <c r="A20" s="195" t="str">
        <f>+CONCATENATE("......................, ",LEFT(ÖSSZEFÜGGÉSEK!A5,4),". .......................... hó ..... nap")</f>
        <v>......................, 2016. .......................... hó ..... nap</v>
      </c>
      <c r="B20" s="252"/>
      <c r="C20" s="252"/>
      <c r="D20" s="252"/>
      <c r="E20" s="252"/>
      <c r="F20" s="252"/>
      <c r="G20" s="252"/>
    </row>
    <row r="21" spans="1:7" s="196" customFormat="1" ht="12.75">
      <c r="A21" s="252"/>
      <c r="B21" s="252"/>
      <c r="C21" s="252"/>
      <c r="D21" s="252"/>
      <c r="E21" s="252"/>
      <c r="F21" s="252"/>
      <c r="G21" s="252"/>
    </row>
    <row r="22" spans="1:7" ht="12.75">
      <c r="A22" s="252"/>
      <c r="B22" s="252"/>
      <c r="C22" s="252"/>
      <c r="D22" s="252"/>
      <c r="E22" s="252"/>
      <c r="F22" s="252"/>
      <c r="G22" s="252"/>
    </row>
    <row r="23" spans="1:7" ht="12.75">
      <c r="A23" s="252"/>
      <c r="B23" s="252"/>
      <c r="C23" s="196"/>
      <c r="D23" s="196"/>
      <c r="E23" s="196"/>
      <c r="F23" s="196"/>
      <c r="G23" s="252"/>
    </row>
    <row r="24" spans="1:7" ht="13.5">
      <c r="A24" s="252"/>
      <c r="B24" s="252"/>
      <c r="C24" s="306"/>
      <c r="D24" s="307" t="s">
        <v>232</v>
      </c>
      <c r="E24" s="307"/>
      <c r="F24" s="306"/>
      <c r="G24" s="252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1/2016. (II.24.) 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89">
      <selection activeCell="E113" sqref="E113"/>
    </sheetView>
  </sheetViews>
  <sheetFormatPr defaultColWidth="9.00390625" defaultRowHeight="12.75"/>
  <cols>
    <col min="1" max="1" width="9.00390625" style="438" customWidth="1"/>
    <col min="2" max="2" width="75.875" style="438" customWidth="1"/>
    <col min="3" max="3" width="15.50390625" style="439" customWidth="1"/>
    <col min="4" max="5" width="15.50390625" style="438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9" t="s">
        <v>157</v>
      </c>
      <c r="B2" s="589"/>
      <c r="D2" s="170"/>
      <c r="E2" s="354" t="s">
        <v>239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61" t="str">
        <f>+CONCATENATE(LEFT(ÖSSZEFÜGGÉSEK!A5,4)-1,". évi várható")</f>
        <v>2015. évi várható</v>
      </c>
      <c r="E3" s="192" t="str">
        <f>+'1.1.sz.mell.'!C3</f>
        <v>2016. évi előirányzat</v>
      </c>
    </row>
    <row r="4" spans="1:5" s="46" customFormat="1" ht="12" customHeight="1" thickBot="1">
      <c r="A4" s="37" t="s">
        <v>510</v>
      </c>
      <c r="B4" s="38" t="s">
        <v>511</v>
      </c>
      <c r="C4" s="38" t="s">
        <v>512</v>
      </c>
      <c r="D4" s="38" t="s">
        <v>514</v>
      </c>
      <c r="E4" s="505" t="s">
        <v>513</v>
      </c>
    </row>
    <row r="5" spans="1:5" s="1" customFormat="1" ht="12" customHeight="1" thickBot="1">
      <c r="A5" s="20" t="s">
        <v>19</v>
      </c>
      <c r="B5" s="21" t="s">
        <v>264</v>
      </c>
      <c r="C5" s="453">
        <f>+C6+C7+C8+C9+C10+C11</f>
        <v>160856</v>
      </c>
      <c r="D5" s="453">
        <f>+D6+D7+D8+D9+D10+D11</f>
        <v>103204</v>
      </c>
      <c r="E5" s="310">
        <f>+E6+E7+E8+E9+E10+E11</f>
        <v>167817</v>
      </c>
    </row>
    <row r="6" spans="1:5" s="1" customFormat="1" ht="12" customHeight="1">
      <c r="A6" s="15" t="s">
        <v>101</v>
      </c>
      <c r="B6" s="473" t="s">
        <v>265</v>
      </c>
      <c r="C6" s="455">
        <v>45480</v>
      </c>
      <c r="D6" s="455">
        <v>226</v>
      </c>
      <c r="E6" s="312">
        <v>3204</v>
      </c>
    </row>
    <row r="7" spans="1:5" s="1" customFormat="1" ht="12" customHeight="1">
      <c r="A7" s="14" t="s">
        <v>102</v>
      </c>
      <c r="B7" s="474" t="s">
        <v>266</v>
      </c>
      <c r="C7" s="454">
        <v>39981</v>
      </c>
      <c r="D7" s="454">
        <v>49356</v>
      </c>
      <c r="E7" s="311">
        <v>63384</v>
      </c>
    </row>
    <row r="8" spans="1:5" s="1" customFormat="1" ht="12" customHeight="1">
      <c r="A8" s="14" t="s">
        <v>103</v>
      </c>
      <c r="B8" s="474" t="s">
        <v>267</v>
      </c>
      <c r="C8" s="454">
        <v>51786</v>
      </c>
      <c r="D8" s="454">
        <v>30411</v>
      </c>
      <c r="E8" s="311">
        <v>22049</v>
      </c>
    </row>
    <row r="9" spans="1:5" s="1" customFormat="1" ht="12" customHeight="1">
      <c r="A9" s="14" t="s">
        <v>104</v>
      </c>
      <c r="B9" s="474" t="s">
        <v>268</v>
      </c>
      <c r="C9" s="454">
        <v>3308</v>
      </c>
      <c r="D9" s="454">
        <v>3312</v>
      </c>
      <c r="E9" s="311">
        <v>3280</v>
      </c>
    </row>
    <row r="10" spans="1:5" s="1" customFormat="1" ht="12" customHeight="1">
      <c r="A10" s="14" t="s">
        <v>153</v>
      </c>
      <c r="B10" s="340" t="s">
        <v>449</v>
      </c>
      <c r="C10" s="454">
        <v>17587</v>
      </c>
      <c r="D10" s="454">
        <v>19690</v>
      </c>
      <c r="E10" s="311">
        <v>75900</v>
      </c>
    </row>
    <row r="11" spans="1:5" s="1" customFormat="1" ht="12" customHeight="1" thickBot="1">
      <c r="A11" s="16" t="s">
        <v>105</v>
      </c>
      <c r="B11" s="341" t="s">
        <v>450</v>
      </c>
      <c r="C11" s="454">
        <v>2714</v>
      </c>
      <c r="D11" s="454">
        <v>209</v>
      </c>
      <c r="E11" s="311"/>
    </row>
    <row r="12" spans="1:5" s="1" customFormat="1" ht="12" customHeight="1" thickBot="1">
      <c r="A12" s="20" t="s">
        <v>20</v>
      </c>
      <c r="B12" s="339" t="s">
        <v>269</v>
      </c>
      <c r="C12" s="453">
        <f>+C13+C14+C15+C16+C17</f>
        <v>56862</v>
      </c>
      <c r="D12" s="453">
        <f>+D13+D14+D15+D16+D17</f>
        <v>96888</v>
      </c>
      <c r="E12" s="310">
        <f>+E13+E14+E15+E16+E17</f>
        <v>3200</v>
      </c>
    </row>
    <row r="13" spans="1:5" s="1" customFormat="1" ht="12" customHeight="1">
      <c r="A13" s="15" t="s">
        <v>107</v>
      </c>
      <c r="B13" s="473" t="s">
        <v>270</v>
      </c>
      <c r="C13" s="455"/>
      <c r="D13" s="455"/>
      <c r="E13" s="312"/>
    </row>
    <row r="14" spans="1:5" s="1" customFormat="1" ht="12" customHeight="1">
      <c r="A14" s="14" t="s">
        <v>108</v>
      </c>
      <c r="B14" s="474" t="s">
        <v>271</v>
      </c>
      <c r="C14" s="454"/>
      <c r="D14" s="454"/>
      <c r="E14" s="311"/>
    </row>
    <row r="15" spans="1:5" s="1" customFormat="1" ht="12" customHeight="1">
      <c r="A15" s="14" t="s">
        <v>109</v>
      </c>
      <c r="B15" s="474" t="s">
        <v>439</v>
      </c>
      <c r="C15" s="454"/>
      <c r="D15" s="454"/>
      <c r="E15" s="311"/>
    </row>
    <row r="16" spans="1:5" s="1" customFormat="1" ht="12" customHeight="1">
      <c r="A16" s="14" t="s">
        <v>110</v>
      </c>
      <c r="B16" s="474" t="s">
        <v>440</v>
      </c>
      <c r="C16" s="454"/>
      <c r="D16" s="454"/>
      <c r="E16" s="311"/>
    </row>
    <row r="17" spans="1:5" s="1" customFormat="1" ht="12" customHeight="1">
      <c r="A17" s="14" t="s">
        <v>111</v>
      </c>
      <c r="B17" s="474" t="s">
        <v>272</v>
      </c>
      <c r="C17" s="454">
        <v>56862</v>
      </c>
      <c r="D17" s="454">
        <v>96888</v>
      </c>
      <c r="E17" s="311">
        <v>3200</v>
      </c>
    </row>
    <row r="18" spans="1:5" s="1" customFormat="1" ht="12" customHeight="1" thickBot="1">
      <c r="A18" s="16" t="s">
        <v>120</v>
      </c>
      <c r="B18" s="341" t="s">
        <v>273</v>
      </c>
      <c r="C18" s="456"/>
      <c r="D18" s="456"/>
      <c r="E18" s="313"/>
    </row>
    <row r="19" spans="1:5" s="1" customFormat="1" ht="12" customHeight="1" thickBot="1">
      <c r="A19" s="20" t="s">
        <v>21</v>
      </c>
      <c r="B19" s="21" t="s">
        <v>274</v>
      </c>
      <c r="C19" s="453">
        <f>+C20+C21+C22+C23+C24</f>
        <v>0</v>
      </c>
      <c r="D19" s="453">
        <f>+D20+D21+D22+D23+D24</f>
        <v>175973</v>
      </c>
      <c r="E19" s="310">
        <f>+E20+E21+E22+E23+E24</f>
        <v>0</v>
      </c>
    </row>
    <row r="20" spans="1:5" s="1" customFormat="1" ht="12" customHeight="1">
      <c r="A20" s="15" t="s">
        <v>90</v>
      </c>
      <c r="B20" s="473" t="s">
        <v>275</v>
      </c>
      <c r="C20" s="455"/>
      <c r="D20" s="455">
        <v>420</v>
      </c>
      <c r="E20" s="312"/>
    </row>
    <row r="21" spans="1:5" s="1" customFormat="1" ht="12" customHeight="1">
      <c r="A21" s="14" t="s">
        <v>91</v>
      </c>
      <c r="B21" s="474" t="s">
        <v>276</v>
      </c>
      <c r="C21" s="454"/>
      <c r="D21" s="454"/>
      <c r="E21" s="311"/>
    </row>
    <row r="22" spans="1:5" s="1" customFormat="1" ht="12" customHeight="1">
      <c r="A22" s="14" t="s">
        <v>92</v>
      </c>
      <c r="B22" s="474" t="s">
        <v>441</v>
      </c>
      <c r="C22" s="454"/>
      <c r="D22" s="454"/>
      <c r="E22" s="311"/>
    </row>
    <row r="23" spans="1:5" s="1" customFormat="1" ht="12" customHeight="1">
      <c r="A23" s="14" t="s">
        <v>93</v>
      </c>
      <c r="B23" s="474" t="s">
        <v>442</v>
      </c>
      <c r="C23" s="454"/>
      <c r="D23" s="454"/>
      <c r="E23" s="311"/>
    </row>
    <row r="24" spans="1:5" s="1" customFormat="1" ht="12" customHeight="1">
      <c r="A24" s="14" t="s">
        <v>176</v>
      </c>
      <c r="B24" s="474" t="s">
        <v>277</v>
      </c>
      <c r="C24" s="454"/>
      <c r="D24" s="454">
        <v>175553</v>
      </c>
      <c r="E24" s="311"/>
    </row>
    <row r="25" spans="1:5" s="1" customFormat="1" ht="12" customHeight="1" thickBot="1">
      <c r="A25" s="16" t="s">
        <v>177</v>
      </c>
      <c r="B25" s="475" t="s">
        <v>278</v>
      </c>
      <c r="C25" s="456"/>
      <c r="D25" s="456"/>
      <c r="E25" s="313"/>
    </row>
    <row r="26" spans="1:5" s="1" customFormat="1" ht="12" customHeight="1" thickBot="1">
      <c r="A26" s="20" t="s">
        <v>178</v>
      </c>
      <c r="B26" s="21" t="s">
        <v>279</v>
      </c>
      <c r="C26" s="460">
        <f>SUM(C27:C33)</f>
        <v>206249</v>
      </c>
      <c r="D26" s="460">
        <f>SUM(D27:D33)</f>
        <v>373691</v>
      </c>
      <c r="E26" s="504">
        <f>SUM(E27:E33)</f>
        <v>305000</v>
      </c>
    </row>
    <row r="27" spans="1:5" s="1" customFormat="1" ht="12" customHeight="1">
      <c r="A27" s="15" t="s">
        <v>280</v>
      </c>
      <c r="B27" s="473" t="s">
        <v>574</v>
      </c>
      <c r="C27" s="455">
        <v>86181</v>
      </c>
      <c r="D27" s="455">
        <v>93903</v>
      </c>
      <c r="E27" s="345">
        <v>80000</v>
      </c>
    </row>
    <row r="28" spans="1:5" s="1" customFormat="1" ht="12" customHeight="1">
      <c r="A28" s="14" t="s">
        <v>281</v>
      </c>
      <c r="B28" s="474" t="s">
        <v>575</v>
      </c>
      <c r="C28" s="454"/>
      <c r="D28" s="454"/>
      <c r="E28" s="346"/>
    </row>
    <row r="29" spans="1:5" s="1" customFormat="1" ht="12" customHeight="1">
      <c r="A29" s="14" t="s">
        <v>282</v>
      </c>
      <c r="B29" s="474" t="s">
        <v>576</v>
      </c>
      <c r="C29" s="454">
        <v>120068</v>
      </c>
      <c r="D29" s="454">
        <v>271108</v>
      </c>
      <c r="E29" s="346">
        <v>220000</v>
      </c>
    </row>
    <row r="30" spans="1:5" s="1" customFormat="1" ht="12" customHeight="1">
      <c r="A30" s="14" t="s">
        <v>283</v>
      </c>
      <c r="B30" s="474" t="s">
        <v>577</v>
      </c>
      <c r="C30" s="454"/>
      <c r="D30" s="454"/>
      <c r="E30" s="346"/>
    </row>
    <row r="31" spans="1:5" s="1" customFormat="1" ht="12" customHeight="1">
      <c r="A31" s="14" t="s">
        <v>571</v>
      </c>
      <c r="B31" s="474" t="s">
        <v>284</v>
      </c>
      <c r="C31" s="454"/>
      <c r="D31" s="454">
        <v>5703</v>
      </c>
      <c r="E31" s="346">
        <v>5000</v>
      </c>
    </row>
    <row r="32" spans="1:5" s="1" customFormat="1" ht="12" customHeight="1">
      <c r="A32" s="14" t="s">
        <v>572</v>
      </c>
      <c r="B32" s="474" t="s">
        <v>285</v>
      </c>
      <c r="C32" s="454"/>
      <c r="D32" s="454">
        <v>795</v>
      </c>
      <c r="E32" s="346"/>
    </row>
    <row r="33" spans="1:5" s="1" customFormat="1" ht="12" customHeight="1" thickBot="1">
      <c r="A33" s="16" t="s">
        <v>573</v>
      </c>
      <c r="B33" s="475" t="s">
        <v>286</v>
      </c>
      <c r="C33" s="456"/>
      <c r="D33" s="456">
        <v>2182</v>
      </c>
      <c r="E33" s="352"/>
    </row>
    <row r="34" spans="1:5" s="1" customFormat="1" ht="12" customHeight="1" thickBot="1">
      <c r="A34" s="20" t="s">
        <v>23</v>
      </c>
      <c r="B34" s="21" t="s">
        <v>451</v>
      </c>
      <c r="C34" s="453">
        <f>SUM(C35:C45)</f>
        <v>22422</v>
      </c>
      <c r="D34" s="453">
        <f>SUM(D35:D45)</f>
        <v>28220</v>
      </c>
      <c r="E34" s="310">
        <f>SUM(E35:E45)</f>
        <v>16250</v>
      </c>
    </row>
    <row r="35" spans="1:5" s="1" customFormat="1" ht="12" customHeight="1">
      <c r="A35" s="15" t="s">
        <v>94</v>
      </c>
      <c r="B35" s="473" t="s">
        <v>289</v>
      </c>
      <c r="C35" s="455"/>
      <c r="D35" s="455">
        <v>17453</v>
      </c>
      <c r="E35" s="312"/>
    </row>
    <row r="36" spans="1:5" s="1" customFormat="1" ht="12" customHeight="1">
      <c r="A36" s="14" t="s">
        <v>95</v>
      </c>
      <c r="B36" s="474" t="s">
        <v>290</v>
      </c>
      <c r="C36" s="454">
        <v>16181</v>
      </c>
      <c r="D36" s="454"/>
      <c r="E36" s="311">
        <v>11623</v>
      </c>
    </row>
    <row r="37" spans="1:5" s="1" customFormat="1" ht="12" customHeight="1">
      <c r="A37" s="14" t="s">
        <v>96</v>
      </c>
      <c r="B37" s="474" t="s">
        <v>291</v>
      </c>
      <c r="C37" s="454"/>
      <c r="D37" s="454"/>
      <c r="E37" s="311"/>
    </row>
    <row r="38" spans="1:5" s="1" customFormat="1" ht="12" customHeight="1">
      <c r="A38" s="14" t="s">
        <v>180</v>
      </c>
      <c r="B38" s="474" t="s">
        <v>292</v>
      </c>
      <c r="C38" s="454"/>
      <c r="D38" s="454"/>
      <c r="E38" s="311"/>
    </row>
    <row r="39" spans="1:5" s="1" customFormat="1" ht="12" customHeight="1">
      <c r="A39" s="14" t="s">
        <v>181</v>
      </c>
      <c r="B39" s="474" t="s">
        <v>293</v>
      </c>
      <c r="C39" s="454">
        <v>1794</v>
      </c>
      <c r="D39" s="454">
        <v>4947</v>
      </c>
      <c r="E39" s="311">
        <v>1300</v>
      </c>
    </row>
    <row r="40" spans="1:5" s="1" customFormat="1" ht="12" customHeight="1">
      <c r="A40" s="14" t="s">
        <v>182</v>
      </c>
      <c r="B40" s="474" t="s">
        <v>294</v>
      </c>
      <c r="C40" s="454">
        <v>4447</v>
      </c>
      <c r="D40" s="454">
        <v>135</v>
      </c>
      <c r="E40" s="311">
        <v>3327</v>
      </c>
    </row>
    <row r="41" spans="1:5" s="1" customFormat="1" ht="12" customHeight="1">
      <c r="A41" s="14" t="s">
        <v>183</v>
      </c>
      <c r="B41" s="474" t="s">
        <v>295</v>
      </c>
      <c r="C41" s="454"/>
      <c r="D41" s="454"/>
      <c r="E41" s="311"/>
    </row>
    <row r="42" spans="1:5" s="1" customFormat="1" ht="12" customHeight="1">
      <c r="A42" s="14" t="s">
        <v>184</v>
      </c>
      <c r="B42" s="474" t="s">
        <v>579</v>
      </c>
      <c r="C42" s="454"/>
      <c r="D42" s="454"/>
      <c r="E42" s="311"/>
    </row>
    <row r="43" spans="1:5" s="1" customFormat="1" ht="12" customHeight="1">
      <c r="A43" s="14" t="s">
        <v>287</v>
      </c>
      <c r="B43" s="474" t="s">
        <v>297</v>
      </c>
      <c r="C43" s="457"/>
      <c r="D43" s="457"/>
      <c r="E43" s="314"/>
    </row>
    <row r="44" spans="1:5" s="1" customFormat="1" ht="12" customHeight="1">
      <c r="A44" s="16" t="s">
        <v>288</v>
      </c>
      <c r="B44" s="475" t="s">
        <v>453</v>
      </c>
      <c r="C44" s="458"/>
      <c r="D44" s="458">
        <v>139</v>
      </c>
      <c r="E44" s="315"/>
    </row>
    <row r="45" spans="1:5" s="1" customFormat="1" ht="12" customHeight="1" thickBot="1">
      <c r="A45" s="16" t="s">
        <v>452</v>
      </c>
      <c r="B45" s="341" t="s">
        <v>298</v>
      </c>
      <c r="C45" s="458"/>
      <c r="D45" s="458">
        <v>5546</v>
      </c>
      <c r="E45" s="315"/>
    </row>
    <row r="46" spans="1:5" s="1" customFormat="1" ht="12" customHeight="1" thickBot="1">
      <c r="A46" s="20" t="s">
        <v>24</v>
      </c>
      <c r="B46" s="21" t="s">
        <v>299</v>
      </c>
      <c r="C46" s="453">
        <f>SUM(C47:C51)</f>
        <v>0</v>
      </c>
      <c r="D46" s="453">
        <f>SUM(D47:D51)</f>
        <v>0</v>
      </c>
      <c r="E46" s="310">
        <f>SUM(E47:E51)</f>
        <v>0</v>
      </c>
    </row>
    <row r="47" spans="1:5" s="1" customFormat="1" ht="12" customHeight="1">
      <c r="A47" s="15" t="s">
        <v>97</v>
      </c>
      <c r="B47" s="473" t="s">
        <v>303</v>
      </c>
      <c r="C47" s="520"/>
      <c r="D47" s="520"/>
      <c r="E47" s="337"/>
    </row>
    <row r="48" spans="1:5" s="1" customFormat="1" ht="12" customHeight="1">
      <c r="A48" s="14" t="s">
        <v>98</v>
      </c>
      <c r="B48" s="474" t="s">
        <v>304</v>
      </c>
      <c r="C48" s="457"/>
      <c r="D48" s="457"/>
      <c r="E48" s="314"/>
    </row>
    <row r="49" spans="1:5" s="1" customFormat="1" ht="12" customHeight="1">
      <c r="A49" s="14" t="s">
        <v>300</v>
      </c>
      <c r="B49" s="474" t="s">
        <v>305</v>
      </c>
      <c r="C49" s="457"/>
      <c r="D49" s="457"/>
      <c r="E49" s="314"/>
    </row>
    <row r="50" spans="1:5" s="1" customFormat="1" ht="12" customHeight="1">
      <c r="A50" s="14" t="s">
        <v>301</v>
      </c>
      <c r="B50" s="474" t="s">
        <v>306</v>
      </c>
      <c r="C50" s="457"/>
      <c r="D50" s="457"/>
      <c r="E50" s="314"/>
    </row>
    <row r="51" spans="1:5" s="1" customFormat="1" ht="12" customHeight="1" thickBot="1">
      <c r="A51" s="16" t="s">
        <v>302</v>
      </c>
      <c r="B51" s="341" t="s">
        <v>307</v>
      </c>
      <c r="C51" s="458"/>
      <c r="D51" s="458"/>
      <c r="E51" s="315"/>
    </row>
    <row r="52" spans="1:5" s="1" customFormat="1" ht="12" customHeight="1" thickBot="1">
      <c r="A52" s="20" t="s">
        <v>185</v>
      </c>
      <c r="B52" s="21" t="s">
        <v>308</v>
      </c>
      <c r="C52" s="453">
        <f>SUM(C53:C55)</f>
        <v>0</v>
      </c>
      <c r="D52" s="453">
        <f>SUM(D53:D55)</f>
        <v>0</v>
      </c>
      <c r="E52" s="310">
        <f>SUM(E53:E55)</f>
        <v>15000</v>
      </c>
    </row>
    <row r="53" spans="1:5" s="1" customFormat="1" ht="12" customHeight="1">
      <c r="A53" s="15" t="s">
        <v>99</v>
      </c>
      <c r="B53" s="473" t="s">
        <v>309</v>
      </c>
      <c r="C53" s="455"/>
      <c r="D53" s="455"/>
      <c r="E53" s="312"/>
    </row>
    <row r="54" spans="1:5" s="1" customFormat="1" ht="12" customHeight="1">
      <c r="A54" s="14" t="s">
        <v>100</v>
      </c>
      <c r="B54" s="474" t="s">
        <v>443</v>
      </c>
      <c r="C54" s="454"/>
      <c r="D54" s="454"/>
      <c r="E54" s="311"/>
    </row>
    <row r="55" spans="1:5" s="1" customFormat="1" ht="12" customHeight="1">
      <c r="A55" s="14" t="s">
        <v>312</v>
      </c>
      <c r="B55" s="474" t="s">
        <v>310</v>
      </c>
      <c r="C55" s="454"/>
      <c r="D55" s="454"/>
      <c r="E55" s="311">
        <v>15000</v>
      </c>
    </row>
    <row r="56" spans="1:5" s="1" customFormat="1" ht="12" customHeight="1" thickBot="1">
      <c r="A56" s="16" t="s">
        <v>313</v>
      </c>
      <c r="B56" s="341" t="s">
        <v>311</v>
      </c>
      <c r="C56" s="456"/>
      <c r="D56" s="456"/>
      <c r="E56" s="313"/>
    </row>
    <row r="57" spans="1:5" s="1" customFormat="1" ht="12" customHeight="1" thickBot="1">
      <c r="A57" s="20" t="s">
        <v>26</v>
      </c>
      <c r="B57" s="339" t="s">
        <v>314</v>
      </c>
      <c r="C57" s="453">
        <f>SUM(C58:C60)</f>
        <v>0</v>
      </c>
      <c r="D57" s="453">
        <f>SUM(D58:D60)</f>
        <v>4560</v>
      </c>
      <c r="E57" s="310">
        <f>SUM(E58:E60)</f>
        <v>2500</v>
      </c>
    </row>
    <row r="58" spans="1:5" s="1" customFormat="1" ht="12" customHeight="1">
      <c r="A58" s="15" t="s">
        <v>186</v>
      </c>
      <c r="B58" s="473" t="s">
        <v>316</v>
      </c>
      <c r="C58" s="457"/>
      <c r="D58" s="457"/>
      <c r="E58" s="314"/>
    </row>
    <row r="59" spans="1:5" s="1" customFormat="1" ht="12" customHeight="1">
      <c r="A59" s="14" t="s">
        <v>187</v>
      </c>
      <c r="B59" s="474" t="s">
        <v>444</v>
      </c>
      <c r="C59" s="457"/>
      <c r="D59" s="457">
        <v>4560</v>
      </c>
      <c r="E59" s="314"/>
    </row>
    <row r="60" spans="1:5" s="1" customFormat="1" ht="12" customHeight="1">
      <c r="A60" s="14" t="s">
        <v>240</v>
      </c>
      <c r="B60" s="474" t="s">
        <v>317</v>
      </c>
      <c r="C60" s="457"/>
      <c r="D60" s="457"/>
      <c r="E60" s="314">
        <v>2500</v>
      </c>
    </row>
    <row r="61" spans="1:5" s="1" customFormat="1" ht="12" customHeight="1" thickBot="1">
      <c r="A61" s="16" t="s">
        <v>315</v>
      </c>
      <c r="B61" s="341" t="s">
        <v>318</v>
      </c>
      <c r="C61" s="457"/>
      <c r="D61" s="457"/>
      <c r="E61" s="314"/>
    </row>
    <row r="62" spans="1:5" s="1" customFormat="1" ht="12" customHeight="1" thickBot="1">
      <c r="A62" s="553" t="s">
        <v>493</v>
      </c>
      <c r="B62" s="21" t="s">
        <v>319</v>
      </c>
      <c r="C62" s="460">
        <f>+C5+C12+C19+C26+C34+C46+C52+C57</f>
        <v>446389</v>
      </c>
      <c r="D62" s="460">
        <f>+D5+D12+D19+D26+D34+D46+D52+D57</f>
        <v>782536</v>
      </c>
      <c r="E62" s="504">
        <f>+E5+E12+E19+E26+E34+E46+E52+E57</f>
        <v>509767</v>
      </c>
    </row>
    <row r="63" spans="1:5" s="1" customFormat="1" ht="12" customHeight="1" thickBot="1">
      <c r="A63" s="521" t="s">
        <v>320</v>
      </c>
      <c r="B63" s="339" t="s">
        <v>562</v>
      </c>
      <c r="C63" s="453">
        <f>SUM(C64:C66)</f>
        <v>0</v>
      </c>
      <c r="D63" s="453">
        <f>SUM(D64:D66)</f>
        <v>0</v>
      </c>
      <c r="E63" s="310">
        <f>SUM(E64:E66)</f>
        <v>0</v>
      </c>
    </row>
    <row r="64" spans="1:5" s="1" customFormat="1" ht="12" customHeight="1">
      <c r="A64" s="15" t="s">
        <v>352</v>
      </c>
      <c r="B64" s="473" t="s">
        <v>322</v>
      </c>
      <c r="C64" s="457"/>
      <c r="D64" s="457"/>
      <c r="E64" s="314"/>
    </row>
    <row r="65" spans="1:5" s="1" customFormat="1" ht="12" customHeight="1">
      <c r="A65" s="14" t="s">
        <v>361</v>
      </c>
      <c r="B65" s="474" t="s">
        <v>323</v>
      </c>
      <c r="C65" s="457"/>
      <c r="D65" s="457"/>
      <c r="E65" s="314"/>
    </row>
    <row r="66" spans="1:5" s="1" customFormat="1" ht="12" customHeight="1" thickBot="1">
      <c r="A66" s="16" t="s">
        <v>362</v>
      </c>
      <c r="B66" s="547" t="s">
        <v>478</v>
      </c>
      <c r="C66" s="457"/>
      <c r="D66" s="457"/>
      <c r="E66" s="314"/>
    </row>
    <row r="67" spans="1:5" s="1" customFormat="1" ht="12" customHeight="1" thickBot="1">
      <c r="A67" s="521" t="s">
        <v>325</v>
      </c>
      <c r="B67" s="339" t="s">
        <v>326</v>
      </c>
      <c r="C67" s="453">
        <f>SUM(C68:C71)</f>
        <v>0</v>
      </c>
      <c r="D67" s="453">
        <f>SUM(D68:D71)</f>
        <v>0</v>
      </c>
      <c r="E67" s="310">
        <f>SUM(E68:E71)</f>
        <v>0</v>
      </c>
    </row>
    <row r="68" spans="1:5" s="1" customFormat="1" ht="12" customHeight="1">
      <c r="A68" s="15" t="s">
        <v>154</v>
      </c>
      <c r="B68" s="473" t="s">
        <v>327</v>
      </c>
      <c r="C68" s="457"/>
      <c r="D68" s="457"/>
      <c r="E68" s="314"/>
    </row>
    <row r="69" spans="1:7" s="1" customFormat="1" ht="17.25" customHeight="1">
      <c r="A69" s="14" t="s">
        <v>155</v>
      </c>
      <c r="B69" s="474" t="s">
        <v>328</v>
      </c>
      <c r="C69" s="457"/>
      <c r="D69" s="457"/>
      <c r="E69" s="314"/>
      <c r="G69" s="47"/>
    </row>
    <row r="70" spans="1:5" s="1" customFormat="1" ht="12" customHeight="1">
      <c r="A70" s="14" t="s">
        <v>353</v>
      </c>
      <c r="B70" s="474" t="s">
        <v>329</v>
      </c>
      <c r="C70" s="457"/>
      <c r="D70" s="457"/>
      <c r="E70" s="314"/>
    </row>
    <row r="71" spans="1:5" s="1" customFormat="1" ht="12" customHeight="1" thickBot="1">
      <c r="A71" s="16" t="s">
        <v>354</v>
      </c>
      <c r="B71" s="341" t="s">
        <v>330</v>
      </c>
      <c r="C71" s="457"/>
      <c r="D71" s="457"/>
      <c r="E71" s="314"/>
    </row>
    <row r="72" spans="1:5" s="1" customFormat="1" ht="12" customHeight="1" thickBot="1">
      <c r="A72" s="521" t="s">
        <v>331</v>
      </c>
      <c r="B72" s="339" t="s">
        <v>332</v>
      </c>
      <c r="C72" s="453">
        <f>SUM(C73:C74)</f>
        <v>140000</v>
      </c>
      <c r="D72" s="453">
        <f>SUM(D73:D74)</f>
        <v>179279</v>
      </c>
      <c r="E72" s="310">
        <f>SUM(E73:E74)</f>
        <v>186406</v>
      </c>
    </row>
    <row r="73" spans="1:5" s="1" customFormat="1" ht="12" customHeight="1">
      <c r="A73" s="15" t="s">
        <v>355</v>
      </c>
      <c r="B73" s="473" t="s">
        <v>333</v>
      </c>
      <c r="C73" s="457">
        <v>140000</v>
      </c>
      <c r="D73" s="457">
        <v>179279</v>
      </c>
      <c r="E73" s="314">
        <v>186406</v>
      </c>
    </row>
    <row r="74" spans="1:5" s="1" customFormat="1" ht="12" customHeight="1" thickBot="1">
      <c r="A74" s="16" t="s">
        <v>356</v>
      </c>
      <c r="B74" s="341" t="s">
        <v>334</v>
      </c>
      <c r="C74" s="457"/>
      <c r="D74" s="457"/>
      <c r="E74" s="314"/>
    </row>
    <row r="75" spans="1:5" s="1" customFormat="1" ht="12" customHeight="1" thickBot="1">
      <c r="A75" s="521" t="s">
        <v>335</v>
      </c>
      <c r="B75" s="339" t="s">
        <v>336</v>
      </c>
      <c r="C75" s="453">
        <f>SUM(C76:C78)</f>
        <v>0</v>
      </c>
      <c r="D75" s="453">
        <f>SUM(D76:D78)</f>
        <v>0</v>
      </c>
      <c r="E75" s="310">
        <f>SUM(E76:E78)</f>
        <v>0</v>
      </c>
    </row>
    <row r="76" spans="1:5" s="1" customFormat="1" ht="12" customHeight="1">
      <c r="A76" s="15" t="s">
        <v>357</v>
      </c>
      <c r="B76" s="473" t="s">
        <v>337</v>
      </c>
      <c r="C76" s="457"/>
      <c r="D76" s="457"/>
      <c r="E76" s="314"/>
    </row>
    <row r="77" spans="1:5" s="1" customFormat="1" ht="12" customHeight="1">
      <c r="A77" s="14" t="s">
        <v>358</v>
      </c>
      <c r="B77" s="474" t="s">
        <v>338</v>
      </c>
      <c r="C77" s="457"/>
      <c r="D77" s="457"/>
      <c r="E77" s="314"/>
    </row>
    <row r="78" spans="1:5" s="1" customFormat="1" ht="12" customHeight="1" thickBot="1">
      <c r="A78" s="16" t="s">
        <v>359</v>
      </c>
      <c r="B78" s="341" t="s">
        <v>339</v>
      </c>
      <c r="C78" s="457"/>
      <c r="D78" s="457"/>
      <c r="E78" s="314"/>
    </row>
    <row r="79" spans="1:5" s="1" customFormat="1" ht="12" customHeight="1" thickBot="1">
      <c r="A79" s="521" t="s">
        <v>340</v>
      </c>
      <c r="B79" s="339" t="s">
        <v>360</v>
      </c>
      <c r="C79" s="453">
        <f>SUM(C80:C83)</f>
        <v>0</v>
      </c>
      <c r="D79" s="453">
        <f>SUM(D80:D83)</f>
        <v>0</v>
      </c>
      <c r="E79" s="310">
        <f>SUM(E80:E83)</f>
        <v>0</v>
      </c>
    </row>
    <row r="80" spans="1:5" s="1" customFormat="1" ht="12" customHeight="1">
      <c r="A80" s="477" t="s">
        <v>341</v>
      </c>
      <c r="B80" s="473" t="s">
        <v>342</v>
      </c>
      <c r="C80" s="457"/>
      <c r="D80" s="457"/>
      <c r="E80" s="314"/>
    </row>
    <row r="81" spans="1:5" s="1" customFormat="1" ht="12" customHeight="1">
      <c r="A81" s="478" t="s">
        <v>343</v>
      </c>
      <c r="B81" s="474" t="s">
        <v>344</v>
      </c>
      <c r="C81" s="457"/>
      <c r="D81" s="457"/>
      <c r="E81" s="314"/>
    </row>
    <row r="82" spans="1:5" s="1" customFormat="1" ht="12" customHeight="1">
      <c r="A82" s="478" t="s">
        <v>345</v>
      </c>
      <c r="B82" s="474" t="s">
        <v>346</v>
      </c>
      <c r="C82" s="457"/>
      <c r="D82" s="457"/>
      <c r="E82" s="314"/>
    </row>
    <row r="83" spans="1:5" s="1" customFormat="1" ht="12" customHeight="1" thickBot="1">
      <c r="A83" s="479" t="s">
        <v>347</v>
      </c>
      <c r="B83" s="341" t="s">
        <v>348</v>
      </c>
      <c r="C83" s="457"/>
      <c r="D83" s="457"/>
      <c r="E83" s="314"/>
    </row>
    <row r="84" spans="1:5" s="1" customFormat="1" ht="12" customHeight="1" thickBot="1">
      <c r="A84" s="521" t="s">
        <v>349</v>
      </c>
      <c r="B84" s="339" t="s">
        <v>492</v>
      </c>
      <c r="C84" s="523"/>
      <c r="D84" s="523"/>
      <c r="E84" s="524"/>
    </row>
    <row r="85" spans="1:5" s="1" customFormat="1" ht="12" customHeight="1" thickBot="1">
      <c r="A85" s="521" t="s">
        <v>351</v>
      </c>
      <c r="B85" s="339" t="s">
        <v>350</v>
      </c>
      <c r="C85" s="523"/>
      <c r="D85" s="523"/>
      <c r="E85" s="524"/>
    </row>
    <row r="86" spans="1:5" s="1" customFormat="1" ht="12" customHeight="1" thickBot="1">
      <c r="A86" s="521" t="s">
        <v>363</v>
      </c>
      <c r="B86" s="480" t="s">
        <v>495</v>
      </c>
      <c r="C86" s="460">
        <f>+C63+C67+C72+C75+C79+C85+C84</f>
        <v>140000</v>
      </c>
      <c r="D86" s="460">
        <f>+D63+D67+D72+D75+D79+D85+D84</f>
        <v>179279</v>
      </c>
      <c r="E86" s="504">
        <f>+E63+E67+E72+E75+E79+E85+E84</f>
        <v>186406</v>
      </c>
    </row>
    <row r="87" spans="1:5" s="1" customFormat="1" ht="12" customHeight="1" thickBot="1">
      <c r="A87" s="522" t="s">
        <v>494</v>
      </c>
      <c r="B87" s="481" t="s">
        <v>496</v>
      </c>
      <c r="C87" s="460">
        <f>+C62+C86</f>
        <v>586389</v>
      </c>
      <c r="D87" s="460">
        <f>+D62+D86</f>
        <v>961815</v>
      </c>
      <c r="E87" s="504">
        <f>+E62+E86</f>
        <v>696173</v>
      </c>
    </row>
    <row r="88" spans="1:5" s="1" customFormat="1" ht="12" customHeight="1">
      <c r="A88" s="422"/>
      <c r="B88" s="423"/>
      <c r="C88" s="424"/>
      <c r="D88" s="425"/>
      <c r="E88" s="426"/>
    </row>
    <row r="89" spans="1:5" s="1" customFormat="1" ht="12" customHeight="1">
      <c r="A89" s="588" t="s">
        <v>48</v>
      </c>
      <c r="B89" s="588"/>
      <c r="C89" s="588"/>
      <c r="D89" s="588"/>
      <c r="E89" s="588"/>
    </row>
    <row r="90" spans="1:5" s="1" customFormat="1" ht="12" customHeight="1" thickBot="1">
      <c r="A90" s="590" t="s">
        <v>158</v>
      </c>
      <c r="B90" s="590"/>
      <c r="C90" s="439"/>
      <c r="D90" s="170"/>
      <c r="E90" s="354" t="s">
        <v>239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2" t="str">
        <f>+E3</f>
        <v>2016. évi előirányzat</v>
      </c>
      <c r="F91" s="178"/>
    </row>
    <row r="92" spans="1:6" s="1" customFormat="1" ht="12" customHeight="1" thickBot="1">
      <c r="A92" s="37" t="s">
        <v>510</v>
      </c>
      <c r="B92" s="38" t="s">
        <v>511</v>
      </c>
      <c r="C92" s="38" t="s">
        <v>512</v>
      </c>
      <c r="D92" s="38" t="s">
        <v>514</v>
      </c>
      <c r="E92" s="505" t="s">
        <v>513</v>
      </c>
      <c r="F92" s="178"/>
    </row>
    <row r="93" spans="1:6" s="1" customFormat="1" ht="15" customHeight="1" thickBot="1">
      <c r="A93" s="22" t="s">
        <v>19</v>
      </c>
      <c r="B93" s="31" t="s">
        <v>454</v>
      </c>
      <c r="C93" s="452">
        <f>C94+C95+C96+C97+C98+C111</f>
        <v>584891</v>
      </c>
      <c r="D93" s="452">
        <f>D94+D95+D96+D97+D98+D111</f>
        <v>571926</v>
      </c>
      <c r="E93" s="557">
        <f>E94+E95+E96+E97+E98+E111</f>
        <v>632205</v>
      </c>
      <c r="F93" s="178"/>
    </row>
    <row r="94" spans="1:5" s="1" customFormat="1" ht="12.75" customHeight="1">
      <c r="A94" s="17" t="s">
        <v>101</v>
      </c>
      <c r="B94" s="10" t="s">
        <v>50</v>
      </c>
      <c r="C94" s="564">
        <v>216275</v>
      </c>
      <c r="D94" s="564">
        <v>261349</v>
      </c>
      <c r="E94" s="558">
        <v>256746</v>
      </c>
    </row>
    <row r="95" spans="1:5" ht="16.5" customHeight="1">
      <c r="A95" s="14" t="s">
        <v>102</v>
      </c>
      <c r="B95" s="8" t="s">
        <v>188</v>
      </c>
      <c r="C95" s="454">
        <v>53472</v>
      </c>
      <c r="D95" s="454">
        <v>57134</v>
      </c>
      <c r="E95" s="311">
        <v>63054</v>
      </c>
    </row>
    <row r="96" spans="1:5" ht="15.75">
      <c r="A96" s="14" t="s">
        <v>103</v>
      </c>
      <c r="B96" s="8" t="s">
        <v>144</v>
      </c>
      <c r="C96" s="456">
        <v>229727</v>
      </c>
      <c r="D96" s="456">
        <v>189414</v>
      </c>
      <c r="E96" s="313">
        <v>231586</v>
      </c>
    </row>
    <row r="97" spans="1:5" s="46" customFormat="1" ht="12" customHeight="1">
      <c r="A97" s="14" t="s">
        <v>104</v>
      </c>
      <c r="B97" s="11" t="s">
        <v>189</v>
      </c>
      <c r="C97" s="456">
        <v>52627</v>
      </c>
      <c r="D97" s="456">
        <v>21720</v>
      </c>
      <c r="E97" s="313">
        <v>21450</v>
      </c>
    </row>
    <row r="98" spans="1:5" ht="12" customHeight="1">
      <c r="A98" s="14" t="s">
        <v>115</v>
      </c>
      <c r="B98" s="19" t="s">
        <v>190</v>
      </c>
      <c r="C98" s="456">
        <v>32790</v>
      </c>
      <c r="D98" s="456">
        <v>35188</v>
      </c>
      <c r="E98" s="313">
        <v>20540</v>
      </c>
    </row>
    <row r="99" spans="1:5" ht="12" customHeight="1">
      <c r="A99" s="14" t="s">
        <v>105</v>
      </c>
      <c r="B99" s="8" t="s">
        <v>459</v>
      </c>
      <c r="C99" s="456">
        <v>447</v>
      </c>
      <c r="D99" s="456">
        <v>225</v>
      </c>
      <c r="E99" s="313"/>
    </row>
    <row r="100" spans="1:5" ht="12" customHeight="1">
      <c r="A100" s="14" t="s">
        <v>106</v>
      </c>
      <c r="B100" s="174" t="s">
        <v>458</v>
      </c>
      <c r="C100" s="456"/>
      <c r="D100" s="456">
        <v>65</v>
      </c>
      <c r="E100" s="313"/>
    </row>
    <row r="101" spans="1:5" ht="12" customHeight="1">
      <c r="A101" s="14" t="s">
        <v>116</v>
      </c>
      <c r="B101" s="174" t="s">
        <v>457</v>
      </c>
      <c r="C101" s="456"/>
      <c r="D101" s="456">
        <v>290</v>
      </c>
      <c r="E101" s="313"/>
    </row>
    <row r="102" spans="1:5" ht="12" customHeight="1">
      <c r="A102" s="14" t="s">
        <v>117</v>
      </c>
      <c r="B102" s="172" t="s">
        <v>366</v>
      </c>
      <c r="C102" s="456"/>
      <c r="D102" s="456"/>
      <c r="E102" s="313"/>
    </row>
    <row r="103" spans="1:5" ht="12" customHeight="1">
      <c r="A103" s="14" t="s">
        <v>118</v>
      </c>
      <c r="B103" s="173" t="s">
        <v>367</v>
      </c>
      <c r="C103" s="456"/>
      <c r="D103" s="456"/>
      <c r="E103" s="313"/>
    </row>
    <row r="104" spans="1:5" ht="12" customHeight="1">
      <c r="A104" s="14" t="s">
        <v>119</v>
      </c>
      <c r="B104" s="173" t="s">
        <v>368</v>
      </c>
      <c r="C104" s="456"/>
      <c r="D104" s="456"/>
      <c r="E104" s="313"/>
    </row>
    <row r="105" spans="1:5" ht="12" customHeight="1">
      <c r="A105" s="14" t="s">
        <v>121</v>
      </c>
      <c r="B105" s="172" t="s">
        <v>369</v>
      </c>
      <c r="C105" s="456"/>
      <c r="D105" s="456"/>
      <c r="E105" s="313"/>
    </row>
    <row r="106" spans="1:5" ht="12" customHeight="1">
      <c r="A106" s="14" t="s">
        <v>191</v>
      </c>
      <c r="B106" s="172" t="s">
        <v>370</v>
      </c>
      <c r="C106" s="456"/>
      <c r="D106" s="456"/>
      <c r="E106" s="313"/>
    </row>
    <row r="107" spans="1:5" ht="12" customHeight="1">
      <c r="A107" s="14" t="s">
        <v>364</v>
      </c>
      <c r="B107" s="173" t="s">
        <v>371</v>
      </c>
      <c r="C107" s="456"/>
      <c r="D107" s="456"/>
      <c r="E107" s="313"/>
    </row>
    <row r="108" spans="1:5" ht="12" customHeight="1">
      <c r="A108" s="13" t="s">
        <v>365</v>
      </c>
      <c r="B108" s="174" t="s">
        <v>372</v>
      </c>
      <c r="C108" s="456"/>
      <c r="D108" s="456"/>
      <c r="E108" s="313"/>
    </row>
    <row r="109" spans="1:5" ht="12" customHeight="1">
      <c r="A109" s="14" t="s">
        <v>455</v>
      </c>
      <c r="B109" s="174" t="s">
        <v>373</v>
      </c>
      <c r="C109" s="456"/>
      <c r="D109" s="456"/>
      <c r="E109" s="313"/>
    </row>
    <row r="110" spans="1:5" ht="12" customHeight="1">
      <c r="A110" s="16" t="s">
        <v>456</v>
      </c>
      <c r="B110" s="174" t="s">
        <v>374</v>
      </c>
      <c r="C110" s="456">
        <v>32790</v>
      </c>
      <c r="D110" s="456">
        <v>35188</v>
      </c>
      <c r="E110" s="313">
        <v>20540</v>
      </c>
    </row>
    <row r="111" spans="1:5" ht="12" customHeight="1">
      <c r="A111" s="14" t="s">
        <v>460</v>
      </c>
      <c r="B111" s="11" t="s">
        <v>51</v>
      </c>
      <c r="C111" s="454"/>
      <c r="D111" s="454">
        <v>7121</v>
      </c>
      <c r="E111" s="311">
        <v>38829</v>
      </c>
    </row>
    <row r="112" spans="1:5" ht="12" customHeight="1">
      <c r="A112" s="14" t="s">
        <v>461</v>
      </c>
      <c r="B112" s="8" t="s">
        <v>463</v>
      </c>
      <c r="C112" s="454"/>
      <c r="D112" s="454">
        <v>7121</v>
      </c>
      <c r="E112" s="311">
        <v>38829</v>
      </c>
    </row>
    <row r="113" spans="1:5" ht="12" customHeight="1" thickBot="1">
      <c r="A113" s="18" t="s">
        <v>462</v>
      </c>
      <c r="B113" s="551" t="s">
        <v>464</v>
      </c>
      <c r="C113" s="565"/>
      <c r="D113" s="565"/>
      <c r="E113" s="559"/>
    </row>
    <row r="114" spans="1:5" ht="12" customHeight="1" thickBot="1">
      <c r="A114" s="548" t="s">
        <v>20</v>
      </c>
      <c r="B114" s="549" t="s">
        <v>375</v>
      </c>
      <c r="C114" s="566">
        <f>+C115+C117+C119</f>
        <v>86812</v>
      </c>
      <c r="D114" s="566">
        <f>+D115+D117+D119</f>
        <v>210610</v>
      </c>
      <c r="E114" s="560">
        <f>+E115+E117+E119</f>
        <v>62968</v>
      </c>
    </row>
    <row r="115" spans="1:5" ht="12" customHeight="1">
      <c r="A115" s="15" t="s">
        <v>107</v>
      </c>
      <c r="B115" s="8" t="s">
        <v>238</v>
      </c>
      <c r="C115" s="455">
        <v>13579</v>
      </c>
      <c r="D115" s="455">
        <v>149585</v>
      </c>
      <c r="E115" s="312">
        <v>48968</v>
      </c>
    </row>
    <row r="116" spans="1:5" ht="15.75">
      <c r="A116" s="15" t="s">
        <v>108</v>
      </c>
      <c r="B116" s="12" t="s">
        <v>379</v>
      </c>
      <c r="C116" s="455"/>
      <c r="D116" s="455"/>
      <c r="E116" s="312"/>
    </row>
    <row r="117" spans="1:5" ht="12" customHeight="1">
      <c r="A117" s="15" t="s">
        <v>109</v>
      </c>
      <c r="B117" s="12" t="s">
        <v>192</v>
      </c>
      <c r="C117" s="454">
        <v>71333</v>
      </c>
      <c r="D117" s="454">
        <v>57925</v>
      </c>
      <c r="E117" s="311">
        <v>9000</v>
      </c>
    </row>
    <row r="118" spans="1:5" ht="12" customHeight="1">
      <c r="A118" s="15" t="s">
        <v>110</v>
      </c>
      <c r="B118" s="12" t="s">
        <v>380</v>
      </c>
      <c r="C118" s="454"/>
      <c r="D118" s="454"/>
      <c r="E118" s="311"/>
    </row>
    <row r="119" spans="1:5" ht="12" customHeight="1">
      <c r="A119" s="15" t="s">
        <v>111</v>
      </c>
      <c r="B119" s="341" t="s">
        <v>241</v>
      </c>
      <c r="C119" s="454">
        <v>1900</v>
      </c>
      <c r="D119" s="454">
        <v>3100</v>
      </c>
      <c r="E119" s="311">
        <v>5000</v>
      </c>
    </row>
    <row r="120" spans="1:5" ht="12" customHeight="1">
      <c r="A120" s="15" t="s">
        <v>120</v>
      </c>
      <c r="B120" s="340" t="s">
        <v>445</v>
      </c>
      <c r="C120" s="454"/>
      <c r="D120" s="454"/>
      <c r="E120" s="311"/>
    </row>
    <row r="121" spans="1:5" ht="12" customHeight="1">
      <c r="A121" s="15" t="s">
        <v>122</v>
      </c>
      <c r="B121" s="469" t="s">
        <v>385</v>
      </c>
      <c r="C121" s="454"/>
      <c r="D121" s="454"/>
      <c r="E121" s="311"/>
    </row>
    <row r="122" spans="1:5" ht="12" customHeight="1">
      <c r="A122" s="15" t="s">
        <v>193</v>
      </c>
      <c r="B122" s="173" t="s">
        <v>368</v>
      </c>
      <c r="C122" s="454"/>
      <c r="D122" s="454"/>
      <c r="E122" s="311"/>
    </row>
    <row r="123" spans="1:5" ht="12" customHeight="1">
      <c r="A123" s="15" t="s">
        <v>194</v>
      </c>
      <c r="B123" s="173" t="s">
        <v>384</v>
      </c>
      <c r="C123" s="454"/>
      <c r="D123" s="454"/>
      <c r="E123" s="311"/>
    </row>
    <row r="124" spans="1:5" ht="12" customHeight="1">
      <c r="A124" s="15" t="s">
        <v>195</v>
      </c>
      <c r="B124" s="173" t="s">
        <v>383</v>
      </c>
      <c r="C124" s="454"/>
      <c r="D124" s="454"/>
      <c r="E124" s="311"/>
    </row>
    <row r="125" spans="1:5" ht="12" customHeight="1">
      <c r="A125" s="15" t="s">
        <v>376</v>
      </c>
      <c r="B125" s="173" t="s">
        <v>371</v>
      </c>
      <c r="C125" s="454">
        <v>1900</v>
      </c>
      <c r="D125" s="454">
        <v>3100</v>
      </c>
      <c r="E125" s="311">
        <v>5000</v>
      </c>
    </row>
    <row r="126" spans="1:5" ht="12" customHeight="1">
      <c r="A126" s="15" t="s">
        <v>377</v>
      </c>
      <c r="B126" s="173" t="s">
        <v>382</v>
      </c>
      <c r="C126" s="454"/>
      <c r="D126" s="454"/>
      <c r="E126" s="311"/>
    </row>
    <row r="127" spans="1:5" ht="12" customHeight="1" thickBot="1">
      <c r="A127" s="13" t="s">
        <v>378</v>
      </c>
      <c r="B127" s="173" t="s">
        <v>381</v>
      </c>
      <c r="C127" s="456"/>
      <c r="D127" s="456"/>
      <c r="E127" s="313"/>
    </row>
    <row r="128" spans="1:5" ht="12" customHeight="1" thickBot="1">
      <c r="A128" s="20" t="s">
        <v>21</v>
      </c>
      <c r="B128" s="153" t="s">
        <v>465</v>
      </c>
      <c r="C128" s="453">
        <f>+C93+C114</f>
        <v>671703</v>
      </c>
      <c r="D128" s="453">
        <f>+D93+D114</f>
        <v>782536</v>
      </c>
      <c r="E128" s="310">
        <f>+E93+E114</f>
        <v>695173</v>
      </c>
    </row>
    <row r="129" spans="1:5" ht="12" customHeight="1" thickBot="1">
      <c r="A129" s="20" t="s">
        <v>22</v>
      </c>
      <c r="B129" s="153" t="s">
        <v>466</v>
      </c>
      <c r="C129" s="453">
        <f>+C130+C131+C132</f>
        <v>0</v>
      </c>
      <c r="D129" s="453">
        <f>+D130+D131+D132</f>
        <v>0</v>
      </c>
      <c r="E129" s="310">
        <f>+E130+E131+E132</f>
        <v>0</v>
      </c>
    </row>
    <row r="130" spans="1:5" ht="12" customHeight="1">
      <c r="A130" s="15" t="s">
        <v>280</v>
      </c>
      <c r="B130" s="12" t="s">
        <v>473</v>
      </c>
      <c r="C130" s="454"/>
      <c r="D130" s="454"/>
      <c r="E130" s="311"/>
    </row>
    <row r="131" spans="1:5" ht="12" customHeight="1">
      <c r="A131" s="15" t="s">
        <v>281</v>
      </c>
      <c r="B131" s="12" t="s">
        <v>474</v>
      </c>
      <c r="C131" s="454"/>
      <c r="D131" s="454"/>
      <c r="E131" s="311"/>
    </row>
    <row r="132" spans="1:5" ht="12" customHeight="1" thickBot="1">
      <c r="A132" s="13" t="s">
        <v>282</v>
      </c>
      <c r="B132" s="12" t="s">
        <v>475</v>
      </c>
      <c r="C132" s="454"/>
      <c r="D132" s="454"/>
      <c r="E132" s="311"/>
    </row>
    <row r="133" spans="1:5" ht="12" customHeight="1" thickBot="1">
      <c r="A133" s="20" t="s">
        <v>23</v>
      </c>
      <c r="B133" s="153" t="s">
        <v>467</v>
      </c>
      <c r="C133" s="453">
        <f>SUM(C134:C139)</f>
        <v>0</v>
      </c>
      <c r="D133" s="453">
        <f>SUM(D134:D139)</f>
        <v>0</v>
      </c>
      <c r="E133" s="310">
        <f>SUM(E134:E139)</f>
        <v>0</v>
      </c>
    </row>
    <row r="134" spans="1:5" ht="12" customHeight="1">
      <c r="A134" s="15" t="s">
        <v>94</v>
      </c>
      <c r="B134" s="9" t="s">
        <v>476</v>
      </c>
      <c r="C134" s="454"/>
      <c r="D134" s="454"/>
      <c r="E134" s="311"/>
    </row>
    <row r="135" spans="1:5" ht="12" customHeight="1">
      <c r="A135" s="15" t="s">
        <v>95</v>
      </c>
      <c r="B135" s="9" t="s">
        <v>468</v>
      </c>
      <c r="C135" s="454"/>
      <c r="D135" s="454"/>
      <c r="E135" s="311"/>
    </row>
    <row r="136" spans="1:5" ht="12" customHeight="1">
      <c r="A136" s="15" t="s">
        <v>96</v>
      </c>
      <c r="B136" s="9" t="s">
        <v>469</v>
      </c>
      <c r="C136" s="454"/>
      <c r="D136" s="454"/>
      <c r="E136" s="311"/>
    </row>
    <row r="137" spans="1:5" ht="12" customHeight="1">
      <c r="A137" s="15" t="s">
        <v>180</v>
      </c>
      <c r="B137" s="9" t="s">
        <v>470</v>
      </c>
      <c r="C137" s="454"/>
      <c r="D137" s="454"/>
      <c r="E137" s="311"/>
    </row>
    <row r="138" spans="1:5" ht="12" customHeight="1">
      <c r="A138" s="15" t="s">
        <v>181</v>
      </c>
      <c r="B138" s="9" t="s">
        <v>471</v>
      </c>
      <c r="C138" s="454"/>
      <c r="D138" s="454"/>
      <c r="E138" s="311"/>
    </row>
    <row r="139" spans="1:5" ht="12" customHeight="1" thickBot="1">
      <c r="A139" s="13" t="s">
        <v>182</v>
      </c>
      <c r="B139" s="9" t="s">
        <v>472</v>
      </c>
      <c r="C139" s="454"/>
      <c r="D139" s="454"/>
      <c r="E139" s="311"/>
    </row>
    <row r="140" spans="1:5" ht="12" customHeight="1" thickBot="1">
      <c r="A140" s="20" t="s">
        <v>24</v>
      </c>
      <c r="B140" s="153" t="s">
        <v>480</v>
      </c>
      <c r="C140" s="460">
        <f>+C141+C142+C143+C144</f>
        <v>0</v>
      </c>
      <c r="D140" s="460">
        <f>+D141+D142+D143+D144</f>
        <v>0</v>
      </c>
      <c r="E140" s="504">
        <f>+E141+E142+E143+E144</f>
        <v>0</v>
      </c>
    </row>
    <row r="141" spans="1:5" ht="12" customHeight="1">
      <c r="A141" s="15" t="s">
        <v>97</v>
      </c>
      <c r="B141" s="9" t="s">
        <v>386</v>
      </c>
      <c r="C141" s="454"/>
      <c r="D141" s="454"/>
      <c r="E141" s="311"/>
    </row>
    <row r="142" spans="1:5" ht="12" customHeight="1">
      <c r="A142" s="15" t="s">
        <v>98</v>
      </c>
      <c r="B142" s="9" t="s">
        <v>387</v>
      </c>
      <c r="C142" s="454"/>
      <c r="D142" s="454"/>
      <c r="E142" s="311"/>
    </row>
    <row r="143" spans="1:5" ht="12" customHeight="1">
      <c r="A143" s="15" t="s">
        <v>300</v>
      </c>
      <c r="B143" s="9" t="s">
        <v>481</v>
      </c>
      <c r="C143" s="454"/>
      <c r="D143" s="454"/>
      <c r="E143" s="311"/>
    </row>
    <row r="144" spans="1:5" ht="12" customHeight="1" thickBot="1">
      <c r="A144" s="13" t="s">
        <v>301</v>
      </c>
      <c r="B144" s="7" t="s">
        <v>406</v>
      </c>
      <c r="C144" s="454"/>
      <c r="D144" s="454"/>
      <c r="E144" s="311"/>
    </row>
    <row r="145" spans="1:5" ht="12" customHeight="1" thickBot="1">
      <c r="A145" s="20" t="s">
        <v>25</v>
      </c>
      <c r="B145" s="153" t="s">
        <v>482</v>
      </c>
      <c r="C145" s="567">
        <f>SUM(C146:C150)</f>
        <v>0</v>
      </c>
      <c r="D145" s="567">
        <f>SUM(D146:D150)</f>
        <v>0</v>
      </c>
      <c r="E145" s="561">
        <f>SUM(E146:E150)</f>
        <v>0</v>
      </c>
    </row>
    <row r="146" spans="1:5" ht="12" customHeight="1">
      <c r="A146" s="15" t="s">
        <v>99</v>
      </c>
      <c r="B146" s="9" t="s">
        <v>477</v>
      </c>
      <c r="C146" s="454"/>
      <c r="D146" s="454"/>
      <c r="E146" s="311"/>
    </row>
    <row r="147" spans="1:5" ht="12" customHeight="1">
      <c r="A147" s="15" t="s">
        <v>100</v>
      </c>
      <c r="B147" s="9" t="s">
        <v>484</v>
      </c>
      <c r="C147" s="454"/>
      <c r="D147" s="454"/>
      <c r="E147" s="311"/>
    </row>
    <row r="148" spans="1:5" ht="12" customHeight="1">
      <c r="A148" s="15" t="s">
        <v>312</v>
      </c>
      <c r="B148" s="9" t="s">
        <v>479</v>
      </c>
      <c r="C148" s="454"/>
      <c r="D148" s="454"/>
      <c r="E148" s="311"/>
    </row>
    <row r="149" spans="1:5" ht="12" customHeight="1">
      <c r="A149" s="15" t="s">
        <v>313</v>
      </c>
      <c r="B149" s="9" t="s">
        <v>485</v>
      </c>
      <c r="C149" s="454"/>
      <c r="D149" s="454"/>
      <c r="E149" s="311"/>
    </row>
    <row r="150" spans="1:5" ht="12" customHeight="1" thickBot="1">
      <c r="A150" s="15" t="s">
        <v>483</v>
      </c>
      <c r="B150" s="9" t="s">
        <v>486</v>
      </c>
      <c r="C150" s="454"/>
      <c r="D150" s="454"/>
      <c r="E150" s="311"/>
    </row>
    <row r="151" spans="1:5" ht="12" customHeight="1" thickBot="1">
      <c r="A151" s="20" t="s">
        <v>26</v>
      </c>
      <c r="B151" s="153" t="s">
        <v>487</v>
      </c>
      <c r="C151" s="568"/>
      <c r="D151" s="568"/>
      <c r="E151" s="562"/>
    </row>
    <row r="152" spans="1:5" ht="12" customHeight="1" thickBot="1">
      <c r="A152" s="20" t="s">
        <v>27</v>
      </c>
      <c r="B152" s="153" t="s">
        <v>488</v>
      </c>
      <c r="C152" s="568"/>
      <c r="D152" s="568"/>
      <c r="E152" s="562"/>
    </row>
    <row r="153" spans="1:6" ht="15" customHeight="1" thickBot="1">
      <c r="A153" s="20" t="s">
        <v>28</v>
      </c>
      <c r="B153" s="153" t="s">
        <v>490</v>
      </c>
      <c r="C153" s="569">
        <f>+C129+C133+C140+C145+C151+C152</f>
        <v>0</v>
      </c>
      <c r="D153" s="569">
        <f>+D129+D133+D140+D145+D151+D152</f>
        <v>0</v>
      </c>
      <c r="E153" s="563">
        <f>+E129+E133+E140+E145+E151+E152</f>
        <v>0</v>
      </c>
      <c r="F153" s="154"/>
    </row>
    <row r="154" spans="1:5" s="1" customFormat="1" ht="12.75" customHeight="1" thickBot="1">
      <c r="A154" s="342" t="s">
        <v>29</v>
      </c>
      <c r="B154" s="435" t="s">
        <v>489</v>
      </c>
      <c r="C154" s="569">
        <f>+C128+C153</f>
        <v>671703</v>
      </c>
      <c r="D154" s="569">
        <f>+D128+D153</f>
        <v>782536</v>
      </c>
      <c r="E154" s="563">
        <f>+E128+E153</f>
        <v>695173</v>
      </c>
    </row>
    <row r="155" ht="15.75">
      <c r="C155" s="438"/>
    </row>
    <row r="156" ht="15.75">
      <c r="C156" s="438"/>
    </row>
    <row r="157" ht="15.75">
      <c r="C157" s="438"/>
    </row>
    <row r="158" ht="16.5" customHeight="1">
      <c r="C158" s="438"/>
    </row>
    <row r="159" ht="15.75">
      <c r="C159" s="438"/>
    </row>
    <row r="160" ht="15.75">
      <c r="C160" s="438"/>
    </row>
    <row r="161" ht="15.75">
      <c r="C161" s="438"/>
    </row>
    <row r="162" ht="15.75">
      <c r="C162" s="438"/>
    </row>
    <row r="163" ht="15.75">
      <c r="C163" s="438"/>
    </row>
    <row r="164" ht="15.75">
      <c r="C164" s="438"/>
    </row>
    <row r="165" ht="15.75">
      <c r="C165" s="438"/>
    </row>
    <row r="166" ht="15.75">
      <c r="C166" s="438"/>
    </row>
    <row r="167" ht="15.75">
      <c r="C167" s="438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Sajóbábony Város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zoomScale="0" zoomScalePageLayoutView="0" workbookViewId="0" topLeftCell="A1">
      <selection activeCell="J29" sqref="J29"/>
    </sheetView>
  </sheetViews>
  <sheetFormatPr defaultColWidth="9.00390625" defaultRowHeight="12.75"/>
  <cols>
    <col min="1" max="1" width="6.875" style="226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541" t="s">
        <v>63</v>
      </c>
    </row>
    <row r="3" spans="1:9" s="542" customFormat="1" ht="26.25" customHeight="1">
      <c r="A3" s="645" t="s">
        <v>72</v>
      </c>
      <c r="B3" s="640" t="s">
        <v>88</v>
      </c>
      <c r="C3" s="645" t="s">
        <v>89</v>
      </c>
      <c r="D3" s="645" t="str">
        <f>+CONCATENATE(LEFT(ÖSSZEFÜGGÉSEK!A5,4)," előtti kifizetés")</f>
        <v>2016 előtti kifizetés</v>
      </c>
      <c r="E3" s="642" t="s">
        <v>71</v>
      </c>
      <c r="F3" s="643"/>
      <c r="G3" s="643"/>
      <c r="H3" s="644"/>
      <c r="I3" s="640" t="s">
        <v>52</v>
      </c>
    </row>
    <row r="4" spans="1:9" s="543" customFormat="1" ht="32.25" customHeight="1" thickBot="1">
      <c r="A4" s="646"/>
      <c r="B4" s="641"/>
      <c r="C4" s="641"/>
      <c r="D4" s="646"/>
      <c r="E4" s="316" t="str">
        <f>+CONCATENATE(LEFT(ÖSSZEFÜGGÉSEK!A5,4),".")</f>
        <v>2016.</v>
      </c>
      <c r="F4" s="316" t="str">
        <f>+CONCATENATE(LEFT(ÖSSZEFÜGGÉSEK!A5,4)+1,".")</f>
        <v>2017.</v>
      </c>
      <c r="G4" s="316" t="str">
        <f>+CONCATENATE(LEFT(ÖSSZEFÜGGÉSEK!A5,4)+2,".")</f>
        <v>2018.</v>
      </c>
      <c r="H4" s="317" t="str">
        <f>+CONCATENATE(LEFT(ÖSSZEFÜGGÉSEK!A5,4)+2,".",CHAR(10)," után")</f>
        <v>2018.
 után</v>
      </c>
      <c r="I4" s="641"/>
    </row>
    <row r="5" spans="1:9" s="544" customFormat="1" ht="12.75" customHeight="1" thickBot="1">
      <c r="A5" s="318" t="s">
        <v>510</v>
      </c>
      <c r="B5" s="319" t="s">
        <v>511</v>
      </c>
      <c r="C5" s="320" t="s">
        <v>512</v>
      </c>
      <c r="D5" s="319" t="s">
        <v>514</v>
      </c>
      <c r="E5" s="318" t="s">
        <v>513</v>
      </c>
      <c r="F5" s="320" t="s">
        <v>515</v>
      </c>
      <c r="G5" s="320" t="s">
        <v>516</v>
      </c>
      <c r="H5" s="321" t="s">
        <v>517</v>
      </c>
      <c r="I5" s="322" t="s">
        <v>518</v>
      </c>
    </row>
    <row r="6" spans="1:9" ht="24.75" customHeight="1" thickBot="1">
      <c r="A6" s="323" t="s">
        <v>19</v>
      </c>
      <c r="B6" s="324" t="s">
        <v>5</v>
      </c>
      <c r="C6" s="536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5" t="s">
        <v>20</v>
      </c>
      <c r="B7" s="81" t="s">
        <v>73</v>
      </c>
      <c r="C7" s="537"/>
      <c r="D7" s="82"/>
      <c r="E7" s="83"/>
      <c r="F7" s="28"/>
      <c r="G7" s="28"/>
      <c r="H7" s="25"/>
      <c r="I7" s="326">
        <f t="shared" si="0"/>
        <v>0</v>
      </c>
      <c r="J7" s="636" t="s">
        <v>545</v>
      </c>
    </row>
    <row r="8" spans="1:10" ht="19.5" customHeight="1" thickBot="1">
      <c r="A8" s="325" t="s">
        <v>21</v>
      </c>
      <c r="B8" s="81" t="s">
        <v>73</v>
      </c>
      <c r="C8" s="537"/>
      <c r="D8" s="82"/>
      <c r="E8" s="83"/>
      <c r="F8" s="28"/>
      <c r="G8" s="28"/>
      <c r="H8" s="25"/>
      <c r="I8" s="326">
        <f t="shared" si="0"/>
        <v>0</v>
      </c>
      <c r="J8" s="636"/>
    </row>
    <row r="9" spans="1:10" ht="25.5" customHeight="1" thickBot="1">
      <c r="A9" s="323" t="s">
        <v>22</v>
      </c>
      <c r="B9" s="324" t="s">
        <v>6</v>
      </c>
      <c r="C9" s="538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36"/>
    </row>
    <row r="10" spans="1:10" ht="19.5" customHeight="1">
      <c r="A10" s="325" t="s">
        <v>23</v>
      </c>
      <c r="B10" s="81" t="s">
        <v>73</v>
      </c>
      <c r="C10" s="537"/>
      <c r="D10" s="82"/>
      <c r="E10" s="83"/>
      <c r="F10" s="28"/>
      <c r="G10" s="28"/>
      <c r="H10" s="25"/>
      <c r="I10" s="326">
        <f t="shared" si="0"/>
        <v>0</v>
      </c>
      <c r="J10" s="636"/>
    </row>
    <row r="11" spans="1:10" ht="19.5" customHeight="1" thickBot="1">
      <c r="A11" s="325" t="s">
        <v>24</v>
      </c>
      <c r="B11" s="81" t="s">
        <v>73</v>
      </c>
      <c r="C11" s="537"/>
      <c r="D11" s="82"/>
      <c r="E11" s="83"/>
      <c r="F11" s="28"/>
      <c r="G11" s="28"/>
      <c r="H11" s="25"/>
      <c r="I11" s="326">
        <f t="shared" si="0"/>
        <v>0</v>
      </c>
      <c r="J11" s="636"/>
    </row>
    <row r="12" spans="1:10" ht="19.5" customHeight="1" thickBot="1">
      <c r="A12" s="323" t="s">
        <v>25</v>
      </c>
      <c r="B12" s="324" t="s">
        <v>213</v>
      </c>
      <c r="C12" s="538"/>
      <c r="D12" s="77">
        <f>+D13</f>
        <v>38300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38300</v>
      </c>
      <c r="J12" s="636"/>
    </row>
    <row r="13" spans="1:10" ht="19.5" customHeight="1" thickBot="1">
      <c r="A13" s="325" t="s">
        <v>26</v>
      </c>
      <c r="B13" s="81"/>
      <c r="C13" s="537" t="s">
        <v>613</v>
      </c>
      <c r="D13" s="82">
        <v>38300</v>
      </c>
      <c r="E13" s="83"/>
      <c r="F13" s="28"/>
      <c r="G13" s="28"/>
      <c r="H13" s="25"/>
      <c r="I13" s="326">
        <f t="shared" si="0"/>
        <v>38300</v>
      </c>
      <c r="J13" s="636"/>
    </row>
    <row r="14" spans="1:10" ht="19.5" customHeight="1" thickBot="1">
      <c r="A14" s="323" t="s">
        <v>27</v>
      </c>
      <c r="B14" s="324" t="s">
        <v>214</v>
      </c>
      <c r="C14" s="538"/>
      <c r="D14" s="77">
        <f>+D15</f>
        <v>9000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9000</v>
      </c>
      <c r="J14" s="636"/>
    </row>
    <row r="15" spans="1:10" ht="19.5" customHeight="1" thickBot="1">
      <c r="A15" s="327" t="s">
        <v>28</v>
      </c>
      <c r="B15" s="84"/>
      <c r="C15" s="539" t="s">
        <v>613</v>
      </c>
      <c r="D15" s="85">
        <v>9000</v>
      </c>
      <c r="E15" s="86"/>
      <c r="F15" s="29"/>
      <c r="G15" s="29"/>
      <c r="H15" s="27"/>
      <c r="I15" s="328">
        <f t="shared" si="0"/>
        <v>9000</v>
      </c>
      <c r="J15" s="636"/>
    </row>
    <row r="16" spans="1:10" ht="19.5" customHeight="1" thickBot="1">
      <c r="A16" s="323" t="s">
        <v>29</v>
      </c>
      <c r="B16" s="329" t="s">
        <v>215</v>
      </c>
      <c r="C16" s="538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36"/>
    </row>
    <row r="17" spans="1:10" ht="19.5" customHeight="1" thickBot="1">
      <c r="A17" s="330" t="s">
        <v>30</v>
      </c>
      <c r="B17" s="87" t="s">
        <v>73</v>
      </c>
      <c r="C17" s="540"/>
      <c r="D17" s="88"/>
      <c r="E17" s="89"/>
      <c r="F17" s="90"/>
      <c r="G17" s="90"/>
      <c r="H17" s="26"/>
      <c r="I17" s="331">
        <f t="shared" si="0"/>
        <v>0</v>
      </c>
      <c r="J17" s="636"/>
    </row>
    <row r="18" spans="1:10" ht="19.5" customHeight="1" thickBot="1">
      <c r="A18" s="638" t="s">
        <v>150</v>
      </c>
      <c r="B18" s="639"/>
      <c r="C18" s="149"/>
      <c r="D18" s="77">
        <f aca="true" t="shared" si="1" ref="D18:I18">+D6+D9+D12+D14+D16</f>
        <v>47300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47300</v>
      </c>
      <c r="J18" s="636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92" customFormat="1" ht="16.5" thickBot="1">
      <c r="A2" s="91"/>
      <c r="B2" s="427"/>
      <c r="D2" s="50" t="s">
        <v>63</v>
      </c>
    </row>
    <row r="3" spans="1:4" s="94" customFormat="1" ht="48" customHeight="1" thickBot="1">
      <c r="A3" s="93" t="s">
        <v>17</v>
      </c>
      <c r="B3" s="232" t="s">
        <v>18</v>
      </c>
      <c r="C3" s="232" t="s">
        <v>74</v>
      </c>
      <c r="D3" s="233" t="s">
        <v>75</v>
      </c>
    </row>
    <row r="4" spans="1:4" s="94" customFormat="1" ht="13.5" customHeight="1" thickBot="1">
      <c r="A4" s="41" t="s">
        <v>510</v>
      </c>
      <c r="B4" s="235" t="s">
        <v>511</v>
      </c>
      <c r="C4" s="235" t="s">
        <v>512</v>
      </c>
      <c r="D4" s="236" t="s">
        <v>514</v>
      </c>
    </row>
    <row r="5" spans="1:4" ht="18" customHeight="1">
      <c r="A5" s="163" t="s">
        <v>19</v>
      </c>
      <c r="B5" s="237" t="s">
        <v>172</v>
      </c>
      <c r="C5" s="161"/>
      <c r="D5" s="95"/>
    </row>
    <row r="6" spans="1:4" ht="18" customHeight="1">
      <c r="A6" s="96" t="s">
        <v>20</v>
      </c>
      <c r="B6" s="238" t="s">
        <v>173</v>
      </c>
      <c r="C6" s="162"/>
      <c r="D6" s="98"/>
    </row>
    <row r="7" spans="1:4" ht="18" customHeight="1">
      <c r="A7" s="96" t="s">
        <v>21</v>
      </c>
      <c r="B7" s="238" t="s">
        <v>123</v>
      </c>
      <c r="C7" s="162"/>
      <c r="D7" s="98"/>
    </row>
    <row r="8" spans="1:4" ht="18" customHeight="1">
      <c r="A8" s="96" t="s">
        <v>22</v>
      </c>
      <c r="B8" s="238" t="s">
        <v>124</v>
      </c>
      <c r="C8" s="162"/>
      <c r="D8" s="98"/>
    </row>
    <row r="9" spans="1:4" ht="18" customHeight="1">
      <c r="A9" s="96" t="s">
        <v>23</v>
      </c>
      <c r="B9" s="238" t="s">
        <v>165</v>
      </c>
      <c r="C9" s="162">
        <v>234750</v>
      </c>
      <c r="D9" s="98">
        <v>4750</v>
      </c>
    </row>
    <row r="10" spans="1:4" ht="18" customHeight="1">
      <c r="A10" s="96" t="s">
        <v>24</v>
      </c>
      <c r="B10" s="238" t="s">
        <v>166</v>
      </c>
      <c r="C10" s="162"/>
      <c r="D10" s="98"/>
    </row>
    <row r="11" spans="1:4" ht="18" customHeight="1">
      <c r="A11" s="96" t="s">
        <v>25</v>
      </c>
      <c r="B11" s="239" t="s">
        <v>167</v>
      </c>
      <c r="C11" s="162"/>
      <c r="D11" s="98"/>
    </row>
    <row r="12" spans="1:4" ht="18" customHeight="1">
      <c r="A12" s="96" t="s">
        <v>27</v>
      </c>
      <c r="B12" s="239" t="s">
        <v>168</v>
      </c>
      <c r="C12" s="162">
        <v>11250</v>
      </c>
      <c r="D12" s="98">
        <v>1250</v>
      </c>
    </row>
    <row r="13" spans="1:4" ht="18" customHeight="1">
      <c r="A13" s="96" t="s">
        <v>28</v>
      </c>
      <c r="B13" s="239" t="s">
        <v>169</v>
      </c>
      <c r="C13" s="162"/>
      <c r="D13" s="98"/>
    </row>
    <row r="14" spans="1:4" ht="18" customHeight="1">
      <c r="A14" s="96" t="s">
        <v>29</v>
      </c>
      <c r="B14" s="239" t="s">
        <v>170</v>
      </c>
      <c r="C14" s="162"/>
      <c r="D14" s="98"/>
    </row>
    <row r="15" spans="1:4" ht="22.5" customHeight="1">
      <c r="A15" s="96" t="s">
        <v>30</v>
      </c>
      <c r="B15" s="239" t="s">
        <v>171</v>
      </c>
      <c r="C15" s="162">
        <v>223500</v>
      </c>
      <c r="D15" s="98">
        <v>3500</v>
      </c>
    </row>
    <row r="16" spans="1:4" ht="18" customHeight="1">
      <c r="A16" s="96" t="s">
        <v>31</v>
      </c>
      <c r="B16" s="238" t="s">
        <v>125</v>
      </c>
      <c r="C16" s="162">
        <v>5500</v>
      </c>
      <c r="D16" s="98">
        <v>500</v>
      </c>
    </row>
    <row r="17" spans="1:4" ht="18" customHeight="1">
      <c r="A17" s="96" t="s">
        <v>32</v>
      </c>
      <c r="B17" s="238" t="s">
        <v>9</v>
      </c>
      <c r="C17" s="162"/>
      <c r="D17" s="98"/>
    </row>
    <row r="18" spans="1:4" ht="18" customHeight="1">
      <c r="A18" s="96" t="s">
        <v>33</v>
      </c>
      <c r="B18" s="238" t="s">
        <v>8</v>
      </c>
      <c r="C18" s="162"/>
      <c r="D18" s="98"/>
    </row>
    <row r="19" spans="1:4" ht="18" customHeight="1">
      <c r="A19" s="96" t="s">
        <v>34</v>
      </c>
      <c r="B19" s="238" t="s">
        <v>126</v>
      </c>
      <c r="C19" s="162"/>
      <c r="D19" s="98"/>
    </row>
    <row r="20" spans="1:4" ht="18" customHeight="1">
      <c r="A20" s="96" t="s">
        <v>35</v>
      </c>
      <c r="B20" s="238" t="s">
        <v>127</v>
      </c>
      <c r="C20" s="162"/>
      <c r="D20" s="98"/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3" t="s">
        <v>54</v>
      </c>
      <c r="C30" s="244">
        <f>+C5+C6+C7+C8+C9+C16+C17+C18+C19+C20+C21+C22+C23+C24+C25+C26+C27+C28+C29</f>
        <v>240250</v>
      </c>
      <c r="D30" s="245">
        <f>+D5+D6+D7+D8+D9+D16+D17+D18+D19+D20+D21+D22+D23+D24+D25+D26+D27+D28+D29</f>
        <v>5250</v>
      </c>
    </row>
    <row r="31" spans="1:4" ht="8.25" customHeight="1">
      <c r="A31" s="103"/>
      <c r="B31" s="647"/>
      <c r="C31" s="647"/>
      <c r="D31" s="64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P1">
      <selection activeCell="R25" sqref="R25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2016.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64</v>
      </c>
      <c r="C3" s="120" t="s">
        <v>76</v>
      </c>
      <c r="D3" s="120" t="s">
        <v>77</v>
      </c>
      <c r="E3" s="120" t="s">
        <v>78</v>
      </c>
      <c r="F3" s="120" t="s">
        <v>79</v>
      </c>
      <c r="G3" s="120" t="s">
        <v>80</v>
      </c>
      <c r="H3" s="120" t="s">
        <v>81</v>
      </c>
      <c r="I3" s="120" t="s">
        <v>82</v>
      </c>
      <c r="J3" s="120" t="s">
        <v>83</v>
      </c>
      <c r="K3" s="120" t="s">
        <v>84</v>
      </c>
      <c r="L3" s="120" t="s">
        <v>85</v>
      </c>
      <c r="M3" s="120" t="s">
        <v>86</v>
      </c>
      <c r="N3" s="120" t="s">
        <v>87</v>
      </c>
      <c r="O3" s="121" t="s">
        <v>54</v>
      </c>
    </row>
    <row r="4" spans="1:15" s="124" customFormat="1" ht="15" customHeight="1" thickBot="1">
      <c r="A4" s="123" t="s">
        <v>19</v>
      </c>
      <c r="B4" s="649" t="s">
        <v>58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24" customFormat="1" ht="22.5">
      <c r="A5" s="125" t="s">
        <v>20</v>
      </c>
      <c r="B5" s="545" t="s">
        <v>389</v>
      </c>
      <c r="C5" s="126">
        <v>13985</v>
      </c>
      <c r="D5" s="126">
        <v>13985</v>
      </c>
      <c r="E5" s="126">
        <v>13985</v>
      </c>
      <c r="F5" s="126">
        <v>13985</v>
      </c>
      <c r="G5" s="126">
        <v>13985</v>
      </c>
      <c r="H5" s="126">
        <v>13985</v>
      </c>
      <c r="I5" s="126">
        <v>13985</v>
      </c>
      <c r="J5" s="126">
        <v>13984</v>
      </c>
      <c r="K5" s="126">
        <v>13985</v>
      </c>
      <c r="L5" s="126">
        <v>13984</v>
      </c>
      <c r="M5" s="126">
        <v>13985</v>
      </c>
      <c r="N5" s="126">
        <v>13984</v>
      </c>
      <c r="O5" s="127">
        <f aca="true" t="shared" si="0" ref="O5:O25">SUM(C5:N5)</f>
        <v>167817</v>
      </c>
    </row>
    <row r="6" spans="1:15" s="131" customFormat="1" ht="22.5">
      <c r="A6" s="128" t="s">
        <v>21</v>
      </c>
      <c r="B6" s="334" t="s">
        <v>436</v>
      </c>
      <c r="C6" s="129">
        <v>266</v>
      </c>
      <c r="D6" s="129">
        <v>266</v>
      </c>
      <c r="E6" s="129">
        <v>266</v>
      </c>
      <c r="F6" s="129">
        <v>266</v>
      </c>
      <c r="G6" s="129">
        <v>267</v>
      </c>
      <c r="H6" s="129">
        <v>268</v>
      </c>
      <c r="I6" s="129">
        <v>266</v>
      </c>
      <c r="J6" s="129">
        <v>268</v>
      </c>
      <c r="K6" s="129">
        <v>267</v>
      </c>
      <c r="L6" s="129">
        <v>268</v>
      </c>
      <c r="M6" s="129">
        <v>266</v>
      </c>
      <c r="N6" s="129">
        <v>266</v>
      </c>
      <c r="O6" s="130">
        <f t="shared" si="0"/>
        <v>3200</v>
      </c>
    </row>
    <row r="7" spans="1:15" s="131" customFormat="1" ht="22.5">
      <c r="A7" s="128" t="s">
        <v>22</v>
      </c>
      <c r="B7" s="333" t="s">
        <v>437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2" t="s">
        <v>179</v>
      </c>
      <c r="C8" s="129">
        <v>250</v>
      </c>
      <c r="D8" s="129">
        <v>325</v>
      </c>
      <c r="E8" s="129">
        <v>125000</v>
      </c>
      <c r="F8" s="129">
        <v>550</v>
      </c>
      <c r="G8" s="129">
        <v>68000</v>
      </c>
      <c r="H8" s="129">
        <v>150</v>
      </c>
      <c r="I8" s="129">
        <v>250</v>
      </c>
      <c r="J8" s="129">
        <v>350</v>
      </c>
      <c r="K8" s="129">
        <v>89500</v>
      </c>
      <c r="L8" s="129">
        <v>500</v>
      </c>
      <c r="M8" s="129">
        <v>750</v>
      </c>
      <c r="N8" s="129">
        <v>19375</v>
      </c>
      <c r="O8" s="130">
        <f t="shared" si="0"/>
        <v>305000</v>
      </c>
    </row>
    <row r="9" spans="1:15" s="131" customFormat="1" ht="13.5" customHeight="1">
      <c r="A9" s="128" t="s">
        <v>24</v>
      </c>
      <c r="B9" s="332" t="s">
        <v>438</v>
      </c>
      <c r="C9" s="129">
        <v>1354</v>
      </c>
      <c r="D9" s="129">
        <v>1354</v>
      </c>
      <c r="E9" s="129">
        <v>1354</v>
      </c>
      <c r="F9" s="129">
        <v>1354</v>
      </c>
      <c r="G9" s="129">
        <v>1354</v>
      </c>
      <c r="H9" s="129">
        <v>1354</v>
      </c>
      <c r="I9" s="129">
        <v>1355</v>
      </c>
      <c r="J9" s="129">
        <v>1354</v>
      </c>
      <c r="K9" s="129">
        <v>1354</v>
      </c>
      <c r="L9" s="129">
        <v>1355</v>
      </c>
      <c r="M9" s="129">
        <v>1354</v>
      </c>
      <c r="N9" s="129">
        <v>1354</v>
      </c>
      <c r="O9" s="130">
        <f t="shared" si="0"/>
        <v>16250</v>
      </c>
    </row>
    <row r="10" spans="1:15" s="131" customFormat="1" ht="13.5" customHeight="1">
      <c r="A10" s="128" t="s">
        <v>25</v>
      </c>
      <c r="B10" s="332" t="s">
        <v>10</v>
      </c>
      <c r="C10" s="129">
        <v>208</v>
      </c>
      <c r="D10" s="129">
        <v>208</v>
      </c>
      <c r="E10" s="129">
        <v>208</v>
      </c>
      <c r="F10" s="129">
        <v>208</v>
      </c>
      <c r="G10" s="129">
        <v>208</v>
      </c>
      <c r="H10" s="129">
        <v>210</v>
      </c>
      <c r="I10" s="129">
        <v>210</v>
      </c>
      <c r="J10" s="129">
        <v>208</v>
      </c>
      <c r="K10" s="129">
        <v>208</v>
      </c>
      <c r="L10" s="129">
        <v>208</v>
      </c>
      <c r="M10" s="129">
        <v>208</v>
      </c>
      <c r="N10" s="129">
        <v>208</v>
      </c>
      <c r="O10" s="130">
        <f t="shared" si="0"/>
        <v>2500</v>
      </c>
    </row>
    <row r="11" spans="1:15" s="131" customFormat="1" ht="13.5" customHeight="1">
      <c r="A11" s="128" t="s">
        <v>26</v>
      </c>
      <c r="B11" s="332" t="s">
        <v>391</v>
      </c>
      <c r="C11" s="129"/>
      <c r="D11" s="129"/>
      <c r="E11" s="129"/>
      <c r="F11" s="129"/>
      <c r="G11" s="129"/>
      <c r="H11" s="129">
        <v>15000</v>
      </c>
      <c r="I11" s="129"/>
      <c r="J11" s="129"/>
      <c r="K11" s="129"/>
      <c r="L11" s="129"/>
      <c r="M11" s="129"/>
      <c r="N11" s="129"/>
      <c r="O11" s="130">
        <f t="shared" si="0"/>
        <v>15000</v>
      </c>
    </row>
    <row r="12" spans="1:15" s="131" customFormat="1" ht="22.5">
      <c r="A12" s="128" t="s">
        <v>27</v>
      </c>
      <c r="B12" s="334" t="s">
        <v>424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2" t="s">
        <v>11</v>
      </c>
      <c r="C13" s="129">
        <v>15533</v>
      </c>
      <c r="D13" s="129">
        <v>15535</v>
      </c>
      <c r="E13" s="129">
        <v>15534</v>
      </c>
      <c r="F13" s="129">
        <v>15536</v>
      </c>
      <c r="G13" s="129">
        <v>15533</v>
      </c>
      <c r="H13" s="129">
        <v>15533</v>
      </c>
      <c r="I13" s="129">
        <v>15533</v>
      </c>
      <c r="J13" s="129">
        <v>15533</v>
      </c>
      <c r="K13" s="129">
        <v>15533</v>
      </c>
      <c r="L13" s="129">
        <v>15535</v>
      </c>
      <c r="M13" s="129">
        <v>15535</v>
      </c>
      <c r="N13" s="129">
        <v>15533</v>
      </c>
      <c r="O13" s="130">
        <f t="shared" si="0"/>
        <v>186406</v>
      </c>
    </row>
    <row r="14" spans="1:15" s="124" customFormat="1" ht="15.75" customHeight="1" thickBot="1">
      <c r="A14" s="123" t="s">
        <v>29</v>
      </c>
      <c r="B14" s="43" t="s">
        <v>112</v>
      </c>
      <c r="C14" s="134">
        <f aca="true" t="shared" si="1" ref="C14:N14">SUM(C5:C13)</f>
        <v>31596</v>
      </c>
      <c r="D14" s="134">
        <f t="shared" si="1"/>
        <v>31673</v>
      </c>
      <c r="E14" s="134">
        <f t="shared" si="1"/>
        <v>156347</v>
      </c>
      <c r="F14" s="134">
        <f t="shared" si="1"/>
        <v>31899</v>
      </c>
      <c r="G14" s="134">
        <f t="shared" si="1"/>
        <v>99347</v>
      </c>
      <c r="H14" s="134">
        <f t="shared" si="1"/>
        <v>46500</v>
      </c>
      <c r="I14" s="134">
        <f t="shared" si="1"/>
        <v>31599</v>
      </c>
      <c r="J14" s="134">
        <f t="shared" si="1"/>
        <v>31697</v>
      </c>
      <c r="K14" s="134">
        <f t="shared" si="1"/>
        <v>120847</v>
      </c>
      <c r="L14" s="134">
        <f t="shared" si="1"/>
        <v>31850</v>
      </c>
      <c r="M14" s="134">
        <f t="shared" si="1"/>
        <v>32098</v>
      </c>
      <c r="N14" s="134">
        <f t="shared" si="1"/>
        <v>50720</v>
      </c>
      <c r="O14" s="135">
        <f>SUM(C14:N14)</f>
        <v>696173</v>
      </c>
    </row>
    <row r="15" spans="1:15" s="124" customFormat="1" ht="15" customHeight="1" thickBot="1">
      <c r="A15" s="123" t="s">
        <v>30</v>
      </c>
      <c r="B15" s="649" t="s">
        <v>59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31" customFormat="1" ht="13.5" customHeight="1">
      <c r="A16" s="136" t="s">
        <v>31</v>
      </c>
      <c r="B16" s="335" t="s">
        <v>65</v>
      </c>
      <c r="C16" s="132">
        <v>21395</v>
      </c>
      <c r="D16" s="132">
        <v>21396</v>
      </c>
      <c r="E16" s="132">
        <v>21396</v>
      </c>
      <c r="F16" s="132">
        <v>21395</v>
      </c>
      <c r="G16" s="132">
        <v>21396</v>
      </c>
      <c r="H16" s="132">
        <v>21396</v>
      </c>
      <c r="I16" s="132">
        <v>21395</v>
      </c>
      <c r="J16" s="132">
        <v>21395</v>
      </c>
      <c r="K16" s="132">
        <v>21395</v>
      </c>
      <c r="L16" s="132">
        <v>21396</v>
      </c>
      <c r="M16" s="132">
        <v>21396</v>
      </c>
      <c r="N16" s="132">
        <v>21395</v>
      </c>
      <c r="O16" s="133">
        <f t="shared" si="0"/>
        <v>256746</v>
      </c>
    </row>
    <row r="17" spans="1:15" s="131" customFormat="1" ht="27" customHeight="1">
      <c r="A17" s="128" t="s">
        <v>32</v>
      </c>
      <c r="B17" s="334" t="s">
        <v>188</v>
      </c>
      <c r="C17" s="129">
        <v>5255</v>
      </c>
      <c r="D17" s="129">
        <v>5255</v>
      </c>
      <c r="E17" s="129">
        <v>5254</v>
      </c>
      <c r="F17" s="129">
        <v>5253</v>
      </c>
      <c r="G17" s="129">
        <v>5253</v>
      </c>
      <c r="H17" s="129">
        <v>5254</v>
      </c>
      <c r="I17" s="129">
        <v>5255</v>
      </c>
      <c r="J17" s="129">
        <v>5255</v>
      </c>
      <c r="K17" s="129">
        <v>5255</v>
      </c>
      <c r="L17" s="129">
        <v>5255</v>
      </c>
      <c r="M17" s="129">
        <v>5255</v>
      </c>
      <c r="N17" s="129">
        <v>5255</v>
      </c>
      <c r="O17" s="130">
        <f t="shared" si="0"/>
        <v>63054</v>
      </c>
    </row>
    <row r="18" spans="1:15" s="131" customFormat="1" ht="13.5" customHeight="1">
      <c r="A18" s="128" t="s">
        <v>33</v>
      </c>
      <c r="B18" s="332" t="s">
        <v>144</v>
      </c>
      <c r="C18" s="129">
        <v>4446</v>
      </c>
      <c r="D18" s="129">
        <v>4522</v>
      </c>
      <c r="E18" s="129">
        <v>75000</v>
      </c>
      <c r="F18" s="129">
        <v>2751</v>
      </c>
      <c r="G18" s="129">
        <v>71198</v>
      </c>
      <c r="H18" s="129">
        <v>19850</v>
      </c>
      <c r="I18" s="129">
        <v>2449</v>
      </c>
      <c r="J18" s="129">
        <v>5047</v>
      </c>
      <c r="K18" s="129">
        <v>22253</v>
      </c>
      <c r="L18" s="129"/>
      <c r="M18" s="129"/>
      <c r="N18" s="129">
        <v>24070</v>
      </c>
      <c r="O18" s="130">
        <f t="shared" si="0"/>
        <v>231586</v>
      </c>
    </row>
    <row r="19" spans="1:15" s="131" customFormat="1" ht="13.5" customHeight="1">
      <c r="A19" s="128" t="s">
        <v>34</v>
      </c>
      <c r="B19" s="332" t="s">
        <v>189</v>
      </c>
      <c r="C19" s="129">
        <v>500</v>
      </c>
      <c r="D19" s="129">
        <v>500</v>
      </c>
      <c r="E19" s="129">
        <v>3500</v>
      </c>
      <c r="F19" s="129">
        <v>2500</v>
      </c>
      <c r="G19" s="129">
        <v>1500</v>
      </c>
      <c r="H19" s="129"/>
      <c r="I19" s="129">
        <v>2500</v>
      </c>
      <c r="J19" s="129"/>
      <c r="K19" s="129">
        <v>9000</v>
      </c>
      <c r="L19" s="129">
        <v>1450</v>
      </c>
      <c r="M19" s="129"/>
      <c r="N19" s="129"/>
      <c r="O19" s="130">
        <f t="shared" si="0"/>
        <v>21450</v>
      </c>
    </row>
    <row r="20" spans="1:15" s="131" customFormat="1" ht="13.5" customHeight="1">
      <c r="A20" s="128" t="s">
        <v>35</v>
      </c>
      <c r="B20" s="332" t="s">
        <v>12</v>
      </c>
      <c r="C20" s="129"/>
      <c r="D20" s="129"/>
      <c r="E20" s="129">
        <v>11700</v>
      </c>
      <c r="F20" s="129"/>
      <c r="G20" s="129"/>
      <c r="H20" s="129"/>
      <c r="I20" s="129"/>
      <c r="J20" s="129"/>
      <c r="K20" s="129">
        <v>8590</v>
      </c>
      <c r="L20" s="129"/>
      <c r="M20" s="129"/>
      <c r="N20" s="129"/>
      <c r="O20" s="130">
        <f t="shared" si="0"/>
        <v>20290</v>
      </c>
    </row>
    <row r="21" spans="1:15" s="131" customFormat="1" ht="13.5" customHeight="1">
      <c r="A21" s="128" t="s">
        <v>36</v>
      </c>
      <c r="B21" s="332" t="s">
        <v>238</v>
      </c>
      <c r="C21" s="129"/>
      <c r="D21" s="129"/>
      <c r="E21" s="129">
        <v>15497</v>
      </c>
      <c r="F21" s="129"/>
      <c r="G21" s="129"/>
      <c r="H21" s="129"/>
      <c r="I21" s="129"/>
      <c r="J21" s="129"/>
      <c r="K21" s="129">
        <v>31471</v>
      </c>
      <c r="L21" s="129">
        <v>2000</v>
      </c>
      <c r="M21" s="129"/>
      <c r="N21" s="129"/>
      <c r="O21" s="130">
        <f t="shared" si="0"/>
        <v>48968</v>
      </c>
    </row>
    <row r="22" spans="1:15" s="131" customFormat="1" ht="15.75">
      <c r="A22" s="128" t="s">
        <v>37</v>
      </c>
      <c r="B22" s="334" t="s">
        <v>192</v>
      </c>
      <c r="C22" s="129"/>
      <c r="D22" s="129"/>
      <c r="E22" s="129">
        <v>9000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30">
        <f t="shared" si="0"/>
        <v>9000</v>
      </c>
    </row>
    <row r="23" spans="1:15" s="131" customFormat="1" ht="13.5" customHeight="1">
      <c r="A23" s="128" t="s">
        <v>38</v>
      </c>
      <c r="B23" s="332" t="s">
        <v>241</v>
      </c>
      <c r="C23" s="129"/>
      <c r="D23" s="129"/>
      <c r="E23" s="129">
        <v>2500</v>
      </c>
      <c r="F23" s="129"/>
      <c r="G23" s="129"/>
      <c r="H23" s="129"/>
      <c r="I23" s="129"/>
      <c r="J23" s="129"/>
      <c r="K23" s="129">
        <v>2500</v>
      </c>
      <c r="L23" s="129">
        <v>1000</v>
      </c>
      <c r="M23" s="129"/>
      <c r="N23" s="129"/>
      <c r="O23" s="130">
        <f t="shared" si="0"/>
        <v>6000</v>
      </c>
    </row>
    <row r="24" spans="1:15" s="131" customFormat="1" ht="13.5" customHeight="1" thickBot="1">
      <c r="A24" s="128" t="s">
        <v>39</v>
      </c>
      <c r="B24" s="332" t="s">
        <v>13</v>
      </c>
      <c r="C24" s="129"/>
      <c r="D24" s="129"/>
      <c r="E24" s="129">
        <v>12500</v>
      </c>
      <c r="F24" s="129"/>
      <c r="G24" s="129"/>
      <c r="H24" s="129"/>
      <c r="I24" s="129"/>
      <c r="J24" s="129"/>
      <c r="K24" s="129">
        <v>20383</v>
      </c>
      <c r="L24" s="129">
        <v>749</v>
      </c>
      <c r="M24" s="129">
        <v>5447</v>
      </c>
      <c r="N24" s="129"/>
      <c r="O24" s="130">
        <f t="shared" si="0"/>
        <v>39079</v>
      </c>
    </row>
    <row r="25" spans="1:15" s="124" customFormat="1" ht="15.75" customHeight="1" thickBot="1">
      <c r="A25" s="137" t="s">
        <v>40</v>
      </c>
      <c r="B25" s="43" t="s">
        <v>113</v>
      </c>
      <c r="C25" s="134">
        <f aca="true" t="shared" si="2" ref="C25:N25">SUM(C16:C24)</f>
        <v>31596</v>
      </c>
      <c r="D25" s="134">
        <f t="shared" si="2"/>
        <v>31673</v>
      </c>
      <c r="E25" s="134">
        <f t="shared" si="2"/>
        <v>156347</v>
      </c>
      <c r="F25" s="134">
        <f t="shared" si="2"/>
        <v>31899</v>
      </c>
      <c r="G25" s="134">
        <f t="shared" si="2"/>
        <v>99347</v>
      </c>
      <c r="H25" s="134">
        <f t="shared" si="2"/>
        <v>46500</v>
      </c>
      <c r="I25" s="134">
        <f t="shared" si="2"/>
        <v>31599</v>
      </c>
      <c r="J25" s="134">
        <f t="shared" si="2"/>
        <v>31697</v>
      </c>
      <c r="K25" s="134">
        <f t="shared" si="2"/>
        <v>120847</v>
      </c>
      <c r="L25" s="134">
        <f t="shared" si="2"/>
        <v>31850</v>
      </c>
      <c r="M25" s="134">
        <f t="shared" si="2"/>
        <v>32098</v>
      </c>
      <c r="N25" s="134">
        <f t="shared" si="2"/>
        <v>50720</v>
      </c>
      <c r="O25" s="135">
        <f t="shared" si="0"/>
        <v>696173</v>
      </c>
    </row>
    <row r="26" spans="1:15" ht="16.5" thickBot="1">
      <c r="A26" s="137" t="s">
        <v>41</v>
      </c>
      <c r="B26" s="336" t="s">
        <v>114</v>
      </c>
      <c r="C26" s="138">
        <f aca="true" t="shared" si="3" ref="C26:O26">C14-C25</f>
        <v>0</v>
      </c>
      <c r="D26" s="138">
        <f t="shared" si="3"/>
        <v>0</v>
      </c>
      <c r="E26" s="138">
        <f t="shared" si="3"/>
        <v>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54"/>
    </row>
    <row r="2" spans="1:2" ht="22.5" customHeight="1" thickBot="1">
      <c r="A2" s="430"/>
      <c r="B2" s="431" t="s">
        <v>14</v>
      </c>
    </row>
    <row r="3" spans="1:2" s="54" customFormat="1" ht="24" customHeight="1" thickBot="1">
      <c r="A3" s="338" t="s">
        <v>53</v>
      </c>
      <c r="B3" s="429" t="str">
        <f>+CONCATENATE(LEFT(ÖSSZEFÜGGÉSEK!A5,4),". évi támogatás összesen")</f>
        <v>2016. évi támogatás összesen</v>
      </c>
    </row>
    <row r="4" spans="1:2" s="55" customFormat="1" ht="13.5" thickBot="1">
      <c r="A4" s="224" t="s">
        <v>510</v>
      </c>
      <c r="B4" s="225" t="s">
        <v>511</v>
      </c>
    </row>
    <row r="5" spans="1:2" ht="12.75">
      <c r="A5" s="144" t="s">
        <v>265</v>
      </c>
      <c r="B5" s="462">
        <v>3204</v>
      </c>
    </row>
    <row r="6" spans="1:2" ht="12.75" customHeight="1">
      <c r="A6" s="145" t="s">
        <v>266</v>
      </c>
      <c r="B6" s="462">
        <v>63384</v>
      </c>
    </row>
    <row r="7" spans="1:2" ht="12.75">
      <c r="A7" s="145" t="s">
        <v>569</v>
      </c>
      <c r="B7" s="462">
        <v>22049</v>
      </c>
    </row>
    <row r="8" spans="1:2" ht="12.75">
      <c r="A8" s="145" t="s">
        <v>268</v>
      </c>
      <c r="B8" s="462">
        <v>3280</v>
      </c>
    </row>
    <row r="9" spans="1:2" ht="12.75">
      <c r="A9" s="145" t="s">
        <v>614</v>
      </c>
      <c r="B9" s="462">
        <v>75900</v>
      </c>
    </row>
    <row r="10" spans="1:2" ht="12.75">
      <c r="A10" s="145"/>
      <c r="B10" s="462"/>
    </row>
    <row r="11" spans="1:2" ht="12.75">
      <c r="A11" s="145"/>
      <c r="B11" s="462"/>
    </row>
    <row r="12" spans="1:2" ht="12.75">
      <c r="A12" s="145"/>
      <c r="B12" s="462"/>
    </row>
    <row r="13" spans="1:3" ht="12.75">
      <c r="A13" s="145"/>
      <c r="B13" s="462"/>
      <c r="C13" s="655" t="s">
        <v>546</v>
      </c>
    </row>
    <row r="14" spans="1:3" ht="12.75">
      <c r="A14" s="145"/>
      <c r="B14" s="462"/>
      <c r="C14" s="655"/>
    </row>
    <row r="15" spans="1:3" ht="12.75">
      <c r="A15" s="145"/>
      <c r="B15" s="462"/>
      <c r="C15" s="655"/>
    </row>
    <row r="16" spans="1:3" ht="12.75">
      <c r="A16" s="145"/>
      <c r="B16" s="462"/>
      <c r="C16" s="655"/>
    </row>
    <row r="17" spans="1:3" ht="12.75">
      <c r="A17" s="145"/>
      <c r="B17" s="462"/>
      <c r="C17" s="655"/>
    </row>
    <row r="18" spans="1:3" ht="12.75">
      <c r="A18" s="145"/>
      <c r="B18" s="462"/>
      <c r="C18" s="655"/>
    </row>
    <row r="19" spans="1:3" ht="12.75">
      <c r="A19" s="145"/>
      <c r="B19" s="462"/>
      <c r="C19" s="655"/>
    </row>
    <row r="20" spans="1:3" ht="12.75">
      <c r="A20" s="145"/>
      <c r="B20" s="462"/>
      <c r="C20" s="655"/>
    </row>
    <row r="21" spans="1:3" ht="12.75">
      <c r="A21" s="145"/>
      <c r="B21" s="462"/>
      <c r="C21" s="655"/>
    </row>
    <row r="22" spans="1:3" ht="12.75">
      <c r="A22" s="145"/>
      <c r="B22" s="462"/>
      <c r="C22" s="655"/>
    </row>
    <row r="23" spans="1:3" ht="12.75">
      <c r="A23" s="145"/>
      <c r="B23" s="462"/>
      <c r="C23" s="655"/>
    </row>
    <row r="24" spans="1:3" ht="13.5" thickBot="1">
      <c r="A24" s="146"/>
      <c r="B24" s="462"/>
      <c r="C24" s="655"/>
    </row>
    <row r="25" spans="1:3" s="57" customFormat="1" ht="19.5" customHeight="1" thickBot="1">
      <c r="A25" s="40" t="s">
        <v>54</v>
      </c>
      <c r="B25" s="56">
        <f>SUM(B5:B24)</f>
        <v>167817</v>
      </c>
      <c r="C25" s="655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9" t="str">
        <f>+CONCATENATE("K I M U T A T Á S",CHAR(10),"a ",LEFT(ÖSSZEFÜGGÉSEK!A5,4),". évben céljelleggel juttatott támogatásokról")</f>
        <v>K I M U T A T Á S
a 2016. évben céljelleggel juttatott támogatásokról</v>
      </c>
      <c r="B1" s="659"/>
      <c r="C1" s="659"/>
      <c r="D1" s="659"/>
    </row>
    <row r="2" spans="1:4" ht="17.25" customHeight="1">
      <c r="A2" s="428"/>
      <c r="B2" s="428"/>
      <c r="C2" s="428"/>
      <c r="D2" s="428"/>
    </row>
    <row r="3" spans="1:4" ht="13.5" thickBot="1">
      <c r="A3" s="246"/>
      <c r="B3" s="246"/>
      <c r="C3" s="656" t="s">
        <v>56</v>
      </c>
      <c r="D3" s="656"/>
    </row>
    <row r="4" spans="1:4" ht="42.75" customHeight="1" thickBot="1">
      <c r="A4" s="432" t="s">
        <v>72</v>
      </c>
      <c r="B4" s="433" t="s">
        <v>128</v>
      </c>
      <c r="C4" s="433" t="s">
        <v>129</v>
      </c>
      <c r="D4" s="434" t="s">
        <v>15</v>
      </c>
    </row>
    <row r="5" spans="1:4" ht="15.75" customHeight="1">
      <c r="A5" s="247" t="s">
        <v>19</v>
      </c>
      <c r="B5" s="32" t="s">
        <v>588</v>
      </c>
      <c r="C5" s="32" t="s">
        <v>589</v>
      </c>
      <c r="D5" s="33">
        <v>600</v>
      </c>
    </row>
    <row r="6" spans="1:4" ht="15.75" customHeight="1">
      <c r="A6" s="248" t="s">
        <v>20</v>
      </c>
      <c r="B6" s="34" t="s">
        <v>590</v>
      </c>
      <c r="C6" s="34" t="s">
        <v>589</v>
      </c>
      <c r="D6" s="35">
        <v>250</v>
      </c>
    </row>
    <row r="7" spans="1:4" ht="15.75" customHeight="1">
      <c r="A7" s="248" t="s">
        <v>21</v>
      </c>
      <c r="B7" s="34" t="s">
        <v>591</v>
      </c>
      <c r="C7" s="34" t="s">
        <v>589</v>
      </c>
      <c r="D7" s="35">
        <v>6000</v>
      </c>
    </row>
    <row r="8" spans="1:4" ht="15.75" customHeight="1">
      <c r="A8" s="248" t="s">
        <v>22</v>
      </c>
      <c r="B8" s="34" t="s">
        <v>592</v>
      </c>
      <c r="C8" s="34" t="s">
        <v>589</v>
      </c>
      <c r="D8" s="35">
        <v>1300</v>
      </c>
    </row>
    <row r="9" spans="1:4" ht="15.75" customHeight="1">
      <c r="A9" s="248" t="s">
        <v>23</v>
      </c>
      <c r="B9" s="34" t="s">
        <v>593</v>
      </c>
      <c r="C9" s="34" t="s">
        <v>589</v>
      </c>
      <c r="D9" s="35">
        <v>250</v>
      </c>
    </row>
    <row r="10" spans="1:4" ht="15.75" customHeight="1">
      <c r="A10" s="248" t="s">
        <v>24</v>
      </c>
      <c r="B10" s="34" t="s">
        <v>594</v>
      </c>
      <c r="C10" s="34" t="s">
        <v>589</v>
      </c>
      <c r="D10" s="35">
        <v>500</v>
      </c>
    </row>
    <row r="11" spans="1:4" ht="15.75" customHeight="1">
      <c r="A11" s="248" t="s">
        <v>25</v>
      </c>
      <c r="B11" s="34" t="s">
        <v>595</v>
      </c>
      <c r="C11" s="34" t="s">
        <v>589</v>
      </c>
      <c r="D11" s="35">
        <v>500</v>
      </c>
    </row>
    <row r="12" spans="1:4" ht="15.75" customHeight="1">
      <c r="A12" s="248" t="s">
        <v>26</v>
      </c>
      <c r="B12" s="34" t="s">
        <v>596</v>
      </c>
      <c r="C12" s="34" t="s">
        <v>589</v>
      </c>
      <c r="D12" s="35">
        <v>300</v>
      </c>
    </row>
    <row r="13" spans="1:4" ht="15.75" customHeight="1">
      <c r="A13" s="248" t="s">
        <v>27</v>
      </c>
      <c r="B13" s="34" t="s">
        <v>597</v>
      </c>
      <c r="C13" s="34" t="s">
        <v>589</v>
      </c>
      <c r="D13" s="35">
        <v>750</v>
      </c>
    </row>
    <row r="14" spans="1:4" ht="15.75" customHeight="1">
      <c r="A14" s="248" t="s">
        <v>28</v>
      </c>
      <c r="B14" s="34" t="s">
        <v>598</v>
      </c>
      <c r="C14" s="34" t="s">
        <v>589</v>
      </c>
      <c r="D14" s="35">
        <v>750</v>
      </c>
    </row>
    <row r="15" spans="1:4" ht="15.75" customHeight="1">
      <c r="A15" s="248" t="s">
        <v>29</v>
      </c>
      <c r="B15" s="34" t="s">
        <v>599</v>
      </c>
      <c r="C15" s="34" t="s">
        <v>589</v>
      </c>
      <c r="D15" s="35">
        <v>500</v>
      </c>
    </row>
    <row r="16" spans="1:4" ht="15.75" customHeight="1">
      <c r="A16" s="248" t="s">
        <v>30</v>
      </c>
      <c r="B16" s="34" t="s">
        <v>610</v>
      </c>
      <c r="C16" s="34" t="s">
        <v>589</v>
      </c>
      <c r="D16" s="35">
        <v>840</v>
      </c>
    </row>
    <row r="17" spans="1:4" ht="15.75" customHeight="1">
      <c r="A17" s="248" t="s">
        <v>31</v>
      </c>
      <c r="B17" s="34" t="s">
        <v>611</v>
      </c>
      <c r="C17" s="34" t="s">
        <v>589</v>
      </c>
      <c r="D17" s="35">
        <v>1000</v>
      </c>
    </row>
    <row r="18" spans="1:4" ht="15.75" customHeight="1">
      <c r="A18" s="248" t="s">
        <v>32</v>
      </c>
      <c r="B18" s="34" t="s">
        <v>612</v>
      </c>
      <c r="C18" s="34" t="s">
        <v>589</v>
      </c>
      <c r="D18" s="35">
        <v>4460</v>
      </c>
    </row>
    <row r="19" spans="1:4" ht="15.75" customHeight="1">
      <c r="A19" s="248" t="s">
        <v>33</v>
      </c>
      <c r="B19" s="34" t="s">
        <v>615</v>
      </c>
      <c r="C19" s="34" t="s">
        <v>589</v>
      </c>
      <c r="D19" s="35">
        <v>250</v>
      </c>
    </row>
    <row r="20" spans="1:4" ht="15.75" customHeight="1">
      <c r="A20" s="248" t="s">
        <v>34</v>
      </c>
      <c r="B20" s="34"/>
      <c r="C20" s="34"/>
      <c r="D20" s="35"/>
    </row>
    <row r="21" spans="1:4" ht="15.75" customHeight="1">
      <c r="A21" s="248" t="s">
        <v>35</v>
      </c>
      <c r="B21" s="34"/>
      <c r="C21" s="34"/>
      <c r="D21" s="35"/>
    </row>
    <row r="22" spans="1:4" ht="15.75" customHeight="1">
      <c r="A22" s="248" t="s">
        <v>36</v>
      </c>
      <c r="B22" s="34"/>
      <c r="C22" s="34"/>
      <c r="D22" s="35"/>
    </row>
    <row r="23" spans="1:4" ht="15.75" customHeight="1">
      <c r="A23" s="248" t="s">
        <v>37</v>
      </c>
      <c r="B23" s="34"/>
      <c r="C23" s="34"/>
      <c r="D23" s="35"/>
    </row>
    <row r="24" spans="1:4" ht="15.75" customHeight="1">
      <c r="A24" s="248" t="s">
        <v>38</v>
      </c>
      <c r="B24" s="34"/>
      <c r="C24" s="34"/>
      <c r="D24" s="35"/>
    </row>
    <row r="25" spans="1:4" ht="15.75" customHeight="1">
      <c r="A25" s="248" t="s">
        <v>39</v>
      </c>
      <c r="B25" s="34"/>
      <c r="C25" s="34"/>
      <c r="D25" s="35"/>
    </row>
    <row r="26" spans="1:4" ht="15.75" customHeight="1">
      <c r="A26" s="248" t="s">
        <v>40</v>
      </c>
      <c r="B26" s="34"/>
      <c r="C26" s="34"/>
      <c r="D26" s="35"/>
    </row>
    <row r="27" spans="1:4" ht="15.75" customHeight="1">
      <c r="A27" s="248" t="s">
        <v>41</v>
      </c>
      <c r="B27" s="34"/>
      <c r="C27" s="34"/>
      <c r="D27" s="35"/>
    </row>
    <row r="28" spans="1:4" ht="15.75" customHeight="1">
      <c r="A28" s="248" t="s">
        <v>42</v>
      </c>
      <c r="B28" s="34"/>
      <c r="C28" s="34"/>
      <c r="D28" s="35"/>
    </row>
    <row r="29" spans="1:4" ht="15.75" customHeight="1">
      <c r="A29" s="248" t="s">
        <v>43</v>
      </c>
      <c r="B29" s="34"/>
      <c r="C29" s="34"/>
      <c r="D29" s="35"/>
    </row>
    <row r="30" spans="1:4" ht="15.75" customHeight="1">
      <c r="A30" s="248" t="s">
        <v>44</v>
      </c>
      <c r="B30" s="34"/>
      <c r="C30" s="34"/>
      <c r="D30" s="35"/>
    </row>
    <row r="31" spans="1:4" ht="15.75" customHeight="1">
      <c r="A31" s="248" t="s">
        <v>45</v>
      </c>
      <c r="B31" s="34"/>
      <c r="C31" s="34"/>
      <c r="D31" s="35"/>
    </row>
    <row r="32" spans="1:4" ht="15.75" customHeight="1">
      <c r="A32" s="248" t="s">
        <v>46</v>
      </c>
      <c r="B32" s="34"/>
      <c r="C32" s="34"/>
      <c r="D32" s="35"/>
    </row>
    <row r="33" spans="1:4" ht="15.75" customHeight="1">
      <c r="A33" s="248" t="s">
        <v>47</v>
      </c>
      <c r="B33" s="34"/>
      <c r="C33" s="34"/>
      <c r="D33" s="35"/>
    </row>
    <row r="34" spans="1:4" ht="15.75" customHeight="1">
      <c r="A34" s="248" t="s">
        <v>130</v>
      </c>
      <c r="B34" s="34"/>
      <c r="C34" s="34"/>
      <c r="D34" s="105"/>
    </row>
    <row r="35" spans="1:4" ht="15.75" customHeight="1">
      <c r="A35" s="248" t="s">
        <v>131</v>
      </c>
      <c r="B35" s="34"/>
      <c r="C35" s="34"/>
      <c r="D35" s="105"/>
    </row>
    <row r="36" spans="1:4" ht="15.75" customHeight="1">
      <c r="A36" s="248" t="s">
        <v>132</v>
      </c>
      <c r="B36" s="34"/>
      <c r="C36" s="34"/>
      <c r="D36" s="105"/>
    </row>
    <row r="37" spans="1:4" ht="15.75" customHeight="1" thickBot="1">
      <c r="A37" s="249" t="s">
        <v>133</v>
      </c>
      <c r="B37" s="36"/>
      <c r="C37" s="36"/>
      <c r="D37" s="106"/>
    </row>
    <row r="38" spans="1:4" ht="15.75" customHeight="1" thickBot="1">
      <c r="A38" s="657" t="s">
        <v>54</v>
      </c>
      <c r="B38" s="658"/>
      <c r="C38" s="250"/>
      <c r="D38" s="251">
        <f>SUM(D5:D37)</f>
        <v>18250</v>
      </c>
    </row>
    <row r="39" ht="12.75">
      <c r="A39" t="s">
        <v>207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9.00390625" style="436" customWidth="1"/>
    <col min="2" max="2" width="66.375" style="436" bestFit="1" customWidth="1"/>
    <col min="3" max="3" width="15.50390625" style="437" customWidth="1"/>
    <col min="4" max="5" width="15.50390625" style="436" customWidth="1"/>
    <col min="6" max="6" width="9.00390625" style="470" customWidth="1"/>
    <col min="7" max="16384" width="9.375" style="470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9" t="s">
        <v>157</v>
      </c>
      <c r="B2" s="589"/>
      <c r="D2" s="170"/>
      <c r="E2" s="354" t="s">
        <v>239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61" t="str">
        <f>+CONCATENATE(LEFT(ÖSSZEFÜGGÉSEK!A5,4)+2,". évi")</f>
        <v>2018. évi</v>
      </c>
      <c r="E3" s="192" t="str">
        <f>+CONCATENATE(LEFT(ÖSSZEFÜGGÉSEK!A5,4)+3,". évi")</f>
        <v>2019. évi</v>
      </c>
    </row>
    <row r="4" spans="1:5" s="471" customFormat="1" ht="12" customHeight="1" thickBot="1">
      <c r="A4" s="37" t="s">
        <v>510</v>
      </c>
      <c r="B4" s="38" t="s">
        <v>511</v>
      </c>
      <c r="C4" s="38" t="s">
        <v>512</v>
      </c>
      <c r="D4" s="38" t="s">
        <v>514</v>
      </c>
      <c r="E4" s="505" t="s">
        <v>513</v>
      </c>
    </row>
    <row r="5" spans="1:5" s="472" customFormat="1" ht="12" customHeight="1" thickBot="1">
      <c r="A5" s="20" t="s">
        <v>19</v>
      </c>
      <c r="B5" s="21" t="s">
        <v>550</v>
      </c>
      <c r="C5" s="523">
        <v>165000</v>
      </c>
      <c r="D5" s="523">
        <v>165000</v>
      </c>
      <c r="E5" s="524">
        <v>165000</v>
      </c>
    </row>
    <row r="6" spans="1:5" s="472" customFormat="1" ht="12" customHeight="1" thickBot="1">
      <c r="A6" s="20" t="s">
        <v>20</v>
      </c>
      <c r="B6" s="339" t="s">
        <v>390</v>
      </c>
      <c r="C6" s="523">
        <v>5000</v>
      </c>
      <c r="D6" s="523">
        <v>5000</v>
      </c>
      <c r="E6" s="524">
        <v>5000</v>
      </c>
    </row>
    <row r="7" spans="1:5" s="472" customFormat="1" ht="12" customHeight="1" thickBot="1">
      <c r="A7" s="20" t="s">
        <v>21</v>
      </c>
      <c r="B7" s="21" t="s">
        <v>398</v>
      </c>
      <c r="C7" s="523">
        <v>15000</v>
      </c>
      <c r="D7" s="523">
        <v>15000</v>
      </c>
      <c r="E7" s="524">
        <v>15000</v>
      </c>
    </row>
    <row r="8" spans="1:5" s="472" customFormat="1" ht="12" customHeight="1" thickBot="1">
      <c r="A8" s="20" t="s">
        <v>178</v>
      </c>
      <c r="B8" s="21" t="s">
        <v>279</v>
      </c>
      <c r="C8" s="460">
        <f>SUM(C9:C15)</f>
        <v>295000</v>
      </c>
      <c r="D8" s="460">
        <f>SUM(D9:D15)</f>
        <v>295000</v>
      </c>
      <c r="E8" s="504">
        <f>SUM(E9:E15)</f>
        <v>295000</v>
      </c>
    </row>
    <row r="9" spans="1:5" s="472" customFormat="1" ht="12" customHeight="1">
      <c r="A9" s="15" t="s">
        <v>280</v>
      </c>
      <c r="B9" s="473" t="s">
        <v>574</v>
      </c>
      <c r="C9" s="455">
        <v>70000</v>
      </c>
      <c r="D9" s="455">
        <v>70000</v>
      </c>
      <c r="E9" s="312">
        <v>70000</v>
      </c>
    </row>
    <row r="10" spans="1:5" s="472" customFormat="1" ht="12" customHeight="1">
      <c r="A10" s="14" t="s">
        <v>281</v>
      </c>
      <c r="B10" s="474" t="s">
        <v>575</v>
      </c>
      <c r="C10" s="454"/>
      <c r="D10" s="454"/>
      <c r="E10" s="311"/>
    </row>
    <row r="11" spans="1:5" s="472" customFormat="1" ht="12" customHeight="1">
      <c r="A11" s="14" t="s">
        <v>282</v>
      </c>
      <c r="B11" s="474" t="s">
        <v>576</v>
      </c>
      <c r="C11" s="454">
        <v>215000</v>
      </c>
      <c r="D11" s="454">
        <v>215000</v>
      </c>
      <c r="E11" s="311">
        <v>215000</v>
      </c>
    </row>
    <row r="12" spans="1:5" s="472" customFormat="1" ht="12" customHeight="1">
      <c r="A12" s="14" t="s">
        <v>283</v>
      </c>
      <c r="B12" s="474" t="s">
        <v>577</v>
      </c>
      <c r="C12" s="454"/>
      <c r="D12" s="454"/>
      <c r="E12" s="311"/>
    </row>
    <row r="13" spans="1:5" s="472" customFormat="1" ht="12" customHeight="1">
      <c r="A13" s="14" t="s">
        <v>571</v>
      </c>
      <c r="B13" s="474" t="s">
        <v>284</v>
      </c>
      <c r="C13" s="454">
        <v>5000</v>
      </c>
      <c r="D13" s="454">
        <v>5000</v>
      </c>
      <c r="E13" s="311">
        <v>5000</v>
      </c>
    </row>
    <row r="14" spans="1:5" s="472" customFormat="1" ht="12" customHeight="1">
      <c r="A14" s="14" t="s">
        <v>572</v>
      </c>
      <c r="B14" s="474" t="s">
        <v>285</v>
      </c>
      <c r="C14" s="454">
        <v>500</v>
      </c>
      <c r="D14" s="454">
        <v>500</v>
      </c>
      <c r="E14" s="311">
        <v>500</v>
      </c>
    </row>
    <row r="15" spans="1:5" s="472" customFormat="1" ht="12" customHeight="1" thickBot="1">
      <c r="A15" s="16" t="s">
        <v>573</v>
      </c>
      <c r="B15" s="475" t="s">
        <v>286</v>
      </c>
      <c r="C15" s="456">
        <v>4500</v>
      </c>
      <c r="D15" s="456">
        <v>4500</v>
      </c>
      <c r="E15" s="313">
        <v>4500</v>
      </c>
    </row>
    <row r="16" spans="1:5" s="472" customFormat="1" ht="12" customHeight="1" thickBot="1">
      <c r="A16" s="20" t="s">
        <v>23</v>
      </c>
      <c r="B16" s="21" t="s">
        <v>553</v>
      </c>
      <c r="C16" s="523">
        <v>20000</v>
      </c>
      <c r="D16" s="523">
        <v>20000</v>
      </c>
      <c r="E16" s="524">
        <v>20000</v>
      </c>
    </row>
    <row r="17" spans="1:5" s="472" customFormat="1" ht="12" customHeight="1" thickBot="1">
      <c r="A17" s="20" t="s">
        <v>24</v>
      </c>
      <c r="B17" s="21" t="s">
        <v>10</v>
      </c>
      <c r="C17" s="523">
        <v>5000</v>
      </c>
      <c r="D17" s="523">
        <v>5000</v>
      </c>
      <c r="E17" s="524">
        <v>5000</v>
      </c>
    </row>
    <row r="18" spans="1:5" s="472" customFormat="1" ht="12" customHeight="1" thickBot="1">
      <c r="A18" s="20" t="s">
        <v>185</v>
      </c>
      <c r="B18" s="21" t="s">
        <v>552</v>
      </c>
      <c r="C18" s="523"/>
      <c r="D18" s="523"/>
      <c r="E18" s="524"/>
    </row>
    <row r="19" spans="1:5" s="472" customFormat="1" ht="12" customHeight="1" thickBot="1">
      <c r="A19" s="20" t="s">
        <v>26</v>
      </c>
      <c r="B19" s="339" t="s">
        <v>551</v>
      </c>
      <c r="C19" s="523"/>
      <c r="D19" s="523"/>
      <c r="E19" s="524"/>
    </row>
    <row r="20" spans="1:5" s="472" customFormat="1" ht="12" customHeight="1" thickBot="1">
      <c r="A20" s="20" t="s">
        <v>27</v>
      </c>
      <c r="B20" s="21" t="s">
        <v>319</v>
      </c>
      <c r="C20" s="460">
        <f>+C5+C6+C7+C8+C16+C17+C18+C19</f>
        <v>505000</v>
      </c>
      <c r="D20" s="460">
        <f>+D5+D6+D7+D8+D16+D17+D18+D19</f>
        <v>505000</v>
      </c>
      <c r="E20" s="350">
        <f>+E5+E6+E7+E8+E16+E17+E18+E19</f>
        <v>505000</v>
      </c>
    </row>
    <row r="21" spans="1:5" s="472" customFormat="1" ht="12" customHeight="1" thickBot="1">
      <c r="A21" s="20" t="s">
        <v>28</v>
      </c>
      <c r="B21" s="21" t="s">
        <v>554</v>
      </c>
      <c r="C21" s="577"/>
      <c r="D21" s="577"/>
      <c r="E21" s="578"/>
    </row>
    <row r="22" spans="1:5" s="472" customFormat="1" ht="12" customHeight="1" thickBot="1">
      <c r="A22" s="20" t="s">
        <v>29</v>
      </c>
      <c r="B22" s="21" t="s">
        <v>555</v>
      </c>
      <c r="C22" s="460">
        <f>+C20+C21</f>
        <v>505000</v>
      </c>
      <c r="D22" s="460">
        <f>+D20+D21</f>
        <v>505000</v>
      </c>
      <c r="E22" s="504">
        <f>+E20+E21</f>
        <v>505000</v>
      </c>
    </row>
    <row r="23" spans="1:5" s="472" customFormat="1" ht="12" customHeight="1">
      <c r="A23" s="422"/>
      <c r="B23" s="423"/>
      <c r="C23" s="424"/>
      <c r="D23" s="574"/>
      <c r="E23" s="575"/>
    </row>
    <row r="24" spans="1:5" s="472" customFormat="1" ht="12" customHeight="1">
      <c r="A24" s="588" t="s">
        <v>48</v>
      </c>
      <c r="B24" s="588"/>
      <c r="C24" s="588"/>
      <c r="D24" s="588"/>
      <c r="E24" s="588"/>
    </row>
    <row r="25" spans="1:5" s="472" customFormat="1" ht="12" customHeight="1" thickBot="1">
      <c r="A25" s="590" t="s">
        <v>158</v>
      </c>
      <c r="B25" s="590"/>
      <c r="C25" s="437"/>
      <c r="D25" s="170"/>
      <c r="E25" s="354" t="s">
        <v>239</v>
      </c>
    </row>
    <row r="26" spans="1:6" s="472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2" t="str">
        <f>+E3</f>
        <v>2019. évi</v>
      </c>
      <c r="F26" s="576"/>
    </row>
    <row r="27" spans="1:6" s="472" customFormat="1" ht="12" customHeight="1" thickBot="1">
      <c r="A27" s="465" t="s">
        <v>510</v>
      </c>
      <c r="B27" s="466" t="s">
        <v>511</v>
      </c>
      <c r="C27" s="466" t="s">
        <v>512</v>
      </c>
      <c r="D27" s="466" t="s">
        <v>514</v>
      </c>
      <c r="E27" s="570" t="s">
        <v>513</v>
      </c>
      <c r="F27" s="576"/>
    </row>
    <row r="28" spans="1:6" s="472" customFormat="1" ht="15" customHeight="1" thickBot="1">
      <c r="A28" s="20" t="s">
        <v>19</v>
      </c>
      <c r="B28" s="30" t="s">
        <v>556</v>
      </c>
      <c r="C28" s="523"/>
      <c r="D28" s="523"/>
      <c r="E28" s="519"/>
      <c r="F28" s="576"/>
    </row>
    <row r="29" spans="1:5" ht="12" customHeight="1" thickBot="1">
      <c r="A29" s="548" t="s">
        <v>20</v>
      </c>
      <c r="B29" s="571" t="s">
        <v>561</v>
      </c>
      <c r="C29" s="572">
        <f>+C30+C31+C32</f>
        <v>0</v>
      </c>
      <c r="D29" s="572">
        <f>+D30+D31+D32</f>
        <v>0</v>
      </c>
      <c r="E29" s="573">
        <f>+E30+E31+E32</f>
        <v>0</v>
      </c>
    </row>
    <row r="30" spans="1:5" ht="12" customHeight="1">
      <c r="A30" s="15" t="s">
        <v>107</v>
      </c>
      <c r="B30" s="8" t="s">
        <v>238</v>
      </c>
      <c r="C30" s="455"/>
      <c r="D30" s="455"/>
      <c r="E30" s="312"/>
    </row>
    <row r="31" spans="1:5" ht="12" customHeight="1">
      <c r="A31" s="15" t="s">
        <v>108</v>
      </c>
      <c r="B31" s="12" t="s">
        <v>192</v>
      </c>
      <c r="C31" s="454"/>
      <c r="D31" s="454"/>
      <c r="E31" s="311"/>
    </row>
    <row r="32" spans="1:5" ht="12" customHeight="1" thickBot="1">
      <c r="A32" s="15" t="s">
        <v>109</v>
      </c>
      <c r="B32" s="341" t="s">
        <v>241</v>
      </c>
      <c r="C32" s="454"/>
      <c r="D32" s="454"/>
      <c r="E32" s="311"/>
    </row>
    <row r="33" spans="1:5" ht="12" customHeight="1" thickBot="1">
      <c r="A33" s="20" t="s">
        <v>21</v>
      </c>
      <c r="B33" s="153" t="s">
        <v>465</v>
      </c>
      <c r="C33" s="453">
        <f>+C28+C29</f>
        <v>0</v>
      </c>
      <c r="D33" s="453">
        <f>+D28+D29</f>
        <v>0</v>
      </c>
      <c r="E33" s="310">
        <f>+E28+E29</f>
        <v>0</v>
      </c>
    </row>
    <row r="34" spans="1:6" ht="15" customHeight="1" thickBot="1">
      <c r="A34" s="20" t="s">
        <v>22</v>
      </c>
      <c r="B34" s="153" t="s">
        <v>557</v>
      </c>
      <c r="C34" s="579"/>
      <c r="D34" s="579"/>
      <c r="E34" s="580"/>
      <c r="F34" s="485"/>
    </row>
    <row r="35" spans="1:5" s="472" customFormat="1" ht="12.75" customHeight="1" thickBot="1">
      <c r="A35" s="342" t="s">
        <v>23</v>
      </c>
      <c r="B35" s="435" t="s">
        <v>558</v>
      </c>
      <c r="C35" s="569">
        <f>+C33+C34</f>
        <v>0</v>
      </c>
      <c r="D35" s="569">
        <f>+D33+D34</f>
        <v>0</v>
      </c>
      <c r="E35" s="563">
        <f>+E33+E34</f>
        <v>0</v>
      </c>
    </row>
    <row r="36" ht="15.75">
      <c r="C36" s="436"/>
    </row>
    <row r="37" ht="15.75">
      <c r="C37" s="436"/>
    </row>
    <row r="38" ht="15.75">
      <c r="C38" s="436"/>
    </row>
    <row r="39" ht="16.5" customHeight="1">
      <c r="C39" s="436"/>
    </row>
    <row r="40" ht="15.75">
      <c r="C40" s="436"/>
    </row>
    <row r="41" ht="15.75">
      <c r="C41" s="436"/>
    </row>
    <row r="42" spans="6:7" s="436" customFormat="1" ht="15.75">
      <c r="F42" s="470"/>
      <c r="G42" s="470"/>
    </row>
    <row r="43" spans="6:7" s="436" customFormat="1" ht="15.75">
      <c r="F43" s="470"/>
      <c r="G43" s="470"/>
    </row>
    <row r="44" spans="6:7" s="436" customFormat="1" ht="15.75">
      <c r="F44" s="470"/>
      <c r="G44" s="470"/>
    </row>
    <row r="45" spans="6:7" s="436" customFormat="1" ht="15.75">
      <c r="F45" s="470"/>
      <c r="G45" s="470"/>
    </row>
    <row r="46" spans="6:7" s="436" customFormat="1" ht="15.75">
      <c r="F46" s="470"/>
      <c r="G46" s="470"/>
    </row>
    <row r="47" spans="6:7" s="436" customFormat="1" ht="15.75">
      <c r="F47" s="470"/>
      <c r="G47" s="470"/>
    </row>
    <row r="48" spans="6:7" s="436" customFormat="1" ht="15.75">
      <c r="F48" s="470"/>
      <c r="G48" s="47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2016. ÉVI KÖLTSÉGVETÉSI ÉVET KÖVETŐ 3 ÉV TERVEZETT BEVÉTELEI, KIADÁSAI&amp;R&amp;"Times New Roman CE,Félkövér dőlt"&amp;11 7.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D91" sqref="D91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239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510</v>
      </c>
      <c r="C4" s="467" t="s">
        <v>511</v>
      </c>
    </row>
    <row r="5" spans="1:3" s="472" customFormat="1" ht="12" customHeight="1" thickBot="1">
      <c r="A5" s="20" t="s">
        <v>19</v>
      </c>
      <c r="B5" s="21" t="s">
        <v>264</v>
      </c>
      <c r="C5" s="344">
        <f>+C6+C7+C8+C9+C10+C11</f>
        <v>0</v>
      </c>
    </row>
    <row r="6" spans="1:3" s="472" customFormat="1" ht="12" customHeight="1">
      <c r="A6" s="15" t="s">
        <v>101</v>
      </c>
      <c r="B6" s="473" t="s">
        <v>265</v>
      </c>
      <c r="C6" s="347"/>
    </row>
    <row r="7" spans="1:3" s="472" customFormat="1" ht="12" customHeight="1">
      <c r="A7" s="14" t="s">
        <v>102</v>
      </c>
      <c r="B7" s="474" t="s">
        <v>266</v>
      </c>
      <c r="C7" s="346"/>
    </row>
    <row r="8" spans="1:3" s="472" customFormat="1" ht="12" customHeight="1">
      <c r="A8" s="14" t="s">
        <v>103</v>
      </c>
      <c r="B8" s="474" t="s">
        <v>569</v>
      </c>
      <c r="C8" s="346"/>
    </row>
    <row r="9" spans="1:3" s="472" customFormat="1" ht="12" customHeight="1">
      <c r="A9" s="14" t="s">
        <v>104</v>
      </c>
      <c r="B9" s="474" t="s">
        <v>268</v>
      </c>
      <c r="C9" s="346"/>
    </row>
    <row r="10" spans="1:3" s="472" customFormat="1" ht="12" customHeight="1">
      <c r="A10" s="14" t="s">
        <v>153</v>
      </c>
      <c r="B10" s="340" t="s">
        <v>449</v>
      </c>
      <c r="C10" s="346"/>
    </row>
    <row r="11" spans="1:3" s="472" customFormat="1" ht="12" customHeight="1" thickBot="1">
      <c r="A11" s="16" t="s">
        <v>105</v>
      </c>
      <c r="B11" s="341" t="s">
        <v>450</v>
      </c>
      <c r="C11" s="346"/>
    </row>
    <row r="12" spans="1:3" s="472" customFormat="1" ht="12" customHeight="1" thickBot="1">
      <c r="A12" s="20" t="s">
        <v>20</v>
      </c>
      <c r="B12" s="339" t="s">
        <v>269</v>
      </c>
      <c r="C12" s="344">
        <f>+C13+C14+C15+C16+C17</f>
        <v>0</v>
      </c>
    </row>
    <row r="13" spans="1:3" s="472" customFormat="1" ht="12" customHeight="1">
      <c r="A13" s="15" t="s">
        <v>107</v>
      </c>
      <c r="B13" s="473" t="s">
        <v>270</v>
      </c>
      <c r="C13" s="347"/>
    </row>
    <row r="14" spans="1:3" s="472" customFormat="1" ht="12" customHeight="1">
      <c r="A14" s="14" t="s">
        <v>108</v>
      </c>
      <c r="B14" s="474" t="s">
        <v>271</v>
      </c>
      <c r="C14" s="346"/>
    </row>
    <row r="15" spans="1:3" s="472" customFormat="1" ht="12" customHeight="1">
      <c r="A15" s="14" t="s">
        <v>109</v>
      </c>
      <c r="B15" s="474" t="s">
        <v>439</v>
      </c>
      <c r="C15" s="346"/>
    </row>
    <row r="16" spans="1:3" s="472" customFormat="1" ht="12" customHeight="1">
      <c r="A16" s="14" t="s">
        <v>110</v>
      </c>
      <c r="B16" s="474" t="s">
        <v>440</v>
      </c>
      <c r="C16" s="346"/>
    </row>
    <row r="17" spans="1:3" s="472" customFormat="1" ht="12" customHeight="1">
      <c r="A17" s="14" t="s">
        <v>111</v>
      </c>
      <c r="B17" s="474" t="s">
        <v>272</v>
      </c>
      <c r="C17" s="346"/>
    </row>
    <row r="18" spans="1:3" s="472" customFormat="1" ht="12" customHeight="1" thickBot="1">
      <c r="A18" s="16" t="s">
        <v>120</v>
      </c>
      <c r="B18" s="341" t="s">
        <v>273</v>
      </c>
      <c r="C18" s="348"/>
    </row>
    <row r="19" spans="1:3" s="472" customFormat="1" ht="12" customHeight="1" thickBot="1">
      <c r="A19" s="20" t="s">
        <v>21</v>
      </c>
      <c r="B19" s="21" t="s">
        <v>274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275</v>
      </c>
      <c r="C20" s="347"/>
    </row>
    <row r="21" spans="1:3" s="472" customFormat="1" ht="12" customHeight="1">
      <c r="A21" s="14" t="s">
        <v>91</v>
      </c>
      <c r="B21" s="474" t="s">
        <v>276</v>
      </c>
      <c r="C21" s="346"/>
    </row>
    <row r="22" spans="1:3" s="472" customFormat="1" ht="12" customHeight="1">
      <c r="A22" s="14" t="s">
        <v>92</v>
      </c>
      <c r="B22" s="474" t="s">
        <v>441</v>
      </c>
      <c r="C22" s="346"/>
    </row>
    <row r="23" spans="1:3" s="472" customFormat="1" ht="12" customHeight="1">
      <c r="A23" s="14" t="s">
        <v>93</v>
      </c>
      <c r="B23" s="474" t="s">
        <v>442</v>
      </c>
      <c r="C23" s="346"/>
    </row>
    <row r="24" spans="1:3" s="472" customFormat="1" ht="12" customHeight="1">
      <c r="A24" s="14" t="s">
        <v>176</v>
      </c>
      <c r="B24" s="474" t="s">
        <v>277</v>
      </c>
      <c r="C24" s="346"/>
    </row>
    <row r="25" spans="1:3" s="472" customFormat="1" ht="12" customHeight="1" thickBot="1">
      <c r="A25" s="16" t="s">
        <v>177</v>
      </c>
      <c r="B25" s="475" t="s">
        <v>278</v>
      </c>
      <c r="C25" s="348"/>
    </row>
    <row r="26" spans="1:3" s="472" customFormat="1" ht="12" customHeight="1" thickBot="1">
      <c r="A26" s="20" t="s">
        <v>178</v>
      </c>
      <c r="B26" s="21" t="s">
        <v>570</v>
      </c>
      <c r="C26" s="350">
        <f>SUM(C27:C33)</f>
        <v>41230</v>
      </c>
    </row>
    <row r="27" spans="1:3" s="472" customFormat="1" ht="12" customHeight="1">
      <c r="A27" s="15" t="s">
        <v>280</v>
      </c>
      <c r="B27" s="473" t="s">
        <v>574</v>
      </c>
      <c r="C27" s="347">
        <v>18480</v>
      </c>
    </row>
    <row r="28" spans="1:3" s="472" customFormat="1" ht="12" customHeight="1">
      <c r="A28" s="14" t="s">
        <v>281</v>
      </c>
      <c r="B28" s="474" t="s">
        <v>575</v>
      </c>
      <c r="C28" s="346"/>
    </row>
    <row r="29" spans="1:3" s="472" customFormat="1" ht="12" customHeight="1">
      <c r="A29" s="14" t="s">
        <v>282</v>
      </c>
      <c r="B29" s="474" t="s">
        <v>576</v>
      </c>
      <c r="C29" s="346">
        <v>22750</v>
      </c>
    </row>
    <row r="30" spans="1:3" s="472" customFormat="1" ht="12" customHeight="1">
      <c r="A30" s="14" t="s">
        <v>283</v>
      </c>
      <c r="B30" s="474" t="s">
        <v>577</v>
      </c>
      <c r="C30" s="346"/>
    </row>
    <row r="31" spans="1:3" s="472" customFormat="1" ht="12" customHeight="1">
      <c r="A31" s="14" t="s">
        <v>571</v>
      </c>
      <c r="B31" s="474" t="s">
        <v>284</v>
      </c>
      <c r="C31" s="346"/>
    </row>
    <row r="32" spans="1:3" s="472" customFormat="1" ht="12" customHeight="1">
      <c r="A32" s="14" t="s">
        <v>572</v>
      </c>
      <c r="B32" s="474" t="s">
        <v>285</v>
      </c>
      <c r="C32" s="346"/>
    </row>
    <row r="33" spans="1:3" s="472" customFormat="1" ht="12" customHeight="1" thickBot="1">
      <c r="A33" s="16" t="s">
        <v>573</v>
      </c>
      <c r="B33" s="581" t="s">
        <v>286</v>
      </c>
      <c r="C33" s="348"/>
    </row>
    <row r="34" spans="1:3" s="472" customFormat="1" ht="12" customHeight="1" thickBot="1">
      <c r="A34" s="20" t="s">
        <v>23</v>
      </c>
      <c r="B34" s="21" t="s">
        <v>451</v>
      </c>
      <c r="C34" s="344">
        <f>SUM(C35:C45)</f>
        <v>600</v>
      </c>
    </row>
    <row r="35" spans="1:3" s="472" customFormat="1" ht="12" customHeight="1">
      <c r="A35" s="15" t="s">
        <v>94</v>
      </c>
      <c r="B35" s="473" t="s">
        <v>289</v>
      </c>
      <c r="C35" s="347"/>
    </row>
    <row r="36" spans="1:3" s="472" customFormat="1" ht="12" customHeight="1">
      <c r="A36" s="14" t="s">
        <v>95</v>
      </c>
      <c r="B36" s="474" t="s">
        <v>290</v>
      </c>
      <c r="C36" s="346">
        <v>600</v>
      </c>
    </row>
    <row r="37" spans="1:3" s="472" customFormat="1" ht="12" customHeight="1">
      <c r="A37" s="14" t="s">
        <v>96</v>
      </c>
      <c r="B37" s="474" t="s">
        <v>291</v>
      </c>
      <c r="C37" s="346"/>
    </row>
    <row r="38" spans="1:3" s="472" customFormat="1" ht="12" customHeight="1">
      <c r="A38" s="14" t="s">
        <v>180</v>
      </c>
      <c r="B38" s="474" t="s">
        <v>292</v>
      </c>
      <c r="C38" s="346"/>
    </row>
    <row r="39" spans="1:3" s="472" customFormat="1" ht="12" customHeight="1">
      <c r="A39" s="14" t="s">
        <v>181</v>
      </c>
      <c r="B39" s="474" t="s">
        <v>293</v>
      </c>
      <c r="C39" s="346"/>
    </row>
    <row r="40" spans="1:3" s="472" customFormat="1" ht="12" customHeight="1">
      <c r="A40" s="14" t="s">
        <v>182</v>
      </c>
      <c r="B40" s="474" t="s">
        <v>294</v>
      </c>
      <c r="C40" s="346"/>
    </row>
    <row r="41" spans="1:3" s="472" customFormat="1" ht="12" customHeight="1">
      <c r="A41" s="14" t="s">
        <v>183</v>
      </c>
      <c r="B41" s="474" t="s">
        <v>295</v>
      </c>
      <c r="C41" s="346"/>
    </row>
    <row r="42" spans="1:3" s="472" customFormat="1" ht="12" customHeight="1">
      <c r="A42" s="14" t="s">
        <v>184</v>
      </c>
      <c r="B42" s="474" t="s">
        <v>579</v>
      </c>
      <c r="C42" s="346"/>
    </row>
    <row r="43" spans="1:3" s="472" customFormat="1" ht="12" customHeight="1">
      <c r="A43" s="14" t="s">
        <v>287</v>
      </c>
      <c r="B43" s="474" t="s">
        <v>297</v>
      </c>
      <c r="C43" s="349"/>
    </row>
    <row r="44" spans="1:3" s="472" customFormat="1" ht="12" customHeight="1">
      <c r="A44" s="16" t="s">
        <v>288</v>
      </c>
      <c r="B44" s="475" t="s">
        <v>453</v>
      </c>
      <c r="C44" s="459"/>
    </row>
    <row r="45" spans="1:3" s="472" customFormat="1" ht="12" customHeight="1" thickBot="1">
      <c r="A45" s="16" t="s">
        <v>452</v>
      </c>
      <c r="B45" s="341" t="s">
        <v>298</v>
      </c>
      <c r="C45" s="459"/>
    </row>
    <row r="46" spans="1:3" s="472" customFormat="1" ht="12" customHeight="1" thickBot="1">
      <c r="A46" s="20" t="s">
        <v>24</v>
      </c>
      <c r="B46" s="21" t="s">
        <v>299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303</v>
      </c>
      <c r="C47" s="518"/>
    </row>
    <row r="48" spans="1:3" s="472" customFormat="1" ht="12" customHeight="1">
      <c r="A48" s="14" t="s">
        <v>98</v>
      </c>
      <c r="B48" s="474" t="s">
        <v>304</v>
      </c>
      <c r="C48" s="349"/>
    </row>
    <row r="49" spans="1:3" s="472" customFormat="1" ht="12" customHeight="1">
      <c r="A49" s="14" t="s">
        <v>300</v>
      </c>
      <c r="B49" s="474" t="s">
        <v>305</v>
      </c>
      <c r="C49" s="349"/>
    </row>
    <row r="50" spans="1:3" s="472" customFormat="1" ht="12" customHeight="1">
      <c r="A50" s="14" t="s">
        <v>301</v>
      </c>
      <c r="B50" s="474" t="s">
        <v>306</v>
      </c>
      <c r="C50" s="349"/>
    </row>
    <row r="51" spans="1:3" s="472" customFormat="1" ht="12" customHeight="1" thickBot="1">
      <c r="A51" s="16" t="s">
        <v>302</v>
      </c>
      <c r="B51" s="341" t="s">
        <v>307</v>
      </c>
      <c r="C51" s="459"/>
    </row>
    <row r="52" spans="1:3" s="472" customFormat="1" ht="12" customHeight="1" thickBot="1">
      <c r="A52" s="20" t="s">
        <v>185</v>
      </c>
      <c r="B52" s="21" t="s">
        <v>308</v>
      </c>
      <c r="C52" s="344">
        <f>SUM(C53:C55)</f>
        <v>15000</v>
      </c>
    </row>
    <row r="53" spans="1:3" s="472" customFormat="1" ht="12" customHeight="1">
      <c r="A53" s="15" t="s">
        <v>99</v>
      </c>
      <c r="B53" s="473" t="s">
        <v>309</v>
      </c>
      <c r="C53" s="347"/>
    </row>
    <row r="54" spans="1:3" s="472" customFormat="1" ht="12" customHeight="1">
      <c r="A54" s="14" t="s">
        <v>100</v>
      </c>
      <c r="B54" s="474" t="s">
        <v>443</v>
      </c>
      <c r="C54" s="346">
        <v>15000</v>
      </c>
    </row>
    <row r="55" spans="1:3" s="472" customFormat="1" ht="12" customHeight="1">
      <c r="A55" s="14" t="s">
        <v>312</v>
      </c>
      <c r="B55" s="474" t="s">
        <v>310</v>
      </c>
      <c r="C55" s="346"/>
    </row>
    <row r="56" spans="1:3" s="472" customFormat="1" ht="12" customHeight="1" thickBot="1">
      <c r="A56" s="16" t="s">
        <v>313</v>
      </c>
      <c r="B56" s="341" t="s">
        <v>311</v>
      </c>
      <c r="C56" s="348"/>
    </row>
    <row r="57" spans="1:3" s="472" customFormat="1" ht="12" customHeight="1" thickBot="1">
      <c r="A57" s="20" t="s">
        <v>26</v>
      </c>
      <c r="B57" s="339" t="s">
        <v>314</v>
      </c>
      <c r="C57" s="344">
        <f>SUM(C58:C60)</f>
        <v>2500</v>
      </c>
    </row>
    <row r="58" spans="1:3" s="472" customFormat="1" ht="12" customHeight="1">
      <c r="A58" s="15" t="s">
        <v>186</v>
      </c>
      <c r="B58" s="473" t="s">
        <v>316</v>
      </c>
      <c r="C58" s="349"/>
    </row>
    <row r="59" spans="1:3" s="472" customFormat="1" ht="12" customHeight="1">
      <c r="A59" s="14" t="s">
        <v>187</v>
      </c>
      <c r="B59" s="474" t="s">
        <v>444</v>
      </c>
      <c r="C59" s="349">
        <v>2500</v>
      </c>
    </row>
    <row r="60" spans="1:3" s="472" customFormat="1" ht="12" customHeight="1">
      <c r="A60" s="14" t="s">
        <v>240</v>
      </c>
      <c r="B60" s="474" t="s">
        <v>317</v>
      </c>
      <c r="C60" s="349"/>
    </row>
    <row r="61" spans="1:3" s="472" customFormat="1" ht="12" customHeight="1" thickBot="1">
      <c r="A61" s="16" t="s">
        <v>315</v>
      </c>
      <c r="B61" s="341" t="s">
        <v>318</v>
      </c>
      <c r="C61" s="349"/>
    </row>
    <row r="62" spans="1:3" s="472" customFormat="1" ht="12" customHeight="1" thickBot="1">
      <c r="A62" s="553" t="s">
        <v>493</v>
      </c>
      <c r="B62" s="21" t="s">
        <v>319</v>
      </c>
      <c r="C62" s="350">
        <f>+C5+C12+C19+C26+C34+C46+C52+C57</f>
        <v>59330</v>
      </c>
    </row>
    <row r="63" spans="1:3" s="472" customFormat="1" ht="12" customHeight="1" thickBot="1">
      <c r="A63" s="521" t="s">
        <v>320</v>
      </c>
      <c r="B63" s="339" t="s">
        <v>321</v>
      </c>
      <c r="C63" s="344">
        <f>SUM(C64:C66)</f>
        <v>0</v>
      </c>
    </row>
    <row r="64" spans="1:3" s="472" customFormat="1" ht="12" customHeight="1">
      <c r="A64" s="15" t="s">
        <v>352</v>
      </c>
      <c r="B64" s="473" t="s">
        <v>322</v>
      </c>
      <c r="C64" s="349"/>
    </row>
    <row r="65" spans="1:3" s="472" customFormat="1" ht="12" customHeight="1">
      <c r="A65" s="14" t="s">
        <v>361</v>
      </c>
      <c r="B65" s="474" t="s">
        <v>323</v>
      </c>
      <c r="C65" s="349"/>
    </row>
    <row r="66" spans="1:3" s="472" customFormat="1" ht="12" customHeight="1" thickBot="1">
      <c r="A66" s="16" t="s">
        <v>362</v>
      </c>
      <c r="B66" s="547" t="s">
        <v>478</v>
      </c>
      <c r="C66" s="349"/>
    </row>
    <row r="67" spans="1:3" s="472" customFormat="1" ht="12" customHeight="1" thickBot="1">
      <c r="A67" s="521" t="s">
        <v>325</v>
      </c>
      <c r="B67" s="339" t="s">
        <v>326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327</v>
      </c>
      <c r="C68" s="349"/>
    </row>
    <row r="69" spans="1:3" s="472" customFormat="1" ht="12" customHeight="1">
      <c r="A69" s="14" t="s">
        <v>155</v>
      </c>
      <c r="B69" s="474" t="s">
        <v>328</v>
      </c>
      <c r="C69" s="349"/>
    </row>
    <row r="70" spans="1:3" s="472" customFormat="1" ht="12" customHeight="1">
      <c r="A70" s="14" t="s">
        <v>353</v>
      </c>
      <c r="B70" s="474" t="s">
        <v>329</v>
      </c>
      <c r="C70" s="349"/>
    </row>
    <row r="71" spans="1:3" s="472" customFormat="1" ht="12" customHeight="1" thickBot="1">
      <c r="A71" s="16" t="s">
        <v>354</v>
      </c>
      <c r="B71" s="341" t="s">
        <v>330</v>
      </c>
      <c r="C71" s="349"/>
    </row>
    <row r="72" spans="1:3" s="472" customFormat="1" ht="12" customHeight="1" thickBot="1">
      <c r="A72" s="521" t="s">
        <v>331</v>
      </c>
      <c r="B72" s="339" t="s">
        <v>332</v>
      </c>
      <c r="C72" s="344">
        <f>SUM(C73:C74)</f>
        <v>186406</v>
      </c>
    </row>
    <row r="73" spans="1:3" s="472" customFormat="1" ht="12" customHeight="1">
      <c r="A73" s="15" t="s">
        <v>355</v>
      </c>
      <c r="B73" s="473" t="s">
        <v>333</v>
      </c>
      <c r="C73" s="349">
        <v>186406</v>
      </c>
    </row>
    <row r="74" spans="1:3" s="472" customFormat="1" ht="12" customHeight="1" thickBot="1">
      <c r="A74" s="16" t="s">
        <v>356</v>
      </c>
      <c r="B74" s="341" t="s">
        <v>334</v>
      </c>
      <c r="C74" s="349"/>
    </row>
    <row r="75" spans="1:3" s="472" customFormat="1" ht="12" customHeight="1" thickBot="1">
      <c r="A75" s="521" t="s">
        <v>335</v>
      </c>
      <c r="B75" s="339" t="s">
        <v>336</v>
      </c>
      <c r="C75" s="344">
        <f>SUM(C76:C78)</f>
        <v>0</v>
      </c>
    </row>
    <row r="76" spans="1:3" s="472" customFormat="1" ht="12" customHeight="1">
      <c r="A76" s="15" t="s">
        <v>357</v>
      </c>
      <c r="B76" s="473" t="s">
        <v>337</v>
      </c>
      <c r="C76" s="349"/>
    </row>
    <row r="77" spans="1:3" s="472" customFormat="1" ht="12" customHeight="1">
      <c r="A77" s="14" t="s">
        <v>358</v>
      </c>
      <c r="B77" s="474" t="s">
        <v>338</v>
      </c>
      <c r="C77" s="349"/>
    </row>
    <row r="78" spans="1:3" s="472" customFormat="1" ht="12" customHeight="1" thickBot="1">
      <c r="A78" s="16" t="s">
        <v>359</v>
      </c>
      <c r="B78" s="341" t="s">
        <v>339</v>
      </c>
      <c r="C78" s="349"/>
    </row>
    <row r="79" spans="1:3" s="472" customFormat="1" ht="12" customHeight="1" thickBot="1">
      <c r="A79" s="521" t="s">
        <v>340</v>
      </c>
      <c r="B79" s="339" t="s">
        <v>360</v>
      </c>
      <c r="C79" s="344">
        <f>SUM(C80:C83)</f>
        <v>0</v>
      </c>
    </row>
    <row r="80" spans="1:3" s="472" customFormat="1" ht="12" customHeight="1">
      <c r="A80" s="477" t="s">
        <v>341</v>
      </c>
      <c r="B80" s="473" t="s">
        <v>342</v>
      </c>
      <c r="C80" s="349"/>
    </row>
    <row r="81" spans="1:3" s="472" customFormat="1" ht="12" customHeight="1">
      <c r="A81" s="478" t="s">
        <v>343</v>
      </c>
      <c r="B81" s="474" t="s">
        <v>344</v>
      </c>
      <c r="C81" s="349"/>
    </row>
    <row r="82" spans="1:3" s="472" customFormat="1" ht="12" customHeight="1">
      <c r="A82" s="478" t="s">
        <v>345</v>
      </c>
      <c r="B82" s="474" t="s">
        <v>346</v>
      </c>
      <c r="C82" s="349"/>
    </row>
    <row r="83" spans="1:3" s="472" customFormat="1" ht="12" customHeight="1" thickBot="1">
      <c r="A83" s="479" t="s">
        <v>347</v>
      </c>
      <c r="B83" s="341" t="s">
        <v>348</v>
      </c>
      <c r="C83" s="349"/>
    </row>
    <row r="84" spans="1:3" s="472" customFormat="1" ht="12" customHeight="1" thickBot="1">
      <c r="A84" s="521" t="s">
        <v>349</v>
      </c>
      <c r="B84" s="339" t="s">
        <v>492</v>
      </c>
      <c r="C84" s="519"/>
    </row>
    <row r="85" spans="1:3" s="472" customFormat="1" ht="13.5" customHeight="1" thickBot="1">
      <c r="A85" s="521" t="s">
        <v>351</v>
      </c>
      <c r="B85" s="339" t="s">
        <v>350</v>
      </c>
      <c r="C85" s="519"/>
    </row>
    <row r="86" spans="1:3" s="472" customFormat="1" ht="15.75" customHeight="1" thickBot="1">
      <c r="A86" s="521" t="s">
        <v>363</v>
      </c>
      <c r="B86" s="480" t="s">
        <v>495</v>
      </c>
      <c r="C86" s="350">
        <f>+C63+C67+C72+C75+C79+C85+C84</f>
        <v>186406</v>
      </c>
    </row>
    <row r="87" spans="1:3" s="472" customFormat="1" ht="16.5" customHeight="1" thickBot="1">
      <c r="A87" s="522" t="s">
        <v>494</v>
      </c>
      <c r="B87" s="481" t="s">
        <v>496</v>
      </c>
      <c r="C87" s="350">
        <f>+C62+C86</f>
        <v>245736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239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510</v>
      </c>
      <c r="C92" s="39" t="s">
        <v>511</v>
      </c>
    </row>
    <row r="93" spans="1:3" ht="12" customHeight="1" thickBot="1">
      <c r="A93" s="22" t="s">
        <v>19</v>
      </c>
      <c r="B93" s="31" t="s">
        <v>454</v>
      </c>
      <c r="C93" s="343">
        <f>C94+C95+C96+C97+C98+C111</f>
        <v>182768</v>
      </c>
    </row>
    <row r="94" spans="1:3" ht="12" customHeight="1">
      <c r="A94" s="17" t="s">
        <v>101</v>
      </c>
      <c r="B94" s="10" t="s">
        <v>50</v>
      </c>
      <c r="C94" s="345">
        <v>37962</v>
      </c>
    </row>
    <row r="95" spans="1:3" ht="12" customHeight="1">
      <c r="A95" s="14" t="s">
        <v>102</v>
      </c>
      <c r="B95" s="8" t="s">
        <v>188</v>
      </c>
      <c r="C95" s="346">
        <v>10905</v>
      </c>
    </row>
    <row r="96" spans="1:3" ht="12" customHeight="1">
      <c r="A96" s="14" t="s">
        <v>103</v>
      </c>
      <c r="B96" s="8" t="s">
        <v>144</v>
      </c>
      <c r="C96" s="348">
        <v>54582</v>
      </c>
    </row>
    <row r="97" spans="1:3" ht="12" customHeight="1">
      <c r="A97" s="14" t="s">
        <v>104</v>
      </c>
      <c r="B97" s="11" t="s">
        <v>189</v>
      </c>
      <c r="C97" s="348">
        <v>18950</v>
      </c>
    </row>
    <row r="98" spans="1:3" ht="12" customHeight="1">
      <c r="A98" s="14" t="s">
        <v>115</v>
      </c>
      <c r="B98" s="19" t="s">
        <v>190</v>
      </c>
      <c r="C98" s="348">
        <v>20290</v>
      </c>
    </row>
    <row r="99" spans="1:3" ht="12" customHeight="1">
      <c r="A99" s="14" t="s">
        <v>105</v>
      </c>
      <c r="B99" s="8" t="s">
        <v>459</v>
      </c>
      <c r="C99" s="348"/>
    </row>
    <row r="100" spans="1:3" ht="12" customHeight="1">
      <c r="A100" s="14" t="s">
        <v>106</v>
      </c>
      <c r="B100" s="174" t="s">
        <v>458</v>
      </c>
      <c r="C100" s="348"/>
    </row>
    <row r="101" spans="1:3" ht="12" customHeight="1">
      <c r="A101" s="14" t="s">
        <v>116</v>
      </c>
      <c r="B101" s="174" t="s">
        <v>457</v>
      </c>
      <c r="C101" s="348"/>
    </row>
    <row r="102" spans="1:3" ht="12" customHeight="1">
      <c r="A102" s="14" t="s">
        <v>117</v>
      </c>
      <c r="B102" s="172" t="s">
        <v>366</v>
      </c>
      <c r="C102" s="348"/>
    </row>
    <row r="103" spans="1:3" ht="12" customHeight="1">
      <c r="A103" s="14" t="s">
        <v>118</v>
      </c>
      <c r="B103" s="173" t="s">
        <v>367</v>
      </c>
      <c r="C103" s="348"/>
    </row>
    <row r="104" spans="1:3" ht="12" customHeight="1">
      <c r="A104" s="14" t="s">
        <v>119</v>
      </c>
      <c r="B104" s="173" t="s">
        <v>368</v>
      </c>
      <c r="C104" s="348"/>
    </row>
    <row r="105" spans="1:3" ht="12" customHeight="1">
      <c r="A105" s="14" t="s">
        <v>121</v>
      </c>
      <c r="B105" s="172" t="s">
        <v>369</v>
      </c>
      <c r="C105" s="348"/>
    </row>
    <row r="106" spans="1:3" ht="12" customHeight="1">
      <c r="A106" s="14" t="s">
        <v>191</v>
      </c>
      <c r="B106" s="172" t="s">
        <v>370</v>
      </c>
      <c r="C106" s="348"/>
    </row>
    <row r="107" spans="1:3" ht="12" customHeight="1">
      <c r="A107" s="14" t="s">
        <v>364</v>
      </c>
      <c r="B107" s="173" t="s">
        <v>371</v>
      </c>
      <c r="C107" s="348"/>
    </row>
    <row r="108" spans="1:3" ht="12" customHeight="1">
      <c r="A108" s="13" t="s">
        <v>365</v>
      </c>
      <c r="B108" s="174" t="s">
        <v>372</v>
      </c>
      <c r="C108" s="348"/>
    </row>
    <row r="109" spans="1:3" ht="12" customHeight="1">
      <c r="A109" s="14" t="s">
        <v>455</v>
      </c>
      <c r="B109" s="174" t="s">
        <v>373</v>
      </c>
      <c r="C109" s="348"/>
    </row>
    <row r="110" spans="1:3" ht="12" customHeight="1">
      <c r="A110" s="16" t="s">
        <v>456</v>
      </c>
      <c r="B110" s="174" t="s">
        <v>374</v>
      </c>
      <c r="C110" s="348">
        <v>20290</v>
      </c>
    </row>
    <row r="111" spans="1:3" ht="12" customHeight="1">
      <c r="A111" s="14" t="s">
        <v>460</v>
      </c>
      <c r="B111" s="11" t="s">
        <v>51</v>
      </c>
      <c r="C111" s="346">
        <v>40079</v>
      </c>
    </row>
    <row r="112" spans="1:3" ht="12" customHeight="1">
      <c r="A112" s="14" t="s">
        <v>461</v>
      </c>
      <c r="B112" s="8" t="s">
        <v>463</v>
      </c>
      <c r="C112" s="346">
        <v>40079</v>
      </c>
    </row>
    <row r="113" spans="1:3" ht="12" customHeight="1" thickBot="1">
      <c r="A113" s="18" t="s">
        <v>462</v>
      </c>
      <c r="B113" s="551" t="s">
        <v>464</v>
      </c>
      <c r="C113" s="352"/>
    </row>
    <row r="114" spans="1:3" ht="12" customHeight="1" thickBot="1">
      <c r="A114" s="548" t="s">
        <v>20</v>
      </c>
      <c r="B114" s="549" t="s">
        <v>375</v>
      </c>
      <c r="C114" s="550">
        <f>+C115+C117+C119</f>
        <v>62968</v>
      </c>
    </row>
    <row r="115" spans="1:3" ht="12" customHeight="1">
      <c r="A115" s="15" t="s">
        <v>107</v>
      </c>
      <c r="B115" s="8" t="s">
        <v>238</v>
      </c>
      <c r="C115" s="347">
        <v>48968</v>
      </c>
    </row>
    <row r="116" spans="1:3" ht="12" customHeight="1">
      <c r="A116" s="15" t="s">
        <v>108</v>
      </c>
      <c r="B116" s="12" t="s">
        <v>379</v>
      </c>
      <c r="C116" s="347"/>
    </row>
    <row r="117" spans="1:3" ht="12" customHeight="1">
      <c r="A117" s="15" t="s">
        <v>109</v>
      </c>
      <c r="B117" s="12" t="s">
        <v>192</v>
      </c>
      <c r="C117" s="346">
        <v>9000</v>
      </c>
    </row>
    <row r="118" spans="1:3" ht="12" customHeight="1">
      <c r="A118" s="15" t="s">
        <v>110</v>
      </c>
      <c r="B118" s="12" t="s">
        <v>380</v>
      </c>
      <c r="C118" s="311"/>
    </row>
    <row r="119" spans="1:3" ht="12" customHeight="1">
      <c r="A119" s="15" t="s">
        <v>111</v>
      </c>
      <c r="B119" s="341" t="s">
        <v>241</v>
      </c>
      <c r="C119" s="311">
        <v>5000</v>
      </c>
    </row>
    <row r="120" spans="1:3" ht="12" customHeight="1">
      <c r="A120" s="15" t="s">
        <v>120</v>
      </c>
      <c r="B120" s="340" t="s">
        <v>445</v>
      </c>
      <c r="C120" s="311"/>
    </row>
    <row r="121" spans="1:3" ht="12" customHeight="1">
      <c r="A121" s="15" t="s">
        <v>122</v>
      </c>
      <c r="B121" s="469" t="s">
        <v>385</v>
      </c>
      <c r="C121" s="311"/>
    </row>
    <row r="122" spans="1:3" ht="15.75">
      <c r="A122" s="15" t="s">
        <v>193</v>
      </c>
      <c r="B122" s="173" t="s">
        <v>368</v>
      </c>
      <c r="C122" s="311"/>
    </row>
    <row r="123" spans="1:3" ht="12" customHeight="1">
      <c r="A123" s="15" t="s">
        <v>194</v>
      </c>
      <c r="B123" s="173" t="s">
        <v>384</v>
      </c>
      <c r="C123" s="311"/>
    </row>
    <row r="124" spans="1:3" ht="12" customHeight="1">
      <c r="A124" s="15" t="s">
        <v>195</v>
      </c>
      <c r="B124" s="173" t="s">
        <v>383</v>
      </c>
      <c r="C124" s="311"/>
    </row>
    <row r="125" spans="1:3" ht="12" customHeight="1">
      <c r="A125" s="15" t="s">
        <v>376</v>
      </c>
      <c r="B125" s="173" t="s">
        <v>371</v>
      </c>
      <c r="C125" s="311">
        <v>5000</v>
      </c>
    </row>
    <row r="126" spans="1:3" ht="12" customHeight="1">
      <c r="A126" s="15" t="s">
        <v>377</v>
      </c>
      <c r="B126" s="173" t="s">
        <v>382</v>
      </c>
      <c r="C126" s="311"/>
    </row>
    <row r="127" spans="1:3" ht="16.5" thickBot="1">
      <c r="A127" s="13" t="s">
        <v>378</v>
      </c>
      <c r="B127" s="173" t="s">
        <v>381</v>
      </c>
      <c r="C127" s="313"/>
    </row>
    <row r="128" spans="1:3" ht="12" customHeight="1" thickBot="1">
      <c r="A128" s="20" t="s">
        <v>21</v>
      </c>
      <c r="B128" s="153" t="s">
        <v>465</v>
      </c>
      <c r="C128" s="344">
        <f>+C93+C114</f>
        <v>245736</v>
      </c>
    </row>
    <row r="129" spans="1:3" ht="12" customHeight="1" thickBot="1">
      <c r="A129" s="20" t="s">
        <v>22</v>
      </c>
      <c r="B129" s="153" t="s">
        <v>466</v>
      </c>
      <c r="C129" s="344">
        <f>+C130+C131+C132</f>
        <v>0</v>
      </c>
    </row>
    <row r="130" spans="1:3" ht="12" customHeight="1">
      <c r="A130" s="15" t="s">
        <v>280</v>
      </c>
      <c r="B130" s="12" t="s">
        <v>473</v>
      </c>
      <c r="C130" s="311"/>
    </row>
    <row r="131" spans="1:3" ht="12" customHeight="1">
      <c r="A131" s="15" t="s">
        <v>281</v>
      </c>
      <c r="B131" s="12" t="s">
        <v>474</v>
      </c>
      <c r="C131" s="311"/>
    </row>
    <row r="132" spans="1:3" ht="12" customHeight="1" thickBot="1">
      <c r="A132" s="13" t="s">
        <v>282</v>
      </c>
      <c r="B132" s="12" t="s">
        <v>475</v>
      </c>
      <c r="C132" s="311"/>
    </row>
    <row r="133" spans="1:3" ht="12" customHeight="1" thickBot="1">
      <c r="A133" s="20" t="s">
        <v>23</v>
      </c>
      <c r="B133" s="153" t="s">
        <v>467</v>
      </c>
      <c r="C133" s="344">
        <f>SUM(C134:C139)</f>
        <v>0</v>
      </c>
    </row>
    <row r="134" spans="1:3" ht="12" customHeight="1">
      <c r="A134" s="15" t="s">
        <v>94</v>
      </c>
      <c r="B134" s="9" t="s">
        <v>476</v>
      </c>
      <c r="C134" s="311"/>
    </row>
    <row r="135" spans="1:3" ht="12" customHeight="1">
      <c r="A135" s="15" t="s">
        <v>95</v>
      </c>
      <c r="B135" s="9" t="s">
        <v>468</v>
      </c>
      <c r="C135" s="311"/>
    </row>
    <row r="136" spans="1:3" ht="12" customHeight="1">
      <c r="A136" s="15" t="s">
        <v>96</v>
      </c>
      <c r="B136" s="9" t="s">
        <v>469</v>
      </c>
      <c r="C136" s="311"/>
    </row>
    <row r="137" spans="1:3" ht="12" customHeight="1">
      <c r="A137" s="15" t="s">
        <v>180</v>
      </c>
      <c r="B137" s="9" t="s">
        <v>470</v>
      </c>
      <c r="C137" s="311"/>
    </row>
    <row r="138" spans="1:3" ht="12" customHeight="1">
      <c r="A138" s="15" t="s">
        <v>181</v>
      </c>
      <c r="B138" s="9" t="s">
        <v>471</v>
      </c>
      <c r="C138" s="311"/>
    </row>
    <row r="139" spans="1:3" ht="12" customHeight="1" thickBot="1">
      <c r="A139" s="13" t="s">
        <v>182</v>
      </c>
      <c r="B139" s="9" t="s">
        <v>472</v>
      </c>
      <c r="C139" s="311"/>
    </row>
    <row r="140" spans="1:3" ht="12" customHeight="1" thickBot="1">
      <c r="A140" s="20" t="s">
        <v>24</v>
      </c>
      <c r="B140" s="153" t="s">
        <v>480</v>
      </c>
      <c r="C140" s="350">
        <f>+C141+C142+C143+C144</f>
        <v>0</v>
      </c>
    </row>
    <row r="141" spans="1:3" ht="12" customHeight="1">
      <c r="A141" s="15" t="s">
        <v>97</v>
      </c>
      <c r="B141" s="9" t="s">
        <v>386</v>
      </c>
      <c r="C141" s="311"/>
    </row>
    <row r="142" spans="1:3" ht="12" customHeight="1">
      <c r="A142" s="15" t="s">
        <v>98</v>
      </c>
      <c r="B142" s="9" t="s">
        <v>387</v>
      </c>
      <c r="C142" s="311"/>
    </row>
    <row r="143" spans="1:3" ht="12" customHeight="1">
      <c r="A143" s="15" t="s">
        <v>300</v>
      </c>
      <c r="B143" s="9" t="s">
        <v>481</v>
      </c>
      <c r="C143" s="311"/>
    </row>
    <row r="144" spans="1:3" ht="12" customHeight="1" thickBot="1">
      <c r="A144" s="13" t="s">
        <v>301</v>
      </c>
      <c r="B144" s="7" t="s">
        <v>406</v>
      </c>
      <c r="C144" s="311"/>
    </row>
    <row r="145" spans="1:3" ht="12" customHeight="1" thickBot="1">
      <c r="A145" s="20" t="s">
        <v>25</v>
      </c>
      <c r="B145" s="153" t="s">
        <v>482</v>
      </c>
      <c r="C145" s="353">
        <f>SUM(C146:C150)</f>
        <v>0</v>
      </c>
    </row>
    <row r="146" spans="1:3" ht="12" customHeight="1">
      <c r="A146" s="15" t="s">
        <v>99</v>
      </c>
      <c r="B146" s="9" t="s">
        <v>477</v>
      </c>
      <c r="C146" s="311"/>
    </row>
    <row r="147" spans="1:3" ht="12" customHeight="1">
      <c r="A147" s="15" t="s">
        <v>100</v>
      </c>
      <c r="B147" s="9" t="s">
        <v>484</v>
      </c>
      <c r="C147" s="311"/>
    </row>
    <row r="148" spans="1:3" ht="12" customHeight="1">
      <c r="A148" s="15" t="s">
        <v>312</v>
      </c>
      <c r="B148" s="9" t="s">
        <v>479</v>
      </c>
      <c r="C148" s="311"/>
    </row>
    <row r="149" spans="1:3" ht="12" customHeight="1">
      <c r="A149" s="15" t="s">
        <v>313</v>
      </c>
      <c r="B149" s="9" t="s">
        <v>485</v>
      </c>
      <c r="C149" s="311"/>
    </row>
    <row r="150" spans="1:3" ht="12" customHeight="1" thickBot="1">
      <c r="A150" s="15" t="s">
        <v>483</v>
      </c>
      <c r="B150" s="9" t="s">
        <v>486</v>
      </c>
      <c r="C150" s="311"/>
    </row>
    <row r="151" spans="1:3" ht="12" customHeight="1" thickBot="1">
      <c r="A151" s="20" t="s">
        <v>26</v>
      </c>
      <c r="B151" s="153" t="s">
        <v>487</v>
      </c>
      <c r="C151" s="552"/>
    </row>
    <row r="152" spans="1:3" ht="12" customHeight="1" thickBot="1">
      <c r="A152" s="20" t="s">
        <v>27</v>
      </c>
      <c r="B152" s="153" t="s">
        <v>488</v>
      </c>
      <c r="C152" s="552"/>
    </row>
    <row r="153" spans="1:9" ht="15" customHeight="1" thickBot="1">
      <c r="A153" s="20" t="s">
        <v>28</v>
      </c>
      <c r="B153" s="153" t="s">
        <v>490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489</v>
      </c>
      <c r="C154" s="483">
        <f>+C128+C153</f>
        <v>245736</v>
      </c>
    </row>
    <row r="155" ht="7.5" customHeight="1"/>
    <row r="156" spans="1:3" ht="15.75">
      <c r="A156" s="591" t="s">
        <v>388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239</v>
      </c>
    </row>
    <row r="158" spans="1:4" ht="13.5" customHeight="1" thickBot="1">
      <c r="A158" s="20">
        <v>1</v>
      </c>
      <c r="B158" s="30" t="s">
        <v>491</v>
      </c>
      <c r="C158" s="344">
        <f>+C62-C128</f>
        <v>-186406</v>
      </c>
      <c r="D158" s="486"/>
    </row>
    <row r="159" spans="1:3" ht="27.75" customHeight="1" thickBot="1">
      <c r="A159" s="20" t="s">
        <v>20</v>
      </c>
      <c r="B159" s="30" t="s">
        <v>497</v>
      </c>
      <c r="C159" s="344">
        <f>+C86-C153</f>
        <v>186406</v>
      </c>
    </row>
  </sheetData>
  <sheetProtection sheet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Sjóbábony Város Önkormányzat
2016. ÉVI KÖLTSÉGVETÉS
ÖNKÉNT VÁLLALT FELADATAINAK MÉRLEGE
&amp;R&amp;"Times New Roman CE,Félkövér dőlt"&amp;11 1.3. melléklet a 1/2016. (II.24.)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28" sqref="C28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239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510</v>
      </c>
      <c r="C4" s="467" t="s">
        <v>511</v>
      </c>
    </row>
    <row r="5" spans="1:3" s="472" customFormat="1" ht="12" customHeight="1" thickBot="1">
      <c r="A5" s="20" t="s">
        <v>19</v>
      </c>
      <c r="B5" s="21" t="s">
        <v>264</v>
      </c>
      <c r="C5" s="344">
        <f>+C6+C7+C8+C9+C10+C11</f>
        <v>25253</v>
      </c>
    </row>
    <row r="6" spans="1:3" s="472" customFormat="1" ht="12" customHeight="1">
      <c r="A6" s="15" t="s">
        <v>101</v>
      </c>
      <c r="B6" s="473" t="s">
        <v>265</v>
      </c>
      <c r="C6" s="347">
        <v>3204</v>
      </c>
    </row>
    <row r="7" spans="1:3" s="472" customFormat="1" ht="12" customHeight="1">
      <c r="A7" s="14" t="s">
        <v>102</v>
      </c>
      <c r="B7" s="474" t="s">
        <v>266</v>
      </c>
      <c r="C7" s="346"/>
    </row>
    <row r="8" spans="1:3" s="472" customFormat="1" ht="12" customHeight="1">
      <c r="A8" s="14" t="s">
        <v>103</v>
      </c>
      <c r="B8" s="474" t="s">
        <v>569</v>
      </c>
      <c r="C8" s="346">
        <v>22049</v>
      </c>
    </row>
    <row r="9" spans="1:3" s="472" customFormat="1" ht="12" customHeight="1">
      <c r="A9" s="14" t="s">
        <v>104</v>
      </c>
      <c r="B9" s="474" t="s">
        <v>268</v>
      </c>
      <c r="C9" s="346"/>
    </row>
    <row r="10" spans="1:3" s="472" customFormat="1" ht="12" customHeight="1">
      <c r="A10" s="14" t="s">
        <v>153</v>
      </c>
      <c r="B10" s="340" t="s">
        <v>449</v>
      </c>
      <c r="C10" s="346"/>
    </row>
    <row r="11" spans="1:3" s="472" customFormat="1" ht="12" customHeight="1" thickBot="1">
      <c r="A11" s="16" t="s">
        <v>105</v>
      </c>
      <c r="B11" s="341" t="s">
        <v>450</v>
      </c>
      <c r="C11" s="346"/>
    </row>
    <row r="12" spans="1:3" s="472" customFormat="1" ht="12" customHeight="1" thickBot="1">
      <c r="A12" s="20" t="s">
        <v>20</v>
      </c>
      <c r="B12" s="339" t="s">
        <v>269</v>
      </c>
      <c r="C12" s="344">
        <f>+C13+C14+C15+C16+C17</f>
        <v>0</v>
      </c>
    </row>
    <row r="13" spans="1:3" s="472" customFormat="1" ht="12" customHeight="1">
      <c r="A13" s="15" t="s">
        <v>107</v>
      </c>
      <c r="B13" s="473" t="s">
        <v>270</v>
      </c>
      <c r="C13" s="347"/>
    </row>
    <row r="14" spans="1:3" s="472" customFormat="1" ht="12" customHeight="1">
      <c r="A14" s="14" t="s">
        <v>108</v>
      </c>
      <c r="B14" s="474" t="s">
        <v>271</v>
      </c>
      <c r="C14" s="346"/>
    </row>
    <row r="15" spans="1:3" s="472" customFormat="1" ht="12" customHeight="1">
      <c r="A15" s="14" t="s">
        <v>109</v>
      </c>
      <c r="B15" s="474" t="s">
        <v>439</v>
      </c>
      <c r="C15" s="346"/>
    </row>
    <row r="16" spans="1:3" s="472" customFormat="1" ht="12" customHeight="1">
      <c r="A16" s="14" t="s">
        <v>110</v>
      </c>
      <c r="B16" s="474" t="s">
        <v>440</v>
      </c>
      <c r="C16" s="346"/>
    </row>
    <row r="17" spans="1:3" s="472" customFormat="1" ht="12" customHeight="1">
      <c r="A17" s="14" t="s">
        <v>111</v>
      </c>
      <c r="B17" s="474" t="s">
        <v>272</v>
      </c>
      <c r="C17" s="346"/>
    </row>
    <row r="18" spans="1:3" s="472" customFormat="1" ht="12" customHeight="1" thickBot="1">
      <c r="A18" s="16" t="s">
        <v>120</v>
      </c>
      <c r="B18" s="341" t="s">
        <v>273</v>
      </c>
      <c r="C18" s="348"/>
    </row>
    <row r="19" spans="1:3" s="472" customFormat="1" ht="12" customHeight="1" thickBot="1">
      <c r="A19" s="20" t="s">
        <v>21</v>
      </c>
      <c r="B19" s="21" t="s">
        <v>274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275</v>
      </c>
      <c r="C20" s="347"/>
    </row>
    <row r="21" spans="1:3" s="472" customFormat="1" ht="12" customHeight="1">
      <c r="A21" s="14" t="s">
        <v>91</v>
      </c>
      <c r="B21" s="474" t="s">
        <v>276</v>
      </c>
      <c r="C21" s="346"/>
    </row>
    <row r="22" spans="1:3" s="472" customFormat="1" ht="12" customHeight="1">
      <c r="A22" s="14" t="s">
        <v>92</v>
      </c>
      <c r="B22" s="474" t="s">
        <v>441</v>
      </c>
      <c r="C22" s="346"/>
    </row>
    <row r="23" spans="1:3" s="472" customFormat="1" ht="12" customHeight="1">
      <c r="A23" s="14" t="s">
        <v>93</v>
      </c>
      <c r="B23" s="474" t="s">
        <v>442</v>
      </c>
      <c r="C23" s="346"/>
    </row>
    <row r="24" spans="1:3" s="472" customFormat="1" ht="12" customHeight="1">
      <c r="A24" s="14" t="s">
        <v>176</v>
      </c>
      <c r="B24" s="474" t="s">
        <v>277</v>
      </c>
      <c r="C24" s="346"/>
    </row>
    <row r="25" spans="1:3" s="472" customFormat="1" ht="12" customHeight="1" thickBot="1">
      <c r="A25" s="16" t="s">
        <v>177</v>
      </c>
      <c r="B25" s="475" t="s">
        <v>278</v>
      </c>
      <c r="C25" s="348"/>
    </row>
    <row r="26" spans="1:3" s="472" customFormat="1" ht="12" customHeight="1" thickBot="1">
      <c r="A26" s="20" t="s">
        <v>178</v>
      </c>
      <c r="B26" s="21" t="s">
        <v>580</v>
      </c>
      <c r="C26" s="350">
        <f>SUM(C27:C33)</f>
        <v>94169</v>
      </c>
    </row>
    <row r="27" spans="1:3" s="472" customFormat="1" ht="12" customHeight="1">
      <c r="A27" s="15" t="s">
        <v>280</v>
      </c>
      <c r="B27" s="473" t="s">
        <v>574</v>
      </c>
      <c r="C27" s="347">
        <v>14169</v>
      </c>
    </row>
    <row r="28" spans="1:3" s="472" customFormat="1" ht="12" customHeight="1">
      <c r="A28" s="14" t="s">
        <v>281</v>
      </c>
      <c r="B28" s="474" t="s">
        <v>575</v>
      </c>
      <c r="C28" s="346"/>
    </row>
    <row r="29" spans="1:3" s="472" customFormat="1" ht="12" customHeight="1">
      <c r="A29" s="14" t="s">
        <v>282</v>
      </c>
      <c r="B29" s="474" t="s">
        <v>576</v>
      </c>
      <c r="C29" s="346">
        <v>75000</v>
      </c>
    </row>
    <row r="30" spans="1:3" s="472" customFormat="1" ht="12" customHeight="1">
      <c r="A30" s="14" t="s">
        <v>283</v>
      </c>
      <c r="B30" s="474" t="s">
        <v>577</v>
      </c>
      <c r="C30" s="346"/>
    </row>
    <row r="31" spans="1:3" s="472" customFormat="1" ht="12" customHeight="1">
      <c r="A31" s="14" t="s">
        <v>571</v>
      </c>
      <c r="B31" s="474" t="s">
        <v>284</v>
      </c>
      <c r="C31" s="346">
        <v>5000</v>
      </c>
    </row>
    <row r="32" spans="1:3" s="472" customFormat="1" ht="12" customHeight="1">
      <c r="A32" s="14" t="s">
        <v>572</v>
      </c>
      <c r="B32" s="474" t="s">
        <v>285</v>
      </c>
      <c r="C32" s="346"/>
    </row>
    <row r="33" spans="1:3" s="472" customFormat="1" ht="12" customHeight="1" thickBot="1">
      <c r="A33" s="16" t="s">
        <v>573</v>
      </c>
      <c r="B33" s="581" t="s">
        <v>286</v>
      </c>
      <c r="C33" s="348"/>
    </row>
    <row r="34" spans="1:3" s="472" customFormat="1" ht="12" customHeight="1" thickBot="1">
      <c r="A34" s="20" t="s">
        <v>23</v>
      </c>
      <c r="B34" s="21" t="s">
        <v>451</v>
      </c>
      <c r="C34" s="344">
        <f>SUM(C35:C45)</f>
        <v>0</v>
      </c>
    </row>
    <row r="35" spans="1:3" s="472" customFormat="1" ht="12" customHeight="1">
      <c r="A35" s="15" t="s">
        <v>94</v>
      </c>
      <c r="B35" s="473" t="s">
        <v>289</v>
      </c>
      <c r="C35" s="347"/>
    </row>
    <row r="36" spans="1:3" s="472" customFormat="1" ht="12" customHeight="1">
      <c r="A36" s="14" t="s">
        <v>95</v>
      </c>
      <c r="B36" s="474" t="s">
        <v>290</v>
      </c>
      <c r="C36" s="346"/>
    </row>
    <row r="37" spans="1:3" s="472" customFormat="1" ht="12" customHeight="1">
      <c r="A37" s="14" t="s">
        <v>96</v>
      </c>
      <c r="B37" s="474" t="s">
        <v>291</v>
      </c>
      <c r="C37" s="346"/>
    </row>
    <row r="38" spans="1:3" s="472" customFormat="1" ht="12" customHeight="1">
      <c r="A38" s="14" t="s">
        <v>180</v>
      </c>
      <c r="B38" s="474" t="s">
        <v>292</v>
      </c>
      <c r="C38" s="346"/>
    </row>
    <row r="39" spans="1:3" s="472" customFormat="1" ht="12" customHeight="1">
      <c r="A39" s="14" t="s">
        <v>181</v>
      </c>
      <c r="B39" s="474" t="s">
        <v>293</v>
      </c>
      <c r="C39" s="346"/>
    </row>
    <row r="40" spans="1:3" s="472" customFormat="1" ht="12" customHeight="1">
      <c r="A40" s="14" t="s">
        <v>182</v>
      </c>
      <c r="B40" s="474" t="s">
        <v>294</v>
      </c>
      <c r="C40" s="346"/>
    </row>
    <row r="41" spans="1:3" s="472" customFormat="1" ht="12" customHeight="1">
      <c r="A41" s="14" t="s">
        <v>183</v>
      </c>
      <c r="B41" s="474" t="s">
        <v>295</v>
      </c>
      <c r="C41" s="346"/>
    </row>
    <row r="42" spans="1:3" s="472" customFormat="1" ht="12" customHeight="1">
      <c r="A42" s="14" t="s">
        <v>184</v>
      </c>
      <c r="B42" s="474" t="s">
        <v>579</v>
      </c>
      <c r="C42" s="346"/>
    </row>
    <row r="43" spans="1:3" s="472" customFormat="1" ht="12" customHeight="1">
      <c r="A43" s="14" t="s">
        <v>287</v>
      </c>
      <c r="B43" s="474" t="s">
        <v>297</v>
      </c>
      <c r="C43" s="349"/>
    </row>
    <row r="44" spans="1:3" s="472" customFormat="1" ht="12" customHeight="1">
      <c r="A44" s="16" t="s">
        <v>288</v>
      </c>
      <c r="B44" s="475" t="s">
        <v>453</v>
      </c>
      <c r="C44" s="459"/>
    </row>
    <row r="45" spans="1:3" s="472" customFormat="1" ht="12" customHeight="1" thickBot="1">
      <c r="A45" s="16" t="s">
        <v>452</v>
      </c>
      <c r="B45" s="341" t="s">
        <v>298</v>
      </c>
      <c r="C45" s="459"/>
    </row>
    <row r="46" spans="1:3" s="472" customFormat="1" ht="12" customHeight="1" thickBot="1">
      <c r="A46" s="20" t="s">
        <v>24</v>
      </c>
      <c r="B46" s="21" t="s">
        <v>299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303</v>
      </c>
      <c r="C47" s="518"/>
    </row>
    <row r="48" spans="1:3" s="472" customFormat="1" ht="12" customHeight="1">
      <c r="A48" s="14" t="s">
        <v>98</v>
      </c>
      <c r="B48" s="474" t="s">
        <v>304</v>
      </c>
      <c r="C48" s="349"/>
    </row>
    <row r="49" spans="1:3" s="472" customFormat="1" ht="12" customHeight="1">
      <c r="A49" s="14" t="s">
        <v>300</v>
      </c>
      <c r="B49" s="474" t="s">
        <v>305</v>
      </c>
      <c r="C49" s="349"/>
    </row>
    <row r="50" spans="1:3" s="472" customFormat="1" ht="12" customHeight="1">
      <c r="A50" s="14" t="s">
        <v>301</v>
      </c>
      <c r="B50" s="474" t="s">
        <v>306</v>
      </c>
      <c r="C50" s="349"/>
    </row>
    <row r="51" spans="1:3" s="472" customFormat="1" ht="12" customHeight="1" thickBot="1">
      <c r="A51" s="16" t="s">
        <v>302</v>
      </c>
      <c r="B51" s="341" t="s">
        <v>307</v>
      </c>
      <c r="C51" s="459"/>
    </row>
    <row r="52" spans="1:3" s="472" customFormat="1" ht="12" customHeight="1" thickBot="1">
      <c r="A52" s="20" t="s">
        <v>185</v>
      </c>
      <c r="B52" s="21" t="s">
        <v>308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309</v>
      </c>
      <c r="C53" s="347"/>
    </row>
    <row r="54" spans="1:3" s="472" customFormat="1" ht="12" customHeight="1">
      <c r="A54" s="14" t="s">
        <v>100</v>
      </c>
      <c r="B54" s="474" t="s">
        <v>443</v>
      </c>
      <c r="C54" s="346"/>
    </row>
    <row r="55" spans="1:3" s="472" customFormat="1" ht="12" customHeight="1">
      <c r="A55" s="14" t="s">
        <v>312</v>
      </c>
      <c r="B55" s="474" t="s">
        <v>310</v>
      </c>
      <c r="C55" s="346"/>
    </row>
    <row r="56" spans="1:3" s="472" customFormat="1" ht="12" customHeight="1" thickBot="1">
      <c r="A56" s="16" t="s">
        <v>313</v>
      </c>
      <c r="B56" s="341" t="s">
        <v>311</v>
      </c>
      <c r="C56" s="348"/>
    </row>
    <row r="57" spans="1:3" s="472" customFormat="1" ht="12" customHeight="1" thickBot="1">
      <c r="A57" s="20" t="s">
        <v>26</v>
      </c>
      <c r="B57" s="339" t="s">
        <v>314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316</v>
      </c>
      <c r="C58" s="349"/>
    </row>
    <row r="59" spans="1:3" s="472" customFormat="1" ht="12" customHeight="1">
      <c r="A59" s="14" t="s">
        <v>187</v>
      </c>
      <c r="B59" s="474" t="s">
        <v>444</v>
      </c>
      <c r="C59" s="349"/>
    </row>
    <row r="60" spans="1:3" s="472" customFormat="1" ht="12" customHeight="1">
      <c r="A60" s="14" t="s">
        <v>240</v>
      </c>
      <c r="B60" s="474" t="s">
        <v>317</v>
      </c>
      <c r="C60" s="349"/>
    </row>
    <row r="61" spans="1:3" s="472" customFormat="1" ht="12" customHeight="1" thickBot="1">
      <c r="A61" s="16" t="s">
        <v>315</v>
      </c>
      <c r="B61" s="341" t="s">
        <v>318</v>
      </c>
      <c r="C61" s="349"/>
    </row>
    <row r="62" spans="1:3" s="472" customFormat="1" ht="12" customHeight="1" thickBot="1">
      <c r="A62" s="553" t="s">
        <v>493</v>
      </c>
      <c r="B62" s="21" t="s">
        <v>319</v>
      </c>
      <c r="C62" s="350">
        <f>+C5+C12+C19+C26+C34+C46+C52+C57</f>
        <v>119422</v>
      </c>
    </row>
    <row r="63" spans="1:3" s="472" customFormat="1" ht="12" customHeight="1" thickBot="1">
      <c r="A63" s="521" t="s">
        <v>320</v>
      </c>
      <c r="B63" s="339" t="s">
        <v>321</v>
      </c>
      <c r="C63" s="344">
        <f>SUM(C64:C66)</f>
        <v>0</v>
      </c>
    </row>
    <row r="64" spans="1:3" s="472" customFormat="1" ht="12" customHeight="1">
      <c r="A64" s="15" t="s">
        <v>352</v>
      </c>
      <c r="B64" s="473" t="s">
        <v>322</v>
      </c>
      <c r="C64" s="349"/>
    </row>
    <row r="65" spans="1:3" s="472" customFormat="1" ht="12" customHeight="1">
      <c r="A65" s="14" t="s">
        <v>361</v>
      </c>
      <c r="B65" s="474" t="s">
        <v>323</v>
      </c>
      <c r="C65" s="349"/>
    </row>
    <row r="66" spans="1:3" s="472" customFormat="1" ht="12" customHeight="1" thickBot="1">
      <c r="A66" s="16" t="s">
        <v>362</v>
      </c>
      <c r="B66" s="547" t="s">
        <v>478</v>
      </c>
      <c r="C66" s="349"/>
    </row>
    <row r="67" spans="1:3" s="472" customFormat="1" ht="12" customHeight="1" thickBot="1">
      <c r="A67" s="521" t="s">
        <v>325</v>
      </c>
      <c r="B67" s="339" t="s">
        <v>326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327</v>
      </c>
      <c r="C68" s="349"/>
    </row>
    <row r="69" spans="1:3" s="472" customFormat="1" ht="12" customHeight="1">
      <c r="A69" s="14" t="s">
        <v>155</v>
      </c>
      <c r="B69" s="474" t="s">
        <v>328</v>
      </c>
      <c r="C69" s="349"/>
    </row>
    <row r="70" spans="1:3" s="472" customFormat="1" ht="12" customHeight="1">
      <c r="A70" s="14" t="s">
        <v>353</v>
      </c>
      <c r="B70" s="474" t="s">
        <v>329</v>
      </c>
      <c r="C70" s="349"/>
    </row>
    <row r="71" spans="1:3" s="472" customFormat="1" ht="12" customHeight="1" thickBot="1">
      <c r="A71" s="16" t="s">
        <v>354</v>
      </c>
      <c r="B71" s="341" t="s">
        <v>330</v>
      </c>
      <c r="C71" s="349"/>
    </row>
    <row r="72" spans="1:3" s="472" customFormat="1" ht="12" customHeight="1" thickBot="1">
      <c r="A72" s="521" t="s">
        <v>331</v>
      </c>
      <c r="B72" s="339" t="s">
        <v>332</v>
      </c>
      <c r="C72" s="344">
        <f>SUM(C73:C74)</f>
        <v>0</v>
      </c>
    </row>
    <row r="73" spans="1:3" s="472" customFormat="1" ht="12" customHeight="1">
      <c r="A73" s="15" t="s">
        <v>355</v>
      </c>
      <c r="B73" s="473" t="s">
        <v>333</v>
      </c>
      <c r="C73" s="349"/>
    </row>
    <row r="74" spans="1:3" s="472" customFormat="1" ht="12" customHeight="1" thickBot="1">
      <c r="A74" s="16" t="s">
        <v>356</v>
      </c>
      <c r="B74" s="341" t="s">
        <v>334</v>
      </c>
      <c r="C74" s="349"/>
    </row>
    <row r="75" spans="1:3" s="472" customFormat="1" ht="12" customHeight="1" thickBot="1">
      <c r="A75" s="521" t="s">
        <v>335</v>
      </c>
      <c r="B75" s="339" t="s">
        <v>336</v>
      </c>
      <c r="C75" s="344">
        <f>SUM(C76:C78)</f>
        <v>0</v>
      </c>
    </row>
    <row r="76" spans="1:3" s="472" customFormat="1" ht="12" customHeight="1">
      <c r="A76" s="15" t="s">
        <v>357</v>
      </c>
      <c r="B76" s="473" t="s">
        <v>337</v>
      </c>
      <c r="C76" s="349"/>
    </row>
    <row r="77" spans="1:3" s="472" customFormat="1" ht="12" customHeight="1">
      <c r="A77" s="14" t="s">
        <v>358</v>
      </c>
      <c r="B77" s="474" t="s">
        <v>338</v>
      </c>
      <c r="C77" s="349"/>
    </row>
    <row r="78" spans="1:3" s="472" customFormat="1" ht="12" customHeight="1" thickBot="1">
      <c r="A78" s="16" t="s">
        <v>359</v>
      </c>
      <c r="B78" s="341" t="s">
        <v>339</v>
      </c>
      <c r="C78" s="349"/>
    </row>
    <row r="79" spans="1:3" s="472" customFormat="1" ht="12" customHeight="1" thickBot="1">
      <c r="A79" s="521" t="s">
        <v>340</v>
      </c>
      <c r="B79" s="339" t="s">
        <v>360</v>
      </c>
      <c r="C79" s="344">
        <f>SUM(C80:C83)</f>
        <v>0</v>
      </c>
    </row>
    <row r="80" spans="1:3" s="472" customFormat="1" ht="12" customHeight="1">
      <c r="A80" s="477" t="s">
        <v>341</v>
      </c>
      <c r="B80" s="473" t="s">
        <v>342</v>
      </c>
      <c r="C80" s="349"/>
    </row>
    <row r="81" spans="1:3" s="472" customFormat="1" ht="12" customHeight="1">
      <c r="A81" s="478" t="s">
        <v>343</v>
      </c>
      <c r="B81" s="474" t="s">
        <v>344</v>
      </c>
      <c r="C81" s="349"/>
    </row>
    <row r="82" spans="1:3" s="472" customFormat="1" ht="12" customHeight="1">
      <c r="A82" s="478" t="s">
        <v>345</v>
      </c>
      <c r="B82" s="474" t="s">
        <v>346</v>
      </c>
      <c r="C82" s="349"/>
    </row>
    <row r="83" spans="1:3" s="472" customFormat="1" ht="12" customHeight="1" thickBot="1">
      <c r="A83" s="479" t="s">
        <v>347</v>
      </c>
      <c r="B83" s="341" t="s">
        <v>348</v>
      </c>
      <c r="C83" s="349"/>
    </row>
    <row r="84" spans="1:3" s="472" customFormat="1" ht="12" customHeight="1" thickBot="1">
      <c r="A84" s="521" t="s">
        <v>349</v>
      </c>
      <c r="B84" s="339" t="s">
        <v>492</v>
      </c>
      <c r="C84" s="519"/>
    </row>
    <row r="85" spans="1:3" s="472" customFormat="1" ht="13.5" customHeight="1" thickBot="1">
      <c r="A85" s="521" t="s">
        <v>351</v>
      </c>
      <c r="B85" s="339" t="s">
        <v>350</v>
      </c>
      <c r="C85" s="519"/>
    </row>
    <row r="86" spans="1:3" s="472" customFormat="1" ht="15.75" customHeight="1" thickBot="1">
      <c r="A86" s="521" t="s">
        <v>363</v>
      </c>
      <c r="B86" s="480" t="s">
        <v>495</v>
      </c>
      <c r="C86" s="350">
        <f>+C63+C67+C72+C75+C79+C85+C84</f>
        <v>0</v>
      </c>
    </row>
    <row r="87" spans="1:3" s="472" customFormat="1" ht="16.5" customHeight="1" thickBot="1">
      <c r="A87" s="522" t="s">
        <v>494</v>
      </c>
      <c r="B87" s="481" t="s">
        <v>496</v>
      </c>
      <c r="C87" s="350">
        <f>+C62+C86</f>
        <v>119422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239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510</v>
      </c>
      <c r="C92" s="39" t="s">
        <v>511</v>
      </c>
    </row>
    <row r="93" spans="1:3" ht="12" customHeight="1" thickBot="1">
      <c r="A93" s="22" t="s">
        <v>19</v>
      </c>
      <c r="B93" s="31" t="s">
        <v>454</v>
      </c>
      <c r="C93" s="343">
        <f>C94+C95+C96+C97+C98+C111</f>
        <v>119422</v>
      </c>
    </row>
    <row r="94" spans="1:3" ht="12" customHeight="1">
      <c r="A94" s="17" t="s">
        <v>101</v>
      </c>
      <c r="B94" s="10" t="s">
        <v>50</v>
      </c>
      <c r="C94" s="345">
        <v>72331</v>
      </c>
    </row>
    <row r="95" spans="1:3" ht="12" customHeight="1">
      <c r="A95" s="14" t="s">
        <v>102</v>
      </c>
      <c r="B95" s="8" t="s">
        <v>188</v>
      </c>
      <c r="C95" s="346">
        <v>19980</v>
      </c>
    </row>
    <row r="96" spans="1:3" ht="12" customHeight="1">
      <c r="A96" s="14" t="s">
        <v>103</v>
      </c>
      <c r="B96" s="8" t="s">
        <v>144</v>
      </c>
      <c r="C96" s="348">
        <v>24611</v>
      </c>
    </row>
    <row r="97" spans="1:3" ht="12" customHeight="1">
      <c r="A97" s="14" t="s">
        <v>104</v>
      </c>
      <c r="B97" s="11" t="s">
        <v>189</v>
      </c>
      <c r="C97" s="348">
        <v>2500</v>
      </c>
    </row>
    <row r="98" spans="1:3" ht="12" customHeight="1">
      <c r="A98" s="14" t="s">
        <v>115</v>
      </c>
      <c r="B98" s="19" t="s">
        <v>190</v>
      </c>
      <c r="C98" s="348"/>
    </row>
    <row r="99" spans="1:3" ht="12" customHeight="1">
      <c r="A99" s="14" t="s">
        <v>105</v>
      </c>
      <c r="B99" s="8" t="s">
        <v>459</v>
      </c>
      <c r="C99" s="348"/>
    </row>
    <row r="100" spans="1:3" ht="12" customHeight="1">
      <c r="A100" s="14" t="s">
        <v>106</v>
      </c>
      <c r="B100" s="174" t="s">
        <v>458</v>
      </c>
      <c r="C100" s="348"/>
    </row>
    <row r="101" spans="1:3" ht="12" customHeight="1">
      <c r="A101" s="14" t="s">
        <v>116</v>
      </c>
      <c r="B101" s="174" t="s">
        <v>457</v>
      </c>
      <c r="C101" s="348"/>
    </row>
    <row r="102" spans="1:3" ht="12" customHeight="1">
      <c r="A102" s="14" t="s">
        <v>117</v>
      </c>
      <c r="B102" s="172" t="s">
        <v>366</v>
      </c>
      <c r="C102" s="348"/>
    </row>
    <row r="103" spans="1:3" ht="12" customHeight="1">
      <c r="A103" s="14" t="s">
        <v>118</v>
      </c>
      <c r="B103" s="173" t="s">
        <v>367</v>
      </c>
      <c r="C103" s="348"/>
    </row>
    <row r="104" spans="1:3" ht="12" customHeight="1">
      <c r="A104" s="14" t="s">
        <v>119</v>
      </c>
      <c r="B104" s="173" t="s">
        <v>368</v>
      </c>
      <c r="C104" s="348"/>
    </row>
    <row r="105" spans="1:3" ht="12" customHeight="1">
      <c r="A105" s="14" t="s">
        <v>121</v>
      </c>
      <c r="B105" s="172" t="s">
        <v>369</v>
      </c>
      <c r="C105" s="348"/>
    </row>
    <row r="106" spans="1:3" ht="12" customHeight="1">
      <c r="A106" s="14" t="s">
        <v>191</v>
      </c>
      <c r="B106" s="172" t="s">
        <v>370</v>
      </c>
      <c r="C106" s="348"/>
    </row>
    <row r="107" spans="1:3" ht="12" customHeight="1">
      <c r="A107" s="14" t="s">
        <v>364</v>
      </c>
      <c r="B107" s="173" t="s">
        <v>371</v>
      </c>
      <c r="C107" s="348"/>
    </row>
    <row r="108" spans="1:3" ht="12" customHeight="1">
      <c r="A108" s="13" t="s">
        <v>365</v>
      </c>
      <c r="B108" s="174" t="s">
        <v>372</v>
      </c>
      <c r="C108" s="348"/>
    </row>
    <row r="109" spans="1:3" ht="12" customHeight="1">
      <c r="A109" s="14" t="s">
        <v>455</v>
      </c>
      <c r="B109" s="174" t="s">
        <v>373</v>
      </c>
      <c r="C109" s="348"/>
    </row>
    <row r="110" spans="1:3" ht="12" customHeight="1">
      <c r="A110" s="16" t="s">
        <v>456</v>
      </c>
      <c r="B110" s="174" t="s">
        <v>374</v>
      </c>
      <c r="C110" s="348"/>
    </row>
    <row r="111" spans="1:3" ht="12" customHeight="1">
      <c r="A111" s="14" t="s">
        <v>460</v>
      </c>
      <c r="B111" s="11" t="s">
        <v>51</v>
      </c>
      <c r="C111" s="346"/>
    </row>
    <row r="112" spans="1:3" ht="12" customHeight="1">
      <c r="A112" s="14" t="s">
        <v>461</v>
      </c>
      <c r="B112" s="8" t="s">
        <v>463</v>
      </c>
      <c r="C112" s="346"/>
    </row>
    <row r="113" spans="1:3" ht="12" customHeight="1" thickBot="1">
      <c r="A113" s="18" t="s">
        <v>462</v>
      </c>
      <c r="B113" s="551" t="s">
        <v>464</v>
      </c>
      <c r="C113" s="352"/>
    </row>
    <row r="114" spans="1:3" ht="12" customHeight="1" thickBot="1">
      <c r="A114" s="548" t="s">
        <v>20</v>
      </c>
      <c r="B114" s="549" t="s">
        <v>375</v>
      </c>
      <c r="C114" s="550">
        <f>+C115+C117+C119</f>
        <v>0</v>
      </c>
    </row>
    <row r="115" spans="1:3" ht="12" customHeight="1">
      <c r="A115" s="15" t="s">
        <v>107</v>
      </c>
      <c r="B115" s="8" t="s">
        <v>238</v>
      </c>
      <c r="C115" s="347"/>
    </row>
    <row r="116" spans="1:3" ht="12" customHeight="1">
      <c r="A116" s="15" t="s">
        <v>108</v>
      </c>
      <c r="B116" s="12" t="s">
        <v>379</v>
      </c>
      <c r="C116" s="347"/>
    </row>
    <row r="117" spans="1:3" ht="12" customHeight="1">
      <c r="A117" s="15" t="s">
        <v>109</v>
      </c>
      <c r="B117" s="12" t="s">
        <v>192</v>
      </c>
      <c r="C117" s="346"/>
    </row>
    <row r="118" spans="1:3" ht="12" customHeight="1">
      <c r="A118" s="15" t="s">
        <v>110</v>
      </c>
      <c r="B118" s="12" t="s">
        <v>380</v>
      </c>
      <c r="C118" s="311"/>
    </row>
    <row r="119" spans="1:3" ht="12" customHeight="1">
      <c r="A119" s="15" t="s">
        <v>111</v>
      </c>
      <c r="B119" s="341" t="s">
        <v>241</v>
      </c>
      <c r="C119" s="311"/>
    </row>
    <row r="120" spans="1:3" ht="12" customHeight="1">
      <c r="A120" s="15" t="s">
        <v>120</v>
      </c>
      <c r="B120" s="340" t="s">
        <v>445</v>
      </c>
      <c r="C120" s="311"/>
    </row>
    <row r="121" spans="1:3" ht="12" customHeight="1">
      <c r="A121" s="15" t="s">
        <v>122</v>
      </c>
      <c r="B121" s="469" t="s">
        <v>385</v>
      </c>
      <c r="C121" s="311"/>
    </row>
    <row r="122" spans="1:3" ht="15.75">
      <c r="A122" s="15" t="s">
        <v>193</v>
      </c>
      <c r="B122" s="173" t="s">
        <v>368</v>
      </c>
      <c r="C122" s="311"/>
    </row>
    <row r="123" spans="1:3" ht="12" customHeight="1">
      <c r="A123" s="15" t="s">
        <v>194</v>
      </c>
      <c r="B123" s="173" t="s">
        <v>384</v>
      </c>
      <c r="C123" s="311"/>
    </row>
    <row r="124" spans="1:3" ht="12" customHeight="1">
      <c r="A124" s="15" t="s">
        <v>195</v>
      </c>
      <c r="B124" s="173" t="s">
        <v>383</v>
      </c>
      <c r="C124" s="311"/>
    </row>
    <row r="125" spans="1:3" ht="12" customHeight="1">
      <c r="A125" s="15" t="s">
        <v>376</v>
      </c>
      <c r="B125" s="173" t="s">
        <v>371</v>
      </c>
      <c r="C125" s="311"/>
    </row>
    <row r="126" spans="1:3" ht="12" customHeight="1">
      <c r="A126" s="15" t="s">
        <v>377</v>
      </c>
      <c r="B126" s="173" t="s">
        <v>382</v>
      </c>
      <c r="C126" s="311"/>
    </row>
    <row r="127" spans="1:3" ht="16.5" thickBot="1">
      <c r="A127" s="13" t="s">
        <v>378</v>
      </c>
      <c r="B127" s="173" t="s">
        <v>381</v>
      </c>
      <c r="C127" s="313"/>
    </row>
    <row r="128" spans="1:3" ht="12" customHeight="1" thickBot="1">
      <c r="A128" s="20" t="s">
        <v>21</v>
      </c>
      <c r="B128" s="153" t="s">
        <v>465</v>
      </c>
      <c r="C128" s="344">
        <f>+C93+C114</f>
        <v>119422</v>
      </c>
    </row>
    <row r="129" spans="1:3" ht="12" customHeight="1" thickBot="1">
      <c r="A129" s="20" t="s">
        <v>22</v>
      </c>
      <c r="B129" s="153" t="s">
        <v>466</v>
      </c>
      <c r="C129" s="344">
        <f>+C130+C131+C132</f>
        <v>0</v>
      </c>
    </row>
    <row r="130" spans="1:3" ht="12" customHeight="1">
      <c r="A130" s="15" t="s">
        <v>280</v>
      </c>
      <c r="B130" s="12" t="s">
        <v>473</v>
      </c>
      <c r="C130" s="311"/>
    </row>
    <row r="131" spans="1:3" ht="12" customHeight="1">
      <c r="A131" s="15" t="s">
        <v>281</v>
      </c>
      <c r="B131" s="12" t="s">
        <v>474</v>
      </c>
      <c r="C131" s="311"/>
    </row>
    <row r="132" spans="1:3" ht="12" customHeight="1" thickBot="1">
      <c r="A132" s="13" t="s">
        <v>282</v>
      </c>
      <c r="B132" s="12" t="s">
        <v>475</v>
      </c>
      <c r="C132" s="311"/>
    </row>
    <row r="133" spans="1:3" ht="12" customHeight="1" thickBot="1">
      <c r="A133" s="20" t="s">
        <v>23</v>
      </c>
      <c r="B133" s="153" t="s">
        <v>467</v>
      </c>
      <c r="C133" s="344">
        <f>SUM(C134:C139)</f>
        <v>0</v>
      </c>
    </row>
    <row r="134" spans="1:3" ht="12" customHeight="1">
      <c r="A134" s="15" t="s">
        <v>94</v>
      </c>
      <c r="B134" s="9" t="s">
        <v>476</v>
      </c>
      <c r="C134" s="311"/>
    </row>
    <row r="135" spans="1:3" ht="12" customHeight="1">
      <c r="A135" s="15" t="s">
        <v>95</v>
      </c>
      <c r="B135" s="9" t="s">
        <v>468</v>
      </c>
      <c r="C135" s="311"/>
    </row>
    <row r="136" spans="1:3" ht="12" customHeight="1">
      <c r="A136" s="15" t="s">
        <v>96</v>
      </c>
      <c r="B136" s="9" t="s">
        <v>469</v>
      </c>
      <c r="C136" s="311"/>
    </row>
    <row r="137" spans="1:3" ht="12" customHeight="1">
      <c r="A137" s="15" t="s">
        <v>180</v>
      </c>
      <c r="B137" s="9" t="s">
        <v>470</v>
      </c>
      <c r="C137" s="311"/>
    </row>
    <row r="138" spans="1:3" ht="12" customHeight="1">
      <c r="A138" s="15" t="s">
        <v>181</v>
      </c>
      <c r="B138" s="9" t="s">
        <v>471</v>
      </c>
      <c r="C138" s="311"/>
    </row>
    <row r="139" spans="1:3" ht="12" customHeight="1" thickBot="1">
      <c r="A139" s="13" t="s">
        <v>182</v>
      </c>
      <c r="B139" s="9" t="s">
        <v>472</v>
      </c>
      <c r="C139" s="311"/>
    </row>
    <row r="140" spans="1:3" ht="12" customHeight="1" thickBot="1">
      <c r="A140" s="20" t="s">
        <v>24</v>
      </c>
      <c r="B140" s="153" t="s">
        <v>480</v>
      </c>
      <c r="C140" s="350">
        <f>+C141+C142+C143+C144</f>
        <v>0</v>
      </c>
    </row>
    <row r="141" spans="1:3" ht="12" customHeight="1">
      <c r="A141" s="15" t="s">
        <v>97</v>
      </c>
      <c r="B141" s="9" t="s">
        <v>386</v>
      </c>
      <c r="C141" s="311"/>
    </row>
    <row r="142" spans="1:3" ht="12" customHeight="1">
      <c r="A142" s="15" t="s">
        <v>98</v>
      </c>
      <c r="B142" s="9" t="s">
        <v>387</v>
      </c>
      <c r="C142" s="311"/>
    </row>
    <row r="143" spans="1:3" ht="12" customHeight="1">
      <c r="A143" s="15" t="s">
        <v>300</v>
      </c>
      <c r="B143" s="9" t="s">
        <v>481</v>
      </c>
      <c r="C143" s="311"/>
    </row>
    <row r="144" spans="1:3" ht="12" customHeight="1" thickBot="1">
      <c r="A144" s="13" t="s">
        <v>301</v>
      </c>
      <c r="B144" s="7" t="s">
        <v>406</v>
      </c>
      <c r="C144" s="311"/>
    </row>
    <row r="145" spans="1:3" ht="12" customHeight="1" thickBot="1">
      <c r="A145" s="20" t="s">
        <v>25</v>
      </c>
      <c r="B145" s="153" t="s">
        <v>482</v>
      </c>
      <c r="C145" s="353">
        <f>SUM(C146:C150)</f>
        <v>0</v>
      </c>
    </row>
    <row r="146" spans="1:3" ht="12" customHeight="1">
      <c r="A146" s="15" t="s">
        <v>99</v>
      </c>
      <c r="B146" s="9" t="s">
        <v>477</v>
      </c>
      <c r="C146" s="311"/>
    </row>
    <row r="147" spans="1:3" ht="12" customHeight="1">
      <c r="A147" s="15" t="s">
        <v>100</v>
      </c>
      <c r="B147" s="9" t="s">
        <v>484</v>
      </c>
      <c r="C147" s="311"/>
    </row>
    <row r="148" spans="1:3" ht="12" customHeight="1">
      <c r="A148" s="15" t="s">
        <v>312</v>
      </c>
      <c r="B148" s="9" t="s">
        <v>479</v>
      </c>
      <c r="C148" s="311"/>
    </row>
    <row r="149" spans="1:3" ht="12" customHeight="1">
      <c r="A149" s="15" t="s">
        <v>313</v>
      </c>
      <c r="B149" s="9" t="s">
        <v>485</v>
      </c>
      <c r="C149" s="311"/>
    </row>
    <row r="150" spans="1:3" ht="12" customHeight="1" thickBot="1">
      <c r="A150" s="15" t="s">
        <v>483</v>
      </c>
      <c r="B150" s="9" t="s">
        <v>486</v>
      </c>
      <c r="C150" s="311"/>
    </row>
    <row r="151" spans="1:3" ht="12" customHeight="1" thickBot="1">
      <c r="A151" s="20" t="s">
        <v>26</v>
      </c>
      <c r="B151" s="153" t="s">
        <v>487</v>
      </c>
      <c r="C151" s="552"/>
    </row>
    <row r="152" spans="1:3" ht="12" customHeight="1" thickBot="1">
      <c r="A152" s="20" t="s">
        <v>27</v>
      </c>
      <c r="B152" s="153" t="s">
        <v>488</v>
      </c>
      <c r="C152" s="552"/>
    </row>
    <row r="153" spans="1:9" ht="15" customHeight="1" thickBot="1">
      <c r="A153" s="20" t="s">
        <v>28</v>
      </c>
      <c r="B153" s="153" t="s">
        <v>490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489</v>
      </c>
      <c r="C154" s="483">
        <f>+C128+C153</f>
        <v>119422</v>
      </c>
    </row>
    <row r="155" ht="7.5" customHeight="1"/>
    <row r="156" spans="1:3" ht="15.75">
      <c r="A156" s="591" t="s">
        <v>388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239</v>
      </c>
    </row>
    <row r="158" spans="1:4" ht="13.5" customHeight="1" thickBot="1">
      <c r="A158" s="20">
        <v>1</v>
      </c>
      <c r="B158" s="30" t="s">
        <v>491</v>
      </c>
      <c r="C158" s="344">
        <f>+C62-C128</f>
        <v>0</v>
      </c>
      <c r="D158" s="486"/>
    </row>
    <row r="159" spans="1:3" ht="27.75" customHeight="1" thickBot="1">
      <c r="A159" s="20" t="s">
        <v>20</v>
      </c>
      <c r="B159" s="30" t="s">
        <v>497</v>
      </c>
      <c r="C159" s="344">
        <f>+C86-C153</f>
        <v>0</v>
      </c>
    </row>
  </sheetData>
  <sheetProtection sheet="1" objects="1" scenarios="1"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Sajóbábony Város Önkormányzat
2016. ÉVI KÖLTSÉGVETÉS
ÁLLAMIGAZGATÁSI FELADATAINAK MÉRLEGE
&amp;R&amp;"Times New Roman CE,Félkövér dőlt"&amp;11 1.4. melléklet a 1/2016. II.24.)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zoomScalePageLayoutView="0" workbookViewId="0" topLeftCell="A10">
      <selection activeCell="F33" sqref="F33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6" t="s">
        <v>163</v>
      </c>
      <c r="C1" s="367"/>
      <c r="D1" s="367"/>
      <c r="E1" s="367"/>
      <c r="F1" s="594" t="str">
        <f>+CONCATENATE("2.1. melléklet a 1./",LEFT(ÖSSZEFÜGGÉSEK!A5,4),".( II.24.) önkormányzati rendelethez")</f>
        <v>2.1. melléklet a 1./2016.( II.24.) önkormányzati rendelethez</v>
      </c>
    </row>
    <row r="2" spans="5:6" ht="14.25" thickBot="1">
      <c r="E2" s="368" t="s">
        <v>63</v>
      </c>
      <c r="F2" s="594"/>
    </row>
    <row r="3" spans="1:6" ht="18" customHeight="1" thickBot="1">
      <c r="A3" s="592" t="s">
        <v>72</v>
      </c>
      <c r="B3" s="369" t="s">
        <v>58</v>
      </c>
      <c r="C3" s="370"/>
      <c r="D3" s="369" t="s">
        <v>59</v>
      </c>
      <c r="E3" s="371"/>
      <c r="F3" s="594"/>
    </row>
    <row r="4" spans="1:6" s="372" customFormat="1" ht="35.25" customHeight="1" thickBot="1">
      <c r="A4" s="593"/>
      <c r="B4" s="227" t="s">
        <v>64</v>
      </c>
      <c r="C4" s="228" t="str">
        <f>+'1.1.sz.mell.'!C3</f>
        <v>2016. évi előirányzat</v>
      </c>
      <c r="D4" s="227" t="s">
        <v>64</v>
      </c>
      <c r="E4" s="59" t="str">
        <f>+C4</f>
        <v>2016. évi előirányzat</v>
      </c>
      <c r="F4" s="594"/>
    </row>
    <row r="5" spans="1:6" s="377" customFormat="1" ht="12" customHeight="1" thickBot="1">
      <c r="A5" s="373"/>
      <c r="B5" s="374" t="s">
        <v>510</v>
      </c>
      <c r="C5" s="375" t="s">
        <v>511</v>
      </c>
      <c r="D5" s="374" t="s">
        <v>512</v>
      </c>
      <c r="E5" s="376" t="s">
        <v>514</v>
      </c>
      <c r="F5" s="594"/>
    </row>
    <row r="6" spans="1:6" ht="12.75" customHeight="1">
      <c r="A6" s="378" t="s">
        <v>19</v>
      </c>
      <c r="B6" s="379" t="s">
        <v>389</v>
      </c>
      <c r="C6" s="355">
        <v>167817</v>
      </c>
      <c r="D6" s="379" t="s">
        <v>65</v>
      </c>
      <c r="E6" s="361">
        <v>256746</v>
      </c>
      <c r="F6" s="594"/>
    </row>
    <row r="7" spans="1:6" ht="12.75" customHeight="1">
      <c r="A7" s="380" t="s">
        <v>20</v>
      </c>
      <c r="B7" s="381" t="s">
        <v>390</v>
      </c>
      <c r="C7" s="356">
        <v>3200</v>
      </c>
      <c r="D7" s="381" t="s">
        <v>188</v>
      </c>
      <c r="E7" s="362">
        <v>63054</v>
      </c>
      <c r="F7" s="594"/>
    </row>
    <row r="8" spans="1:6" ht="12.75" customHeight="1">
      <c r="A8" s="380" t="s">
        <v>21</v>
      </c>
      <c r="B8" s="381" t="s">
        <v>411</v>
      </c>
      <c r="C8" s="356"/>
      <c r="D8" s="381" t="s">
        <v>244</v>
      </c>
      <c r="E8" s="362">
        <v>231586</v>
      </c>
      <c r="F8" s="594"/>
    </row>
    <row r="9" spans="1:6" ht="12.75" customHeight="1">
      <c r="A9" s="380" t="s">
        <v>22</v>
      </c>
      <c r="B9" s="381" t="s">
        <v>179</v>
      </c>
      <c r="C9" s="356">
        <v>305000</v>
      </c>
      <c r="D9" s="381" t="s">
        <v>189</v>
      </c>
      <c r="E9" s="362">
        <v>21450</v>
      </c>
      <c r="F9" s="594"/>
    </row>
    <row r="10" spans="1:6" ht="12.75" customHeight="1">
      <c r="A10" s="380" t="s">
        <v>23</v>
      </c>
      <c r="B10" s="382" t="s">
        <v>438</v>
      </c>
      <c r="C10" s="356">
        <v>16250</v>
      </c>
      <c r="D10" s="381" t="s">
        <v>190</v>
      </c>
      <c r="E10" s="362">
        <v>20540</v>
      </c>
      <c r="F10" s="594"/>
    </row>
    <row r="11" spans="1:6" ht="12.75" customHeight="1">
      <c r="A11" s="380" t="s">
        <v>24</v>
      </c>
      <c r="B11" s="381" t="s">
        <v>391</v>
      </c>
      <c r="C11" s="357"/>
      <c r="D11" s="381" t="s">
        <v>51</v>
      </c>
      <c r="E11" s="362">
        <v>38829</v>
      </c>
      <c r="F11" s="594"/>
    </row>
    <row r="12" spans="1:6" ht="12.75" customHeight="1">
      <c r="A12" s="380" t="s">
        <v>25</v>
      </c>
      <c r="B12" s="381" t="s">
        <v>498</v>
      </c>
      <c r="C12" s="356"/>
      <c r="D12" s="52"/>
      <c r="E12" s="362"/>
      <c r="F12" s="594"/>
    </row>
    <row r="13" spans="1:6" ht="12.75" customHeight="1">
      <c r="A13" s="380" t="s">
        <v>26</v>
      </c>
      <c r="B13" s="52"/>
      <c r="C13" s="356"/>
      <c r="D13" s="52"/>
      <c r="E13" s="362"/>
      <c r="F13" s="594"/>
    </row>
    <row r="14" spans="1:6" ht="12.75" customHeight="1">
      <c r="A14" s="380" t="s">
        <v>27</v>
      </c>
      <c r="B14" s="487"/>
      <c r="C14" s="357"/>
      <c r="D14" s="52"/>
      <c r="E14" s="362"/>
      <c r="F14" s="594"/>
    </row>
    <row r="15" spans="1:6" ht="12.75" customHeight="1">
      <c r="A15" s="380" t="s">
        <v>28</v>
      </c>
      <c r="B15" s="52"/>
      <c r="C15" s="356"/>
      <c r="D15" s="52"/>
      <c r="E15" s="362"/>
      <c r="F15" s="594"/>
    </row>
    <row r="16" spans="1:6" ht="12.75" customHeight="1">
      <c r="A16" s="380" t="s">
        <v>29</v>
      </c>
      <c r="B16" s="52"/>
      <c r="C16" s="356"/>
      <c r="D16" s="52"/>
      <c r="E16" s="362"/>
      <c r="F16" s="594"/>
    </row>
    <row r="17" spans="1:6" ht="12.75" customHeight="1" thickBot="1">
      <c r="A17" s="380" t="s">
        <v>30</v>
      </c>
      <c r="B17" s="64"/>
      <c r="C17" s="358"/>
      <c r="D17" s="52"/>
      <c r="E17" s="363"/>
      <c r="F17" s="594"/>
    </row>
    <row r="18" spans="1:6" ht="15.75" customHeight="1" thickBot="1">
      <c r="A18" s="383" t="s">
        <v>31</v>
      </c>
      <c r="B18" s="155" t="s">
        <v>499</v>
      </c>
      <c r="C18" s="359">
        <f>SUM(C6:C17)</f>
        <v>492267</v>
      </c>
      <c r="D18" s="155" t="s">
        <v>397</v>
      </c>
      <c r="E18" s="364">
        <f>SUM(E6:E17)</f>
        <v>632205</v>
      </c>
      <c r="F18" s="594"/>
    </row>
    <row r="19" spans="1:6" ht="12.75" customHeight="1">
      <c r="A19" s="384" t="s">
        <v>32</v>
      </c>
      <c r="B19" s="385" t="s">
        <v>394</v>
      </c>
      <c r="C19" s="554">
        <f>+C20+C21+C22+C23</f>
        <v>139938</v>
      </c>
      <c r="D19" s="386" t="s">
        <v>196</v>
      </c>
      <c r="E19" s="365"/>
      <c r="F19" s="594"/>
    </row>
    <row r="20" spans="1:6" ht="12.75" customHeight="1">
      <c r="A20" s="387" t="s">
        <v>33</v>
      </c>
      <c r="B20" s="386" t="s">
        <v>236</v>
      </c>
      <c r="C20" s="97">
        <v>139938</v>
      </c>
      <c r="D20" s="386" t="s">
        <v>396</v>
      </c>
      <c r="E20" s="98"/>
      <c r="F20" s="594"/>
    </row>
    <row r="21" spans="1:6" ht="12.75" customHeight="1">
      <c r="A21" s="387" t="s">
        <v>34</v>
      </c>
      <c r="B21" s="386" t="s">
        <v>237</v>
      </c>
      <c r="C21" s="97"/>
      <c r="D21" s="386" t="s">
        <v>161</v>
      </c>
      <c r="E21" s="98"/>
      <c r="F21" s="594"/>
    </row>
    <row r="22" spans="1:6" ht="12.75" customHeight="1">
      <c r="A22" s="387" t="s">
        <v>35</v>
      </c>
      <c r="B22" s="386" t="s">
        <v>242</v>
      </c>
      <c r="C22" s="97"/>
      <c r="D22" s="386" t="s">
        <v>162</v>
      </c>
      <c r="E22" s="98"/>
      <c r="F22" s="594"/>
    </row>
    <row r="23" spans="1:6" ht="12.75" customHeight="1">
      <c r="A23" s="387" t="s">
        <v>36</v>
      </c>
      <c r="B23" s="386" t="s">
        <v>243</v>
      </c>
      <c r="C23" s="97"/>
      <c r="D23" s="385" t="s">
        <v>245</v>
      </c>
      <c r="E23" s="98"/>
      <c r="F23" s="594"/>
    </row>
    <row r="24" spans="1:6" ht="12.75" customHeight="1">
      <c r="A24" s="387" t="s">
        <v>37</v>
      </c>
      <c r="B24" s="386" t="s">
        <v>395</v>
      </c>
      <c r="C24" s="388">
        <f>+C25+C26</f>
        <v>0</v>
      </c>
      <c r="D24" s="386" t="s">
        <v>197</v>
      </c>
      <c r="E24" s="98"/>
      <c r="F24" s="594"/>
    </row>
    <row r="25" spans="1:6" ht="12.75" customHeight="1">
      <c r="A25" s="384" t="s">
        <v>38</v>
      </c>
      <c r="B25" s="385" t="s">
        <v>392</v>
      </c>
      <c r="C25" s="360"/>
      <c r="D25" s="379" t="s">
        <v>481</v>
      </c>
      <c r="E25" s="365"/>
      <c r="F25" s="594"/>
    </row>
    <row r="26" spans="1:6" ht="12.75" customHeight="1">
      <c r="A26" s="387" t="s">
        <v>39</v>
      </c>
      <c r="B26" s="386" t="s">
        <v>393</v>
      </c>
      <c r="C26" s="97"/>
      <c r="D26" s="381" t="s">
        <v>487</v>
      </c>
      <c r="E26" s="98"/>
      <c r="F26" s="594"/>
    </row>
    <row r="27" spans="1:6" ht="12.75" customHeight="1">
      <c r="A27" s="380" t="s">
        <v>40</v>
      </c>
      <c r="B27" s="386" t="s">
        <v>492</v>
      </c>
      <c r="C27" s="97"/>
      <c r="D27" s="381" t="s">
        <v>488</v>
      </c>
      <c r="E27" s="98"/>
      <c r="F27" s="594"/>
    </row>
    <row r="28" spans="1:6" ht="12.75" customHeight="1" thickBot="1">
      <c r="A28" s="449" t="s">
        <v>41</v>
      </c>
      <c r="B28" s="385" t="s">
        <v>350</v>
      </c>
      <c r="C28" s="360"/>
      <c r="D28" s="489"/>
      <c r="E28" s="365"/>
      <c r="F28" s="594"/>
    </row>
    <row r="29" spans="1:6" ht="15.75" customHeight="1" thickBot="1">
      <c r="A29" s="383" t="s">
        <v>42</v>
      </c>
      <c r="B29" s="155" t="s">
        <v>500</v>
      </c>
      <c r="C29" s="359">
        <f>+C19+C24+C27+C28</f>
        <v>139938</v>
      </c>
      <c r="D29" s="155" t="s">
        <v>502</v>
      </c>
      <c r="E29" s="364">
        <f>SUM(E19:E28)</f>
        <v>0</v>
      </c>
      <c r="F29" s="594"/>
    </row>
    <row r="30" spans="1:6" ht="13.5" thickBot="1">
      <c r="A30" s="383" t="s">
        <v>43</v>
      </c>
      <c r="B30" s="389" t="s">
        <v>501</v>
      </c>
      <c r="C30" s="390">
        <f>+C18+C29</f>
        <v>632205</v>
      </c>
      <c r="D30" s="389" t="s">
        <v>503</v>
      </c>
      <c r="E30" s="390">
        <f>+E18+E29</f>
        <v>632205</v>
      </c>
      <c r="F30" s="594"/>
    </row>
    <row r="31" spans="1:6" ht="13.5" thickBot="1">
      <c r="A31" s="383" t="s">
        <v>44</v>
      </c>
      <c r="B31" s="389" t="s">
        <v>174</v>
      </c>
      <c r="C31" s="390">
        <f>IF(C18-E18&lt;0,E18-C18,"-")</f>
        <v>139938</v>
      </c>
      <c r="D31" s="389" t="s">
        <v>175</v>
      </c>
      <c r="E31" s="390" t="str">
        <f>IF(C18-E18&gt;0,C18-E18,"-")</f>
        <v>-</v>
      </c>
      <c r="F31" s="594"/>
    </row>
    <row r="32" spans="1:6" ht="13.5" thickBot="1">
      <c r="A32" s="383" t="s">
        <v>45</v>
      </c>
      <c r="B32" s="389" t="s">
        <v>246</v>
      </c>
      <c r="C32" s="390" t="str">
        <f>IF(C18+C29-E30&lt;0,E30-(C18+C29),"-")</f>
        <v>-</v>
      </c>
      <c r="D32" s="389" t="s">
        <v>247</v>
      </c>
      <c r="E32" s="390" t="str">
        <f>IF(C18+C29-E30&gt;0,C18+C29-E30,"-")</f>
        <v>-</v>
      </c>
      <c r="F32" s="594"/>
    </row>
    <row r="33" spans="2:4" ht="18.75">
      <c r="B33" s="595"/>
      <c r="C33" s="595"/>
      <c r="D33" s="59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zoomScalePageLayoutView="0" workbookViewId="0" topLeftCell="A13">
      <selection activeCell="C20" sqref="C20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6" t="s">
        <v>164</v>
      </c>
      <c r="C1" s="367"/>
      <c r="D1" s="367"/>
      <c r="E1" s="367"/>
      <c r="F1" s="594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8" t="s">
        <v>63</v>
      </c>
      <c r="F2" s="594"/>
    </row>
    <row r="3" spans="1:6" ht="13.5" thickBot="1">
      <c r="A3" s="596" t="s">
        <v>72</v>
      </c>
      <c r="B3" s="369" t="s">
        <v>58</v>
      </c>
      <c r="C3" s="370"/>
      <c r="D3" s="369" t="s">
        <v>59</v>
      </c>
      <c r="E3" s="371"/>
      <c r="F3" s="594"/>
    </row>
    <row r="4" spans="1:6" s="372" customFormat="1" ht="24.75" thickBot="1">
      <c r="A4" s="597"/>
      <c r="B4" s="227" t="s">
        <v>64</v>
      </c>
      <c r="C4" s="228" t="str">
        <f>+'2.1.sz.mell  '!C4</f>
        <v>2016. évi előirányzat</v>
      </c>
      <c r="D4" s="227" t="s">
        <v>64</v>
      </c>
      <c r="E4" s="228" t="str">
        <f>+'2.1.sz.mell  '!C4</f>
        <v>2016. évi előirányzat</v>
      </c>
      <c r="F4" s="594"/>
    </row>
    <row r="5" spans="1:6" s="372" customFormat="1" ht="13.5" thickBot="1">
      <c r="A5" s="373"/>
      <c r="B5" s="374" t="s">
        <v>510</v>
      </c>
      <c r="C5" s="375" t="s">
        <v>511</v>
      </c>
      <c r="D5" s="374" t="s">
        <v>512</v>
      </c>
      <c r="E5" s="376" t="s">
        <v>514</v>
      </c>
      <c r="F5" s="594"/>
    </row>
    <row r="6" spans="1:6" ht="12.75" customHeight="1">
      <c r="A6" s="378" t="s">
        <v>19</v>
      </c>
      <c r="B6" s="379" t="s">
        <v>398</v>
      </c>
      <c r="C6" s="355"/>
      <c r="D6" s="379" t="s">
        <v>238</v>
      </c>
      <c r="E6" s="361">
        <v>48968</v>
      </c>
      <c r="F6" s="594"/>
    </row>
    <row r="7" spans="1:6" ht="12.75">
      <c r="A7" s="380" t="s">
        <v>20</v>
      </c>
      <c r="B7" s="381" t="s">
        <v>399</v>
      </c>
      <c r="C7" s="356"/>
      <c r="D7" s="381" t="s">
        <v>404</v>
      </c>
      <c r="E7" s="362"/>
      <c r="F7" s="594"/>
    </row>
    <row r="8" spans="1:6" ht="12.75" customHeight="1">
      <c r="A8" s="380" t="s">
        <v>21</v>
      </c>
      <c r="B8" s="381" t="s">
        <v>10</v>
      </c>
      <c r="C8" s="356">
        <v>17500</v>
      </c>
      <c r="D8" s="381" t="s">
        <v>192</v>
      </c>
      <c r="E8" s="362">
        <v>9000</v>
      </c>
      <c r="F8" s="594"/>
    </row>
    <row r="9" spans="1:6" ht="12.75" customHeight="1">
      <c r="A9" s="380" t="s">
        <v>22</v>
      </c>
      <c r="B9" s="381" t="s">
        <v>400</v>
      </c>
      <c r="C9" s="356"/>
      <c r="D9" s="381" t="s">
        <v>405</v>
      </c>
      <c r="E9" s="362"/>
      <c r="F9" s="594"/>
    </row>
    <row r="10" spans="1:6" ht="12.75" customHeight="1">
      <c r="A10" s="380" t="s">
        <v>23</v>
      </c>
      <c r="B10" s="381" t="s">
        <v>401</v>
      </c>
      <c r="C10" s="356"/>
      <c r="D10" s="381" t="s">
        <v>241</v>
      </c>
      <c r="E10" s="362">
        <v>6000</v>
      </c>
      <c r="F10" s="594"/>
    </row>
    <row r="11" spans="1:6" ht="12.75" customHeight="1">
      <c r="A11" s="380" t="s">
        <v>24</v>
      </c>
      <c r="B11" s="381" t="s">
        <v>402</v>
      </c>
      <c r="C11" s="357"/>
      <c r="D11" s="490"/>
      <c r="E11" s="362"/>
      <c r="F11" s="594"/>
    </row>
    <row r="12" spans="1:6" ht="12.75" customHeight="1">
      <c r="A12" s="380" t="s">
        <v>25</v>
      </c>
      <c r="B12" s="52"/>
      <c r="C12" s="356"/>
      <c r="D12" s="490"/>
      <c r="E12" s="362"/>
      <c r="F12" s="594"/>
    </row>
    <row r="13" spans="1:6" ht="12.75" customHeight="1">
      <c r="A13" s="380" t="s">
        <v>26</v>
      </c>
      <c r="B13" s="52"/>
      <c r="C13" s="356"/>
      <c r="D13" s="491"/>
      <c r="E13" s="362"/>
      <c r="F13" s="594"/>
    </row>
    <row r="14" spans="1:6" ht="12.75" customHeight="1">
      <c r="A14" s="380" t="s">
        <v>27</v>
      </c>
      <c r="B14" s="488"/>
      <c r="C14" s="357"/>
      <c r="D14" s="490"/>
      <c r="E14" s="362"/>
      <c r="F14" s="594"/>
    </row>
    <row r="15" spans="1:6" ht="12.75">
      <c r="A15" s="380" t="s">
        <v>28</v>
      </c>
      <c r="B15" s="52"/>
      <c r="C15" s="357"/>
      <c r="D15" s="490"/>
      <c r="E15" s="362"/>
      <c r="F15" s="594"/>
    </row>
    <row r="16" spans="1:6" ht="12.75" customHeight="1" thickBot="1">
      <c r="A16" s="449" t="s">
        <v>29</v>
      </c>
      <c r="B16" s="489"/>
      <c r="C16" s="451"/>
      <c r="D16" s="450" t="s">
        <v>51</v>
      </c>
      <c r="E16" s="411"/>
      <c r="F16" s="594"/>
    </row>
    <row r="17" spans="1:6" ht="15.75" customHeight="1" thickBot="1">
      <c r="A17" s="383" t="s">
        <v>30</v>
      </c>
      <c r="B17" s="155" t="s">
        <v>412</v>
      </c>
      <c r="C17" s="359">
        <f>+C6+C8+C9+C11+C12+C13+C14+C15+C16</f>
        <v>17500</v>
      </c>
      <c r="D17" s="155" t="s">
        <v>413</v>
      </c>
      <c r="E17" s="364">
        <f>+E6+E8+E10+E11+E12+E13+E14+E15+E16</f>
        <v>63968</v>
      </c>
      <c r="F17" s="594"/>
    </row>
    <row r="18" spans="1:6" ht="12.75" customHeight="1">
      <c r="A18" s="378" t="s">
        <v>31</v>
      </c>
      <c r="B18" s="393" t="s">
        <v>259</v>
      </c>
      <c r="C18" s="400">
        <f>+C19+C20+C21+C22+C23</f>
        <v>46468</v>
      </c>
      <c r="D18" s="386" t="s">
        <v>196</v>
      </c>
      <c r="E18" s="95"/>
      <c r="F18" s="594"/>
    </row>
    <row r="19" spans="1:6" ht="12.75" customHeight="1">
      <c r="A19" s="380" t="s">
        <v>32</v>
      </c>
      <c r="B19" s="394" t="s">
        <v>248</v>
      </c>
      <c r="C19" s="97">
        <v>46468</v>
      </c>
      <c r="D19" s="386" t="s">
        <v>199</v>
      </c>
      <c r="E19" s="98"/>
      <c r="F19" s="594"/>
    </row>
    <row r="20" spans="1:6" ht="12.75" customHeight="1">
      <c r="A20" s="378" t="s">
        <v>33</v>
      </c>
      <c r="B20" s="394" t="s">
        <v>249</v>
      </c>
      <c r="C20" s="97"/>
      <c r="D20" s="386" t="s">
        <v>161</v>
      </c>
      <c r="E20" s="98"/>
      <c r="F20" s="594"/>
    </row>
    <row r="21" spans="1:6" ht="12.75" customHeight="1">
      <c r="A21" s="380" t="s">
        <v>34</v>
      </c>
      <c r="B21" s="394" t="s">
        <v>250</v>
      </c>
      <c r="C21" s="97"/>
      <c r="D21" s="386" t="s">
        <v>162</v>
      </c>
      <c r="E21" s="98"/>
      <c r="F21" s="594"/>
    </row>
    <row r="22" spans="1:6" ht="12.75" customHeight="1">
      <c r="A22" s="378" t="s">
        <v>35</v>
      </c>
      <c r="B22" s="394" t="s">
        <v>251</v>
      </c>
      <c r="C22" s="97"/>
      <c r="D22" s="385" t="s">
        <v>245</v>
      </c>
      <c r="E22" s="98"/>
      <c r="F22" s="594"/>
    </row>
    <row r="23" spans="1:6" ht="12.75" customHeight="1">
      <c r="A23" s="380" t="s">
        <v>36</v>
      </c>
      <c r="B23" s="395" t="s">
        <v>252</v>
      </c>
      <c r="C23" s="97"/>
      <c r="D23" s="386" t="s">
        <v>200</v>
      </c>
      <c r="E23" s="98"/>
      <c r="F23" s="594"/>
    </row>
    <row r="24" spans="1:6" ht="12.75" customHeight="1">
      <c r="A24" s="378" t="s">
        <v>37</v>
      </c>
      <c r="B24" s="396" t="s">
        <v>253</v>
      </c>
      <c r="C24" s="388">
        <f>+C25+C26+C27+C28+C29</f>
        <v>0</v>
      </c>
      <c r="D24" s="397" t="s">
        <v>198</v>
      </c>
      <c r="E24" s="98"/>
      <c r="F24" s="594"/>
    </row>
    <row r="25" spans="1:6" ht="12.75" customHeight="1">
      <c r="A25" s="380" t="s">
        <v>38</v>
      </c>
      <c r="B25" s="395" t="s">
        <v>254</v>
      </c>
      <c r="C25" s="97"/>
      <c r="D25" s="397" t="s">
        <v>406</v>
      </c>
      <c r="E25" s="98"/>
      <c r="F25" s="594"/>
    </row>
    <row r="26" spans="1:6" ht="12.75" customHeight="1">
      <c r="A26" s="378" t="s">
        <v>39</v>
      </c>
      <c r="B26" s="395" t="s">
        <v>255</v>
      </c>
      <c r="C26" s="97"/>
      <c r="D26" s="392"/>
      <c r="E26" s="98"/>
      <c r="F26" s="594"/>
    </row>
    <row r="27" spans="1:6" ht="12.75" customHeight="1">
      <c r="A27" s="380" t="s">
        <v>40</v>
      </c>
      <c r="B27" s="394" t="s">
        <v>256</v>
      </c>
      <c r="C27" s="97"/>
      <c r="D27" s="151"/>
      <c r="E27" s="98"/>
      <c r="F27" s="594"/>
    </row>
    <row r="28" spans="1:6" ht="12.75" customHeight="1">
      <c r="A28" s="378" t="s">
        <v>41</v>
      </c>
      <c r="B28" s="398" t="s">
        <v>257</v>
      </c>
      <c r="C28" s="97"/>
      <c r="D28" s="52"/>
      <c r="E28" s="98"/>
      <c r="F28" s="594"/>
    </row>
    <row r="29" spans="1:6" ht="12.75" customHeight="1" thickBot="1">
      <c r="A29" s="380" t="s">
        <v>42</v>
      </c>
      <c r="B29" s="399" t="s">
        <v>258</v>
      </c>
      <c r="C29" s="97"/>
      <c r="D29" s="151"/>
      <c r="E29" s="98"/>
      <c r="F29" s="594"/>
    </row>
    <row r="30" spans="1:6" ht="21.75" customHeight="1" thickBot="1">
      <c r="A30" s="383" t="s">
        <v>43</v>
      </c>
      <c r="B30" s="155" t="s">
        <v>403</v>
      </c>
      <c r="C30" s="359">
        <f>+C18+C24</f>
        <v>46468</v>
      </c>
      <c r="D30" s="155" t="s">
        <v>407</v>
      </c>
      <c r="E30" s="364">
        <f>SUM(E18:E29)</f>
        <v>0</v>
      </c>
      <c r="F30" s="594"/>
    </row>
    <row r="31" spans="1:6" ht="13.5" thickBot="1">
      <c r="A31" s="383" t="s">
        <v>44</v>
      </c>
      <c r="B31" s="389" t="s">
        <v>408</v>
      </c>
      <c r="C31" s="390">
        <f>+C17+C30</f>
        <v>63968</v>
      </c>
      <c r="D31" s="389" t="s">
        <v>409</v>
      </c>
      <c r="E31" s="390">
        <f>+E17+E30</f>
        <v>63968</v>
      </c>
      <c r="F31" s="594"/>
    </row>
    <row r="32" spans="1:6" ht="13.5" thickBot="1">
      <c r="A32" s="383" t="s">
        <v>45</v>
      </c>
      <c r="B32" s="389" t="s">
        <v>174</v>
      </c>
      <c r="C32" s="390">
        <f>IF(C17-E17&lt;0,E17-C17,"-")</f>
        <v>46468</v>
      </c>
      <c r="D32" s="389" t="s">
        <v>175</v>
      </c>
      <c r="E32" s="390" t="str">
        <f>IF(C17-E17&gt;0,C17-E17,"-")</f>
        <v>-</v>
      </c>
      <c r="F32" s="594"/>
    </row>
    <row r="33" spans="1:6" ht="13.5" thickBot="1">
      <c r="A33" s="383" t="s">
        <v>46</v>
      </c>
      <c r="B33" s="389" t="s">
        <v>246</v>
      </c>
      <c r="C33" s="390" t="str">
        <f>IF(C17+C30-E26&lt;0,E26-(C17+C30),"-")</f>
        <v>-</v>
      </c>
      <c r="D33" s="389" t="s">
        <v>247</v>
      </c>
      <c r="E33" s="390">
        <f>IF(C17+C30-E26&gt;0,C17+C30-E26,"-")</f>
        <v>63968</v>
      </c>
      <c r="F33" s="594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156</v>
      </c>
      <c r="E1" s="159" t="s">
        <v>160</v>
      </c>
    </row>
    <row r="3" spans="1:5" ht="12.75">
      <c r="A3" s="165"/>
      <c r="B3" s="166"/>
      <c r="C3" s="165"/>
      <c r="D3" s="168"/>
      <c r="E3" s="166"/>
    </row>
    <row r="4" spans="1:5" ht="15.75">
      <c r="A4" s="107" t="str">
        <f>+ÖSSZEFÜGGÉSEK!A5</f>
        <v>2016.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563</v>
      </c>
      <c r="B6" s="166">
        <f>+'1.1.sz.mell.'!C62</f>
        <v>509767</v>
      </c>
      <c r="C6" s="165" t="s">
        <v>504</v>
      </c>
      <c r="D6" s="168">
        <f>+'2.1.sz.mell  '!C18+'2.2.sz.mell  '!C17</f>
        <v>509767</v>
      </c>
      <c r="E6" s="166">
        <f aca="true" t="shared" si="0" ref="E6:E15">+B6-D6</f>
        <v>0</v>
      </c>
    </row>
    <row r="7" spans="1:5" ht="12.75">
      <c r="A7" s="165" t="s">
        <v>564</v>
      </c>
      <c r="B7" s="166">
        <f>+'1.1.sz.mell.'!C86</f>
        <v>186406</v>
      </c>
      <c r="C7" s="165" t="s">
        <v>505</v>
      </c>
      <c r="D7" s="168">
        <f>+'2.1.sz.mell  '!C29+'2.2.sz.mell  '!C30</f>
        <v>186406</v>
      </c>
      <c r="E7" s="166">
        <f t="shared" si="0"/>
        <v>0</v>
      </c>
    </row>
    <row r="8" spans="1:5" ht="12.75">
      <c r="A8" s="165" t="s">
        <v>565</v>
      </c>
      <c r="B8" s="166">
        <f>+'1.1.sz.mell.'!C87</f>
        <v>696173</v>
      </c>
      <c r="C8" s="165" t="s">
        <v>506</v>
      </c>
      <c r="D8" s="168">
        <f>+'2.1.sz.mell  '!C30+'2.2.sz.mell  '!C31</f>
        <v>696173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tr">
        <f>+ÖSSZEFÜGGÉSEK!A12</f>
        <v>2016.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566</v>
      </c>
      <c r="B13" s="166">
        <f>+'1.1.sz.mell.'!C128</f>
        <v>696173</v>
      </c>
      <c r="C13" s="165" t="s">
        <v>507</v>
      </c>
      <c r="D13" s="168">
        <f>+'2.1.sz.mell  '!E18+'2.2.sz.mell  '!E17</f>
        <v>696173</v>
      </c>
      <c r="E13" s="166">
        <f t="shared" si="0"/>
        <v>0</v>
      </c>
    </row>
    <row r="14" spans="1:5" ht="12.75">
      <c r="A14" s="165" t="s">
        <v>567</v>
      </c>
      <c r="B14" s="166">
        <f>+'1.1.sz.mell.'!C153</f>
        <v>0</v>
      </c>
      <c r="C14" s="165" t="s">
        <v>508</v>
      </c>
      <c r="D14" s="168">
        <f>+'2.1.sz.mell  '!E29+'2.2.sz.mell  '!E30</f>
        <v>0</v>
      </c>
      <c r="E14" s="166">
        <f t="shared" si="0"/>
        <v>0</v>
      </c>
    </row>
    <row r="15" spans="1:5" ht="12.75">
      <c r="A15" s="165" t="s">
        <v>568</v>
      </c>
      <c r="B15" s="166">
        <f>+'1.1.sz.mell.'!C154</f>
        <v>696173</v>
      </c>
      <c r="C15" s="165" t="s">
        <v>509</v>
      </c>
      <c r="D15" s="168">
        <f>+'2.1.sz.mell  '!E30+'2.2.sz.mell  '!E31</f>
        <v>696173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8" t="s">
        <v>617</v>
      </c>
      <c r="B1" s="598"/>
      <c r="C1" s="598"/>
      <c r="D1" s="598"/>
      <c r="E1" s="598"/>
      <c r="F1" s="598"/>
    </row>
    <row r="2" spans="1:7" ht="15.75" customHeight="1" thickBot="1">
      <c r="A2" s="180"/>
      <c r="B2" s="180"/>
      <c r="C2" s="599"/>
      <c r="D2" s="599"/>
      <c r="E2" s="606" t="s">
        <v>56</v>
      </c>
      <c r="F2" s="606"/>
      <c r="G2" s="186"/>
    </row>
    <row r="3" spans="1:6" ht="63" customHeight="1">
      <c r="A3" s="602" t="s">
        <v>17</v>
      </c>
      <c r="B3" s="604" t="s">
        <v>202</v>
      </c>
      <c r="C3" s="604" t="s">
        <v>263</v>
      </c>
      <c r="D3" s="604"/>
      <c r="E3" s="604"/>
      <c r="F3" s="600" t="s">
        <v>519</v>
      </c>
    </row>
    <row r="4" spans="1:6" ht="15.75" thickBot="1">
      <c r="A4" s="603"/>
      <c r="B4" s="605"/>
      <c r="C4" s="546">
        <f>+LEFT(ÖSSZEFÜGGÉSEK!A5,4)+1</f>
        <v>2017</v>
      </c>
      <c r="D4" s="546">
        <f>+C4+1</f>
        <v>2018</v>
      </c>
      <c r="E4" s="546">
        <f>+D4+1</f>
        <v>2019</v>
      </c>
      <c r="F4" s="601"/>
    </row>
    <row r="5" spans="1:6" ht="15.75" thickBot="1">
      <c r="A5" s="183"/>
      <c r="B5" s="184" t="s">
        <v>510</v>
      </c>
      <c r="C5" s="184" t="s">
        <v>511</v>
      </c>
      <c r="D5" s="184" t="s">
        <v>512</v>
      </c>
      <c r="E5" s="184" t="s">
        <v>514</v>
      </c>
      <c r="F5" s="185" t="s">
        <v>513</v>
      </c>
    </row>
    <row r="6" spans="1:6" ht="15">
      <c r="A6" s="182" t="s">
        <v>19</v>
      </c>
      <c r="B6" s="204"/>
      <c r="C6" s="205"/>
      <c r="D6" s="205"/>
      <c r="E6" s="205"/>
      <c r="F6" s="189">
        <f>SUM(C6:E6)</f>
        <v>0</v>
      </c>
    </row>
    <row r="7" spans="1:6" ht="15">
      <c r="A7" s="181" t="s">
        <v>20</v>
      </c>
      <c r="B7" s="206"/>
      <c r="C7" s="207"/>
      <c r="D7" s="207"/>
      <c r="E7" s="207"/>
      <c r="F7" s="190">
        <f>SUM(C7:E7)</f>
        <v>0</v>
      </c>
    </row>
    <row r="8" spans="1:6" ht="15">
      <c r="A8" s="181" t="s">
        <v>21</v>
      </c>
      <c r="B8" s="206"/>
      <c r="C8" s="207"/>
      <c r="D8" s="207"/>
      <c r="E8" s="207"/>
      <c r="F8" s="190">
        <f>SUM(C8:E8)</f>
        <v>0</v>
      </c>
    </row>
    <row r="9" spans="1:6" ht="15">
      <c r="A9" s="181" t="s">
        <v>22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23</v>
      </c>
      <c r="B10" s="208"/>
      <c r="C10" s="209"/>
      <c r="D10" s="209"/>
      <c r="E10" s="209"/>
      <c r="F10" s="190">
        <f>SUM(C10:E10)</f>
        <v>0</v>
      </c>
    </row>
    <row r="11" spans="1:6" s="528" customFormat="1" ht="15" thickBot="1">
      <c r="A11" s="525" t="s">
        <v>24</v>
      </c>
      <c r="B11" s="188" t="s">
        <v>203</v>
      </c>
      <c r="C11" s="526">
        <f>SUM(C6:C10)</f>
        <v>0</v>
      </c>
      <c r="D11" s="526">
        <f>SUM(D6:D10)</f>
        <v>0</v>
      </c>
      <c r="E11" s="526">
        <f>SUM(E6:E10)</f>
        <v>0</v>
      </c>
      <c r="F11" s="52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1/2016.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Igazgatási Osztály</cp:lastModifiedBy>
  <cp:lastPrinted>2016-02-03T11:19:39Z</cp:lastPrinted>
  <dcterms:created xsi:type="dcterms:W3CDTF">1999-10-30T10:30:45Z</dcterms:created>
  <dcterms:modified xsi:type="dcterms:W3CDTF">2016-02-24T13:28:41Z</dcterms:modified>
  <cp:category/>
  <cp:version/>
  <cp:contentType/>
  <cp:contentStatus/>
</cp:coreProperties>
</file>