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808" firstSheet="5" activeTab="11"/>
  </bookViews>
  <sheets>
    <sheet name="Összevont" sheetId="16" r:id="rId1"/>
    <sheet name="önkormányzat" sheetId="1" r:id="rId2"/>
    <sheet name="óvoda" sheetId="2" r:id="rId3"/>
    <sheet name="küész" sheetId="18" r:id="rId4"/>
    <sheet name="köh" sheetId="17" r:id="rId5"/>
    <sheet name="pénzeszköz vált." sheetId="4" r:id="rId6"/>
    <sheet name="Felh.bev.mérlege" sheetId="6" r:id="rId7"/>
    <sheet name="Műk.mérleg" sheetId="5" r:id="rId8"/>
    <sheet name="beruházás és felújítás" sheetId="24" r:id="rId9"/>
    <sheet name="több éves kihatás" sheetId="12" r:id="rId10"/>
    <sheet name="közvetett támogatások" sheetId="11" r:id="rId11"/>
    <sheet name="adósság adatok" sheetId="8" r:id="rId12"/>
    <sheet name="tartozásállomány" sheetId="9" r:id="rId13"/>
    <sheet name="irányítószervi támog." sheetId="13" r:id="rId14"/>
    <sheet name="helyi adó bev." sheetId="14" r:id="rId15"/>
    <sheet name="rovatrend" sheetId="15" r:id="rId16"/>
    <sheet name="mérleg összevont" sheetId="19" r:id="rId17"/>
    <sheet name="mérleg önkormányzat" sheetId="20" r:id="rId18"/>
    <sheet name="mérleg óvoda" sheetId="21" r:id="rId19"/>
    <sheet name="mérleg küész" sheetId="22" r:id="rId20"/>
    <sheet name="mérleg köh" sheetId="23" r:id="rId21"/>
  </sheets>
  <externalReferences>
    <externalReference r:id="rId22"/>
    <externalReference r:id="rId23"/>
    <externalReference r:id="rId24"/>
    <externalReference r:id="rId25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16" l="1"/>
  <c r="D19" i="24" l="1"/>
  <c r="D16" i="24"/>
  <c r="D15" i="24"/>
  <c r="D29" i="24"/>
  <c r="D8" i="24"/>
  <c r="C21" i="24"/>
  <c r="D28" i="24"/>
  <c r="D21" i="24" l="1"/>
  <c r="D31" i="24"/>
  <c r="C31" i="24"/>
  <c r="D256" i="19" l="1"/>
  <c r="C256" i="19"/>
  <c r="D255" i="19"/>
  <c r="C255" i="19"/>
  <c r="D254" i="19"/>
  <c r="C254" i="19"/>
  <c r="D253" i="19"/>
  <c r="C253" i="19"/>
  <c r="D252" i="19"/>
  <c r="C252" i="19"/>
  <c r="D251" i="19"/>
  <c r="C251" i="19"/>
  <c r="D250" i="19"/>
  <c r="C250" i="19"/>
  <c r="D249" i="19"/>
  <c r="C249" i="19"/>
  <c r="D248" i="19"/>
  <c r="C248" i="19"/>
  <c r="D247" i="19"/>
  <c r="C247" i="19"/>
  <c r="D246" i="19"/>
  <c r="C246" i="19"/>
  <c r="D245" i="19"/>
  <c r="C245" i="19"/>
  <c r="D244" i="19"/>
  <c r="C244" i="19"/>
  <c r="D243" i="19"/>
  <c r="C243" i="19"/>
  <c r="D242" i="19"/>
  <c r="C242" i="19"/>
  <c r="D241" i="19"/>
  <c r="C241" i="19"/>
  <c r="D240" i="19"/>
  <c r="C240" i="19"/>
  <c r="D239" i="19"/>
  <c r="C239" i="19"/>
  <c r="D238" i="19"/>
  <c r="C238" i="19"/>
  <c r="D237" i="19"/>
  <c r="C237" i="19"/>
  <c r="D236" i="19"/>
  <c r="C236" i="19"/>
  <c r="D235" i="19"/>
  <c r="C235" i="19"/>
  <c r="D234" i="19"/>
  <c r="C234" i="19"/>
  <c r="D233" i="19"/>
  <c r="C233" i="19"/>
  <c r="D232" i="19"/>
  <c r="C232" i="19"/>
  <c r="D231" i="19"/>
  <c r="C231" i="19"/>
  <c r="D230" i="19"/>
  <c r="C230" i="19"/>
  <c r="D229" i="19"/>
  <c r="C229" i="19"/>
  <c r="D228" i="19"/>
  <c r="C228" i="19"/>
  <c r="D227" i="19"/>
  <c r="C227" i="19"/>
  <c r="D226" i="19"/>
  <c r="C226" i="19"/>
  <c r="D225" i="19"/>
  <c r="C225" i="19"/>
  <c r="D224" i="19"/>
  <c r="C224" i="19"/>
  <c r="D223" i="19"/>
  <c r="C223" i="19"/>
  <c r="D222" i="19"/>
  <c r="C222" i="19"/>
  <c r="D221" i="19"/>
  <c r="C221" i="19"/>
  <c r="D220" i="19"/>
  <c r="C220" i="19"/>
  <c r="D219" i="19"/>
  <c r="C219" i="19"/>
  <c r="D218" i="19"/>
  <c r="C218" i="19"/>
  <c r="D217" i="19"/>
  <c r="C217" i="19"/>
  <c r="D216" i="19"/>
  <c r="C216" i="19"/>
  <c r="D215" i="19"/>
  <c r="C215" i="19"/>
  <c r="D214" i="19"/>
  <c r="C214" i="19"/>
  <c r="D213" i="19"/>
  <c r="C213" i="19"/>
  <c r="D212" i="19"/>
  <c r="C212" i="19"/>
  <c r="D211" i="19"/>
  <c r="C211" i="19"/>
  <c r="D210" i="19"/>
  <c r="C210" i="19"/>
  <c r="D209" i="19"/>
  <c r="C209" i="19"/>
  <c r="D208" i="19"/>
  <c r="C208" i="19"/>
  <c r="D207" i="19"/>
  <c r="C207" i="19"/>
  <c r="D206" i="19"/>
  <c r="C206" i="19"/>
  <c r="D205" i="19"/>
  <c r="C205" i="19"/>
  <c r="D204" i="19"/>
  <c r="C204" i="19"/>
  <c r="D203" i="19"/>
  <c r="C203" i="19"/>
  <c r="D202" i="19"/>
  <c r="C202" i="19"/>
  <c r="D201" i="19"/>
  <c r="C201" i="19"/>
  <c r="D200" i="19"/>
  <c r="C200" i="19"/>
  <c r="D199" i="19"/>
  <c r="C199" i="19"/>
  <c r="D198" i="19"/>
  <c r="C198" i="19"/>
  <c r="D197" i="19"/>
  <c r="C197" i="19"/>
  <c r="D196" i="19"/>
  <c r="C196" i="19"/>
  <c r="D195" i="19"/>
  <c r="C195" i="19"/>
  <c r="D194" i="19"/>
  <c r="C194" i="19"/>
  <c r="D193" i="19"/>
  <c r="C193" i="19"/>
  <c r="D192" i="19"/>
  <c r="C192" i="19"/>
  <c r="D191" i="19"/>
  <c r="C191" i="19"/>
  <c r="D190" i="19"/>
  <c r="C190" i="19"/>
  <c r="D189" i="19"/>
  <c r="C189" i="19"/>
  <c r="D188" i="19"/>
  <c r="C188" i="19"/>
  <c r="D187" i="19"/>
  <c r="C187" i="19"/>
  <c r="D186" i="19"/>
  <c r="C186" i="19"/>
  <c r="D185" i="19"/>
  <c r="C185" i="19"/>
  <c r="D184" i="19"/>
  <c r="C184" i="19"/>
  <c r="D183" i="19"/>
  <c r="C183" i="19"/>
  <c r="D182" i="19"/>
  <c r="C182" i="19"/>
  <c r="D181" i="19"/>
  <c r="C181" i="19"/>
  <c r="D180" i="19"/>
  <c r="C180" i="19"/>
  <c r="D179" i="19"/>
  <c r="C179" i="19"/>
  <c r="D178" i="19"/>
  <c r="C178" i="19"/>
  <c r="D177" i="19"/>
  <c r="C177" i="19"/>
  <c r="D176" i="19"/>
  <c r="C176" i="19"/>
  <c r="D175" i="19"/>
  <c r="C175" i="19"/>
  <c r="D174" i="19"/>
  <c r="C174" i="19"/>
  <c r="D173" i="19"/>
  <c r="C173" i="19"/>
  <c r="D172" i="19"/>
  <c r="C172" i="19"/>
  <c r="D171" i="19"/>
  <c r="C171" i="19"/>
  <c r="D170" i="19"/>
  <c r="C170" i="19"/>
  <c r="D169" i="19"/>
  <c r="C169" i="19"/>
  <c r="D168" i="19"/>
  <c r="C168" i="19"/>
  <c r="D167" i="19"/>
  <c r="C167" i="19"/>
  <c r="D166" i="19"/>
  <c r="C166" i="19"/>
  <c r="D165" i="19"/>
  <c r="C165" i="19"/>
  <c r="D164" i="19"/>
  <c r="C164" i="19"/>
  <c r="D163" i="19"/>
  <c r="C163" i="19"/>
  <c r="D162" i="19"/>
  <c r="C162" i="19"/>
  <c r="D161" i="19"/>
  <c r="C161" i="19"/>
  <c r="D160" i="19"/>
  <c r="C160" i="19"/>
  <c r="D159" i="19"/>
  <c r="C159" i="19"/>
  <c r="D158" i="19"/>
  <c r="C158" i="19"/>
  <c r="D157" i="19"/>
  <c r="C157" i="19"/>
  <c r="D156" i="19"/>
  <c r="C156" i="19"/>
  <c r="D155" i="19"/>
  <c r="C155" i="19"/>
  <c r="D154" i="19"/>
  <c r="C154" i="19"/>
  <c r="D153" i="19"/>
  <c r="C153" i="19"/>
  <c r="D152" i="19"/>
  <c r="C152" i="19"/>
  <c r="D151" i="19"/>
  <c r="C151" i="19"/>
  <c r="D150" i="19"/>
  <c r="C150" i="19"/>
  <c r="D149" i="19"/>
  <c r="C149" i="19"/>
  <c r="D148" i="19"/>
  <c r="C148" i="19"/>
  <c r="D147" i="19"/>
  <c r="C147" i="19"/>
  <c r="D146" i="19"/>
  <c r="C146" i="19"/>
  <c r="D145" i="19"/>
  <c r="C145" i="19"/>
  <c r="D144" i="19"/>
  <c r="C144" i="19"/>
  <c r="D143" i="19"/>
  <c r="C143" i="19"/>
  <c r="D142" i="19"/>
  <c r="C142" i="19"/>
  <c r="D141" i="19"/>
  <c r="C141" i="19"/>
  <c r="D140" i="19"/>
  <c r="C140" i="19"/>
  <c r="D139" i="19"/>
  <c r="C139" i="19"/>
  <c r="D138" i="19"/>
  <c r="C138" i="19"/>
  <c r="D137" i="19"/>
  <c r="C137" i="19"/>
  <c r="D136" i="19"/>
  <c r="C136" i="19"/>
  <c r="D135" i="19"/>
  <c r="C135" i="19"/>
  <c r="D134" i="19"/>
  <c r="C134" i="19"/>
  <c r="D133" i="19"/>
  <c r="C133" i="19"/>
  <c r="D132" i="19"/>
  <c r="C132" i="19"/>
  <c r="D131" i="19"/>
  <c r="C131" i="19"/>
  <c r="D130" i="19"/>
  <c r="C130" i="19"/>
  <c r="D129" i="19"/>
  <c r="C129" i="19"/>
  <c r="D128" i="19"/>
  <c r="C128" i="19"/>
  <c r="D127" i="19"/>
  <c r="C127" i="19"/>
  <c r="D126" i="19"/>
  <c r="C126" i="19"/>
  <c r="D125" i="19"/>
  <c r="C125" i="19"/>
  <c r="D124" i="19"/>
  <c r="C124" i="19"/>
  <c r="D123" i="19"/>
  <c r="C123" i="19"/>
  <c r="D122" i="19"/>
  <c r="C122" i="19"/>
  <c r="D121" i="19"/>
  <c r="C121" i="19"/>
  <c r="D120" i="19"/>
  <c r="C120" i="19"/>
  <c r="D119" i="19"/>
  <c r="C119" i="19"/>
  <c r="D118" i="19"/>
  <c r="C118" i="19"/>
  <c r="D117" i="19"/>
  <c r="C117" i="19"/>
  <c r="D116" i="19"/>
  <c r="C116" i="19"/>
  <c r="D115" i="19"/>
  <c r="C115" i="19"/>
  <c r="D114" i="19"/>
  <c r="C114" i="19"/>
  <c r="D113" i="19"/>
  <c r="C113" i="19"/>
  <c r="D112" i="19"/>
  <c r="C112" i="19"/>
  <c r="D111" i="19"/>
  <c r="C111" i="19"/>
  <c r="D110" i="19"/>
  <c r="C110" i="19"/>
  <c r="D109" i="19"/>
  <c r="C109" i="19"/>
  <c r="D108" i="19"/>
  <c r="C108" i="19"/>
  <c r="D107" i="19"/>
  <c r="C107" i="19"/>
  <c r="D106" i="19"/>
  <c r="C106" i="19"/>
  <c r="D105" i="19"/>
  <c r="C105" i="19"/>
  <c r="D104" i="19"/>
  <c r="C104" i="19"/>
  <c r="D103" i="19"/>
  <c r="C103" i="19"/>
  <c r="D102" i="19"/>
  <c r="C102" i="19"/>
  <c r="D101" i="19"/>
  <c r="C101" i="19"/>
  <c r="D100" i="19"/>
  <c r="C100" i="19"/>
  <c r="D99" i="19"/>
  <c r="C99" i="19"/>
  <c r="D98" i="19"/>
  <c r="C98" i="19"/>
  <c r="D97" i="19"/>
  <c r="C97" i="19"/>
  <c r="D96" i="19"/>
  <c r="C96" i="19"/>
  <c r="D95" i="19"/>
  <c r="C95" i="19"/>
  <c r="D94" i="19"/>
  <c r="C94" i="19"/>
  <c r="D93" i="19"/>
  <c r="C93" i="19"/>
  <c r="D92" i="19"/>
  <c r="C92" i="19"/>
  <c r="D91" i="19"/>
  <c r="C91" i="19"/>
  <c r="D90" i="19"/>
  <c r="C90" i="19"/>
  <c r="D89" i="19"/>
  <c r="C89" i="19"/>
  <c r="D88" i="19"/>
  <c r="C88" i="19"/>
  <c r="D87" i="19"/>
  <c r="C87" i="19"/>
  <c r="D86" i="19"/>
  <c r="C86" i="19"/>
  <c r="D85" i="19"/>
  <c r="C85" i="19"/>
  <c r="D84" i="19"/>
  <c r="C84" i="19"/>
  <c r="D83" i="19"/>
  <c r="C83" i="19"/>
  <c r="D82" i="19"/>
  <c r="C82" i="19"/>
  <c r="D81" i="19"/>
  <c r="C81" i="19"/>
  <c r="D80" i="19"/>
  <c r="C80" i="19"/>
  <c r="D79" i="19"/>
  <c r="C79" i="19"/>
  <c r="D78" i="19"/>
  <c r="C78" i="19"/>
  <c r="D77" i="19"/>
  <c r="C77" i="19"/>
  <c r="D76" i="19"/>
  <c r="C76" i="19"/>
  <c r="D75" i="19"/>
  <c r="C75" i="19"/>
  <c r="D74" i="19"/>
  <c r="C74" i="19"/>
  <c r="D73" i="19"/>
  <c r="C73" i="19"/>
  <c r="D72" i="19"/>
  <c r="C72" i="19"/>
  <c r="D71" i="19"/>
  <c r="C71" i="19"/>
  <c r="D70" i="19"/>
  <c r="C70" i="19"/>
  <c r="D69" i="19"/>
  <c r="C69" i="19"/>
  <c r="D68" i="19"/>
  <c r="C68" i="19"/>
  <c r="D67" i="19"/>
  <c r="C67" i="19"/>
  <c r="D66" i="19"/>
  <c r="C66" i="19"/>
  <c r="D65" i="19"/>
  <c r="C65" i="19"/>
  <c r="D64" i="19"/>
  <c r="C64" i="19"/>
  <c r="D63" i="19"/>
  <c r="C63" i="19"/>
  <c r="D62" i="19"/>
  <c r="C62" i="19"/>
  <c r="D61" i="19"/>
  <c r="C61" i="19"/>
  <c r="D60" i="19"/>
  <c r="C60" i="19"/>
  <c r="D59" i="19"/>
  <c r="C59" i="19"/>
  <c r="D58" i="19"/>
  <c r="C58" i="19"/>
  <c r="D57" i="19"/>
  <c r="C57" i="19"/>
  <c r="D56" i="19"/>
  <c r="C56" i="19"/>
  <c r="D55" i="19"/>
  <c r="C55" i="19"/>
  <c r="D54" i="19"/>
  <c r="C54" i="19"/>
  <c r="D53" i="19"/>
  <c r="C53" i="19"/>
  <c r="D52" i="19"/>
  <c r="C52" i="19"/>
  <c r="D51" i="19"/>
  <c r="C51" i="19"/>
  <c r="D50" i="19"/>
  <c r="C50" i="19"/>
  <c r="D49" i="19"/>
  <c r="C49" i="19"/>
  <c r="D48" i="19"/>
  <c r="C48" i="19"/>
  <c r="D47" i="19"/>
  <c r="C47" i="19"/>
  <c r="D46" i="19"/>
  <c r="C46" i="19"/>
  <c r="D45" i="19"/>
  <c r="C45" i="19"/>
  <c r="D44" i="19"/>
  <c r="C44" i="19"/>
  <c r="D43" i="19"/>
  <c r="C43" i="19"/>
  <c r="D42" i="19"/>
  <c r="C42" i="19"/>
  <c r="D41" i="19"/>
  <c r="C41" i="19"/>
  <c r="D40" i="19"/>
  <c r="C40" i="19"/>
  <c r="D39" i="19"/>
  <c r="C39" i="19"/>
  <c r="D38" i="19"/>
  <c r="C38" i="19"/>
  <c r="D37" i="19"/>
  <c r="C37" i="19"/>
  <c r="D36" i="19"/>
  <c r="C36" i="19"/>
  <c r="D35" i="19"/>
  <c r="C35" i="19"/>
  <c r="D34" i="19"/>
  <c r="C34" i="19"/>
  <c r="D33" i="19"/>
  <c r="C33" i="19"/>
  <c r="D32" i="19"/>
  <c r="C32" i="19"/>
  <c r="D31" i="19"/>
  <c r="C31" i="19"/>
  <c r="D30" i="19"/>
  <c r="C30" i="19"/>
  <c r="D29" i="19"/>
  <c r="C29" i="19"/>
  <c r="D28" i="19"/>
  <c r="C28" i="19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D23" i="8" l="1"/>
  <c r="C17" i="5"/>
  <c r="D11" i="14" l="1"/>
  <c r="C11" i="14"/>
  <c r="N17" i="4" l="1"/>
  <c r="O17" i="4" s="1"/>
  <c r="Q17" i="4" s="1"/>
  <c r="N18" i="4"/>
  <c r="O18" i="4" s="1"/>
  <c r="Q18" i="4" s="1"/>
  <c r="N19" i="4"/>
  <c r="O19" i="4" s="1"/>
  <c r="Q19" i="4" s="1"/>
  <c r="N20" i="4"/>
  <c r="O20" i="4" s="1"/>
  <c r="Q20" i="4" s="1"/>
  <c r="N21" i="4"/>
  <c r="O21" i="4" s="1"/>
  <c r="Q21" i="4" s="1"/>
  <c r="N22" i="4"/>
  <c r="O22" i="4" s="1"/>
  <c r="Q22" i="4" s="1"/>
  <c r="N23" i="4"/>
  <c r="O23" i="4" s="1"/>
  <c r="Q23" i="4" s="1"/>
  <c r="N16" i="4"/>
  <c r="O16" i="4" s="1"/>
  <c r="N6" i="4"/>
  <c r="O6" i="4" s="1"/>
  <c r="Q6" i="4" s="1"/>
  <c r="N7" i="4"/>
  <c r="O7" i="4" s="1"/>
  <c r="Q7" i="4" s="1"/>
  <c r="N8" i="4"/>
  <c r="O8" i="4" s="1"/>
  <c r="Q8" i="4" s="1"/>
  <c r="N9" i="4"/>
  <c r="O9" i="4" s="1"/>
  <c r="Q9" i="4" s="1"/>
  <c r="N10" i="4"/>
  <c r="O10" i="4" s="1"/>
  <c r="Q10" i="4" s="1"/>
  <c r="N11" i="4"/>
  <c r="O11" i="4" s="1"/>
  <c r="Q11" i="4" s="1"/>
  <c r="N12" i="4"/>
  <c r="O12" i="4" s="1"/>
  <c r="Q12" i="4" s="1"/>
  <c r="N13" i="4"/>
  <c r="O13" i="4" s="1"/>
  <c r="Q13" i="4" s="1"/>
  <c r="Q15" i="4"/>
  <c r="N5" i="4"/>
  <c r="K29" i="16" l="1"/>
  <c r="C29" i="16"/>
  <c r="L8" i="16"/>
  <c r="H8" i="16"/>
  <c r="F8" i="16" l="1"/>
  <c r="L28" i="16"/>
  <c r="D8" i="1"/>
  <c r="D8" i="16" s="1"/>
  <c r="D67" i="16" l="1"/>
  <c r="H70" i="1"/>
  <c r="L70" i="1"/>
  <c r="N57" i="16"/>
  <c r="N56" i="16"/>
  <c r="N55" i="16"/>
  <c r="J57" i="16"/>
  <c r="J56" i="16"/>
  <c r="J55" i="16"/>
  <c r="F57" i="16"/>
  <c r="F56" i="16"/>
  <c r="F55" i="16"/>
  <c r="L73" i="16" l="1"/>
  <c r="M73" i="16"/>
  <c r="M67" i="16"/>
  <c r="N67" i="16"/>
  <c r="L70" i="16"/>
  <c r="M70" i="16"/>
  <c r="M65" i="16"/>
  <c r="M56" i="16"/>
  <c r="M57" i="16"/>
  <c r="M58" i="16"/>
  <c r="N58" i="16"/>
  <c r="M59" i="16"/>
  <c r="N59" i="16"/>
  <c r="L60" i="16"/>
  <c r="M60" i="16"/>
  <c r="N60" i="16"/>
  <c r="L61" i="16"/>
  <c r="M61" i="16"/>
  <c r="N61" i="16"/>
  <c r="L62" i="16"/>
  <c r="M62" i="16"/>
  <c r="N62" i="16"/>
  <c r="L63" i="16"/>
  <c r="M63" i="16"/>
  <c r="N63" i="16"/>
  <c r="M55" i="16"/>
  <c r="I75" i="16"/>
  <c r="J75" i="16"/>
  <c r="H73" i="16"/>
  <c r="I73" i="16"/>
  <c r="J73" i="16"/>
  <c r="I72" i="16"/>
  <c r="J72" i="16"/>
  <c r="H72" i="16"/>
  <c r="I67" i="16"/>
  <c r="J67" i="16"/>
  <c r="H70" i="16"/>
  <c r="I70" i="16"/>
  <c r="J70" i="16"/>
  <c r="I65" i="16"/>
  <c r="J65" i="16"/>
  <c r="I56" i="16"/>
  <c r="I57" i="16"/>
  <c r="I58" i="16"/>
  <c r="J58" i="16"/>
  <c r="I59" i="16"/>
  <c r="J59" i="16"/>
  <c r="H60" i="16"/>
  <c r="I60" i="16"/>
  <c r="J60" i="16"/>
  <c r="H61" i="16"/>
  <c r="I61" i="16"/>
  <c r="J61" i="16"/>
  <c r="H62" i="16"/>
  <c r="I62" i="16"/>
  <c r="J62" i="16"/>
  <c r="H63" i="16"/>
  <c r="I63" i="16"/>
  <c r="J63" i="16"/>
  <c r="I55" i="16"/>
  <c r="E75" i="16"/>
  <c r="F75" i="16"/>
  <c r="D73" i="16"/>
  <c r="E73" i="16"/>
  <c r="F73" i="16"/>
  <c r="E72" i="16"/>
  <c r="F72" i="16"/>
  <c r="D72" i="16"/>
  <c r="D66" i="16"/>
  <c r="E66" i="16"/>
  <c r="F66" i="16"/>
  <c r="E67" i="16"/>
  <c r="F67" i="16"/>
  <c r="D68" i="16"/>
  <c r="E68" i="16"/>
  <c r="F68" i="16"/>
  <c r="D69" i="16"/>
  <c r="E69" i="16"/>
  <c r="F69" i="16"/>
  <c r="D70" i="16"/>
  <c r="E70" i="16"/>
  <c r="F70" i="16"/>
  <c r="E65" i="16"/>
  <c r="F65" i="16"/>
  <c r="E56" i="16"/>
  <c r="E57" i="16"/>
  <c r="D58" i="16"/>
  <c r="E58" i="16"/>
  <c r="F58" i="16"/>
  <c r="D59" i="16"/>
  <c r="E59" i="16"/>
  <c r="F59" i="16"/>
  <c r="D60" i="16"/>
  <c r="E60" i="16"/>
  <c r="F60" i="16"/>
  <c r="D61" i="16"/>
  <c r="E61" i="16"/>
  <c r="F61" i="16"/>
  <c r="D62" i="16"/>
  <c r="E62" i="16"/>
  <c r="F62" i="16"/>
  <c r="D63" i="16"/>
  <c r="E63" i="16"/>
  <c r="F63" i="16"/>
  <c r="E55" i="16"/>
  <c r="L46" i="16"/>
  <c r="M45" i="16"/>
  <c r="L41" i="16"/>
  <c r="M41" i="16"/>
  <c r="N41" i="16"/>
  <c r="L42" i="16"/>
  <c r="M42" i="16"/>
  <c r="N42" i="16"/>
  <c r="M40" i="16"/>
  <c r="N40" i="16"/>
  <c r="M37" i="16"/>
  <c r="M31" i="16"/>
  <c r="N31" i="16"/>
  <c r="M33" i="16"/>
  <c r="N33" i="16"/>
  <c r="M34" i="16"/>
  <c r="N34" i="16"/>
  <c r="M35" i="16"/>
  <c r="M30" i="16"/>
  <c r="L24" i="16"/>
  <c r="M24" i="16"/>
  <c r="L25" i="16"/>
  <c r="M25" i="16"/>
  <c r="L26" i="16"/>
  <c r="M26" i="16"/>
  <c r="L27" i="16"/>
  <c r="M27" i="16"/>
  <c r="N27" i="16"/>
  <c r="M23" i="16"/>
  <c r="N23" i="16"/>
  <c r="L20" i="16"/>
  <c r="M20" i="16"/>
  <c r="N20" i="16"/>
  <c r="M19" i="16"/>
  <c r="L40" i="16"/>
  <c r="L37" i="16"/>
  <c r="L23" i="16"/>
  <c r="L19" i="16"/>
  <c r="L15" i="16"/>
  <c r="L9" i="16"/>
  <c r="L10" i="16"/>
  <c r="L11" i="16"/>
  <c r="L12" i="16"/>
  <c r="L13" i="16"/>
  <c r="M8" i="16"/>
  <c r="H46" i="16"/>
  <c r="I46" i="16"/>
  <c r="J46" i="16"/>
  <c r="I45" i="16"/>
  <c r="H41" i="16"/>
  <c r="I41" i="16"/>
  <c r="J41" i="16"/>
  <c r="H42" i="16"/>
  <c r="I42" i="16"/>
  <c r="J42" i="16"/>
  <c r="I40" i="16"/>
  <c r="J40" i="16"/>
  <c r="I37" i="16"/>
  <c r="J37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I30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I23" i="16"/>
  <c r="J23" i="16"/>
  <c r="H20" i="16"/>
  <c r="I20" i="16"/>
  <c r="J20" i="16"/>
  <c r="I19" i="16"/>
  <c r="J19" i="16"/>
  <c r="I16" i="16"/>
  <c r="J16" i="16"/>
  <c r="I15" i="16"/>
  <c r="J15" i="16"/>
  <c r="H40" i="16"/>
  <c r="H37" i="16"/>
  <c r="H23" i="16"/>
  <c r="H19" i="16"/>
  <c r="H15" i="16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I8" i="16"/>
  <c r="D46" i="16"/>
  <c r="E46" i="16"/>
  <c r="F46" i="16"/>
  <c r="E45" i="16"/>
  <c r="F45" i="16"/>
  <c r="D45" i="16"/>
  <c r="D41" i="16"/>
  <c r="E41" i="16"/>
  <c r="F41" i="16"/>
  <c r="D42" i="16"/>
  <c r="E42" i="16"/>
  <c r="F42" i="16"/>
  <c r="E40" i="16"/>
  <c r="F40" i="16"/>
  <c r="D38" i="16"/>
  <c r="E38" i="16"/>
  <c r="F38" i="16"/>
  <c r="E37" i="16"/>
  <c r="F37" i="16"/>
  <c r="D40" i="16"/>
  <c r="D37" i="16"/>
  <c r="D31" i="16"/>
  <c r="E31" i="16"/>
  <c r="F31" i="16"/>
  <c r="D32" i="16"/>
  <c r="E32" i="16"/>
  <c r="F32" i="16"/>
  <c r="D33" i="16"/>
  <c r="E33" i="16"/>
  <c r="F33" i="16"/>
  <c r="D34" i="16"/>
  <c r="E34" i="16"/>
  <c r="F34" i="16"/>
  <c r="D35" i="16"/>
  <c r="E35" i="16"/>
  <c r="F35" i="16"/>
  <c r="E30" i="16"/>
  <c r="F30" i="16"/>
  <c r="E23" i="16"/>
  <c r="F23" i="16"/>
  <c r="E24" i="16"/>
  <c r="F24" i="16"/>
  <c r="E25" i="16"/>
  <c r="F25" i="16"/>
  <c r="E26" i="16"/>
  <c r="F26" i="16"/>
  <c r="E27" i="16"/>
  <c r="F27" i="16"/>
  <c r="D24" i="16"/>
  <c r="D25" i="16"/>
  <c r="D26" i="16"/>
  <c r="D27" i="16"/>
  <c r="D23" i="16"/>
  <c r="E19" i="16"/>
  <c r="F19" i="16"/>
  <c r="E20" i="16"/>
  <c r="F20" i="16"/>
  <c r="D20" i="16"/>
  <c r="D19" i="16"/>
  <c r="D16" i="16"/>
  <c r="E16" i="16"/>
  <c r="F16" i="16"/>
  <c r="D17" i="16"/>
  <c r="E17" i="16"/>
  <c r="F17" i="16"/>
  <c r="E15" i="16"/>
  <c r="F15" i="16"/>
  <c r="D15" i="16"/>
  <c r="D9" i="16"/>
  <c r="E9" i="16"/>
  <c r="F9" i="16"/>
  <c r="D10" i="16"/>
  <c r="E10" i="16"/>
  <c r="F10" i="16"/>
  <c r="D11" i="16"/>
  <c r="E11" i="16"/>
  <c r="F11" i="16"/>
  <c r="D12" i="16"/>
  <c r="E12" i="16"/>
  <c r="F12" i="16"/>
  <c r="D13" i="16"/>
  <c r="E13" i="16"/>
  <c r="F13" i="16"/>
  <c r="E8" i="16"/>
  <c r="G14" i="17" l="1"/>
  <c r="D14" i="17"/>
  <c r="C14" i="17" s="1"/>
  <c r="C69" i="16" l="1"/>
  <c r="N79" i="16"/>
  <c r="M79" i="16" s="1"/>
  <c r="N78" i="16"/>
  <c r="M78" i="16" s="1"/>
  <c r="N77" i="16"/>
  <c r="M77" i="16"/>
  <c r="L77" i="16" s="1"/>
  <c r="K77" i="16" s="1"/>
  <c r="J77" i="16" s="1"/>
  <c r="I77" i="16" s="1"/>
  <c r="H77" i="16" s="1"/>
  <c r="G77" i="16" s="1"/>
  <c r="G75" i="16"/>
  <c r="C75" i="16"/>
  <c r="G73" i="16"/>
  <c r="C73" i="16"/>
  <c r="G72" i="16"/>
  <c r="C72" i="16"/>
  <c r="J71" i="16"/>
  <c r="I71" i="16"/>
  <c r="H71" i="16"/>
  <c r="F71" i="16"/>
  <c r="E71" i="16"/>
  <c r="D71" i="16"/>
  <c r="G70" i="16"/>
  <c r="C70" i="16"/>
  <c r="C68" i="16"/>
  <c r="K67" i="16"/>
  <c r="G67" i="16"/>
  <c r="C67" i="16"/>
  <c r="C66" i="16"/>
  <c r="K65" i="16"/>
  <c r="G65" i="16"/>
  <c r="C65" i="16"/>
  <c r="F64" i="16"/>
  <c r="E64" i="16"/>
  <c r="D64" i="16"/>
  <c r="K63" i="16"/>
  <c r="G63" i="16"/>
  <c r="C63" i="16"/>
  <c r="K62" i="16"/>
  <c r="G62" i="16"/>
  <c r="C62" i="16"/>
  <c r="K61" i="16"/>
  <c r="G61" i="16"/>
  <c r="C61" i="16"/>
  <c r="K60" i="16"/>
  <c r="G60" i="16"/>
  <c r="C60" i="16"/>
  <c r="C59" i="16"/>
  <c r="C58" i="16"/>
  <c r="N54" i="16"/>
  <c r="M54" i="16"/>
  <c r="J54" i="16"/>
  <c r="I54" i="16"/>
  <c r="F54" i="16"/>
  <c r="E54" i="16"/>
  <c r="N49" i="16"/>
  <c r="M49" i="16" s="1"/>
  <c r="L49" i="16" s="1"/>
  <c r="J49" i="16" s="1"/>
  <c r="I49" i="16" s="1"/>
  <c r="H49" i="16" s="1"/>
  <c r="G49" i="16" s="1"/>
  <c r="G46" i="16"/>
  <c r="C46" i="16"/>
  <c r="K45" i="16"/>
  <c r="G45" i="16"/>
  <c r="C45" i="16"/>
  <c r="N44" i="16"/>
  <c r="M44" i="16"/>
  <c r="L44" i="16"/>
  <c r="L47" i="16" s="1"/>
  <c r="J44" i="16"/>
  <c r="J47" i="16" s="1"/>
  <c r="I44" i="16"/>
  <c r="I47" i="16" s="1"/>
  <c r="H44" i="16"/>
  <c r="H47" i="16" s="1"/>
  <c r="F44" i="16"/>
  <c r="E44" i="16"/>
  <c r="E47" i="16" s="1"/>
  <c r="D44" i="16"/>
  <c r="D47" i="16" s="1"/>
  <c r="K42" i="16"/>
  <c r="G42" i="16"/>
  <c r="C42" i="16"/>
  <c r="K41" i="16"/>
  <c r="G41" i="16"/>
  <c r="C41" i="16"/>
  <c r="K40" i="16"/>
  <c r="G40" i="16"/>
  <c r="C40" i="16"/>
  <c r="N39" i="16"/>
  <c r="M39" i="16"/>
  <c r="L39" i="16"/>
  <c r="J39" i="16"/>
  <c r="I39" i="16"/>
  <c r="H39" i="16"/>
  <c r="F39" i="16"/>
  <c r="E39" i="16"/>
  <c r="D39" i="16"/>
  <c r="C38" i="16"/>
  <c r="G37" i="16"/>
  <c r="C37" i="16"/>
  <c r="M36" i="16"/>
  <c r="L36" i="16"/>
  <c r="J36" i="16"/>
  <c r="I36" i="16"/>
  <c r="H36" i="16"/>
  <c r="F36" i="16"/>
  <c r="E36" i="16"/>
  <c r="D36" i="16"/>
  <c r="K35" i="16"/>
  <c r="G35" i="16"/>
  <c r="C35" i="16"/>
  <c r="K34" i="16"/>
  <c r="G34" i="16"/>
  <c r="C34" i="16"/>
  <c r="K33" i="16"/>
  <c r="G33" i="16"/>
  <c r="C33" i="16"/>
  <c r="G32" i="16"/>
  <c r="C32" i="16"/>
  <c r="K31" i="16"/>
  <c r="G31" i="16"/>
  <c r="C31" i="16"/>
  <c r="K30" i="16"/>
  <c r="G30" i="16"/>
  <c r="C30" i="16"/>
  <c r="J28" i="16"/>
  <c r="I28" i="16"/>
  <c r="H28" i="16"/>
  <c r="F28" i="16"/>
  <c r="E28" i="16"/>
  <c r="D28" i="16"/>
  <c r="K27" i="16"/>
  <c r="G27" i="16"/>
  <c r="C27" i="16"/>
  <c r="G26" i="16"/>
  <c r="C26" i="16"/>
  <c r="G25" i="16"/>
  <c r="C25" i="16"/>
  <c r="G24" i="16"/>
  <c r="C24" i="16"/>
  <c r="K23" i="16"/>
  <c r="G23" i="16"/>
  <c r="C23" i="16"/>
  <c r="M22" i="16"/>
  <c r="L22" i="16"/>
  <c r="J22" i="16"/>
  <c r="J21" i="16" s="1"/>
  <c r="I22" i="16"/>
  <c r="I21" i="16" s="1"/>
  <c r="H22" i="16"/>
  <c r="F22" i="16"/>
  <c r="F21" i="16" s="1"/>
  <c r="E22" i="16"/>
  <c r="E21" i="16" s="1"/>
  <c r="D22" i="16"/>
  <c r="D21" i="16" s="1"/>
  <c r="M21" i="16"/>
  <c r="L21" i="16"/>
  <c r="K20" i="16"/>
  <c r="G20" i="16"/>
  <c r="C20" i="16"/>
  <c r="G19" i="16"/>
  <c r="C19" i="16"/>
  <c r="M18" i="16"/>
  <c r="L18" i="16"/>
  <c r="J18" i="16"/>
  <c r="I18" i="16"/>
  <c r="H18" i="16"/>
  <c r="F18" i="16"/>
  <c r="E18" i="16"/>
  <c r="D18" i="16"/>
  <c r="N17" i="16"/>
  <c r="M17" i="16" s="1"/>
  <c r="L17" i="16" s="1"/>
  <c r="C17" i="16"/>
  <c r="G16" i="16"/>
  <c r="C16" i="16"/>
  <c r="G15" i="16"/>
  <c r="C15" i="16"/>
  <c r="F14" i="16"/>
  <c r="E14" i="16"/>
  <c r="D14" i="16"/>
  <c r="G13" i="16"/>
  <c r="C13" i="16"/>
  <c r="G12" i="16"/>
  <c r="C12" i="16"/>
  <c r="G11" i="16"/>
  <c r="C11" i="16"/>
  <c r="G10" i="16"/>
  <c r="C10" i="16"/>
  <c r="G9" i="16"/>
  <c r="C9" i="16"/>
  <c r="K8" i="16"/>
  <c r="G8" i="16"/>
  <c r="C8" i="16"/>
  <c r="L7" i="16"/>
  <c r="J7" i="16"/>
  <c r="I7" i="16"/>
  <c r="H7" i="16"/>
  <c r="F7" i="16"/>
  <c r="E7" i="16"/>
  <c r="D7" i="16"/>
  <c r="K41" i="1"/>
  <c r="G41" i="1"/>
  <c r="C41" i="1"/>
  <c r="L38" i="1"/>
  <c r="H38" i="1"/>
  <c r="D38" i="1"/>
  <c r="K39" i="1"/>
  <c r="G39" i="1"/>
  <c r="C39" i="1"/>
  <c r="L22" i="1"/>
  <c r="K23" i="1"/>
  <c r="H22" i="1"/>
  <c r="G23" i="1"/>
  <c r="D22" i="1"/>
  <c r="C23" i="1"/>
  <c r="L18" i="1"/>
  <c r="H18" i="1"/>
  <c r="K20" i="1"/>
  <c r="G20" i="1"/>
  <c r="C20" i="1"/>
  <c r="K39" i="16" l="1"/>
  <c r="G36" i="16"/>
  <c r="C14" i="16"/>
  <c r="G39" i="16"/>
  <c r="C39" i="16"/>
  <c r="G22" i="16"/>
  <c r="F74" i="16"/>
  <c r="F76" i="16" s="1"/>
  <c r="C64" i="16"/>
  <c r="C22" i="16"/>
  <c r="G47" i="16"/>
  <c r="G7" i="16"/>
  <c r="G71" i="16"/>
  <c r="C71" i="16"/>
  <c r="E74" i="16"/>
  <c r="E76" i="16" s="1"/>
  <c r="G28" i="16"/>
  <c r="G18" i="16"/>
  <c r="C36" i="16"/>
  <c r="C28" i="16"/>
  <c r="C21" i="16"/>
  <c r="C18" i="16"/>
  <c r="C7" i="16"/>
  <c r="E43" i="16"/>
  <c r="E48" i="16" s="1"/>
  <c r="F43" i="16"/>
  <c r="H21" i="16"/>
  <c r="G21" i="16" s="1"/>
  <c r="C44" i="16"/>
  <c r="D43" i="16"/>
  <c r="D48" i="16" s="1"/>
  <c r="L14" i="16"/>
  <c r="K17" i="16"/>
  <c r="J17" i="16" s="1"/>
  <c r="F47" i="16"/>
  <c r="C47" i="16" s="1"/>
  <c r="G44" i="16"/>
  <c r="K44" i="16"/>
  <c r="H76" i="1"/>
  <c r="H64" i="1"/>
  <c r="H59" i="16" s="1"/>
  <c r="G59" i="16" s="1"/>
  <c r="G70" i="1"/>
  <c r="H63" i="1"/>
  <c r="H62" i="1"/>
  <c r="H57" i="16" s="1"/>
  <c r="G57" i="16" s="1"/>
  <c r="H61" i="1"/>
  <c r="H56" i="16" s="1"/>
  <c r="G56" i="16" s="1"/>
  <c r="H60" i="1"/>
  <c r="K70" i="1"/>
  <c r="L64" i="1"/>
  <c r="L59" i="16" s="1"/>
  <c r="K59" i="16" s="1"/>
  <c r="L63" i="1"/>
  <c r="L58" i="16" s="1"/>
  <c r="K58" i="16" s="1"/>
  <c r="L62" i="1"/>
  <c r="L57" i="16" s="1"/>
  <c r="K57" i="16" s="1"/>
  <c r="L61" i="1"/>
  <c r="L60" i="1"/>
  <c r="D62" i="1"/>
  <c r="D57" i="16" s="1"/>
  <c r="C57" i="16" s="1"/>
  <c r="D61" i="1"/>
  <c r="D56" i="16" s="1"/>
  <c r="C56" i="16" s="1"/>
  <c r="D60" i="1"/>
  <c r="E76" i="1"/>
  <c r="F76" i="1"/>
  <c r="D76" i="1"/>
  <c r="E69" i="1"/>
  <c r="F69" i="1"/>
  <c r="D69" i="1"/>
  <c r="M59" i="1"/>
  <c r="N59" i="1"/>
  <c r="I59" i="1"/>
  <c r="J59" i="1"/>
  <c r="E59" i="1"/>
  <c r="F59" i="1"/>
  <c r="K63" i="1"/>
  <c r="K64" i="1"/>
  <c r="K65" i="1"/>
  <c r="K66" i="1"/>
  <c r="K67" i="1"/>
  <c r="K68" i="1"/>
  <c r="K72" i="1"/>
  <c r="G62" i="1"/>
  <c r="G64" i="1"/>
  <c r="G65" i="1"/>
  <c r="G66" i="1"/>
  <c r="G67" i="1"/>
  <c r="G68" i="1"/>
  <c r="G72" i="1"/>
  <c r="G75" i="1"/>
  <c r="G77" i="1"/>
  <c r="G78" i="1"/>
  <c r="C61" i="1"/>
  <c r="C62" i="1"/>
  <c r="C63" i="1"/>
  <c r="C65" i="1"/>
  <c r="C66" i="1"/>
  <c r="C67" i="1"/>
  <c r="C68" i="1"/>
  <c r="C70" i="1"/>
  <c r="C71" i="1"/>
  <c r="C72" i="1"/>
  <c r="C73" i="1"/>
  <c r="C74" i="1"/>
  <c r="C75" i="1"/>
  <c r="C77" i="1"/>
  <c r="C78" i="1"/>
  <c r="C80" i="1"/>
  <c r="M43" i="1"/>
  <c r="N43" i="1"/>
  <c r="I43" i="1"/>
  <c r="J43" i="1"/>
  <c r="J46" i="1" s="1"/>
  <c r="L43" i="1"/>
  <c r="L46" i="1" s="1"/>
  <c r="H43" i="1"/>
  <c r="H46" i="1" s="1"/>
  <c r="E43" i="1"/>
  <c r="E46" i="1" s="1"/>
  <c r="F43" i="1"/>
  <c r="F46" i="1" s="1"/>
  <c r="D43" i="1"/>
  <c r="M38" i="1"/>
  <c r="N38" i="1"/>
  <c r="I38" i="1"/>
  <c r="J38" i="1"/>
  <c r="E38" i="1"/>
  <c r="F38" i="1"/>
  <c r="M35" i="1"/>
  <c r="I35" i="1"/>
  <c r="J35" i="1"/>
  <c r="L35" i="1"/>
  <c r="H35" i="1"/>
  <c r="E35" i="1"/>
  <c r="F35" i="1"/>
  <c r="D35" i="1"/>
  <c r="L28" i="1"/>
  <c r="I28" i="1"/>
  <c r="J28" i="1"/>
  <c r="J29" i="16" s="1"/>
  <c r="G29" i="16" s="1"/>
  <c r="H28" i="1"/>
  <c r="E28" i="1"/>
  <c r="D28" i="1"/>
  <c r="M22" i="1"/>
  <c r="M21" i="1" s="1"/>
  <c r="I22" i="1"/>
  <c r="I21" i="1" s="1"/>
  <c r="J22" i="1"/>
  <c r="J21" i="1" s="1"/>
  <c r="E22" i="1"/>
  <c r="E21" i="1" s="1"/>
  <c r="F22" i="1"/>
  <c r="F21" i="1" s="1"/>
  <c r="E14" i="1"/>
  <c r="F14" i="1"/>
  <c r="I7" i="1"/>
  <c r="J7" i="1"/>
  <c r="E7" i="1"/>
  <c r="F7" i="1"/>
  <c r="D7" i="1"/>
  <c r="K8" i="1"/>
  <c r="K27" i="1"/>
  <c r="K29" i="1"/>
  <c r="K30" i="1"/>
  <c r="K32" i="1"/>
  <c r="K33" i="1"/>
  <c r="K34" i="1"/>
  <c r="K40" i="1"/>
  <c r="K44" i="1"/>
  <c r="G8" i="1"/>
  <c r="G9" i="1"/>
  <c r="G10" i="1"/>
  <c r="G11" i="1"/>
  <c r="G12" i="1"/>
  <c r="G13" i="1"/>
  <c r="G15" i="1"/>
  <c r="G16" i="1"/>
  <c r="G19" i="1"/>
  <c r="G24" i="1"/>
  <c r="G25" i="1"/>
  <c r="G26" i="1"/>
  <c r="G27" i="1"/>
  <c r="G29" i="1"/>
  <c r="G30" i="1"/>
  <c r="G31" i="1"/>
  <c r="G32" i="1"/>
  <c r="G33" i="1"/>
  <c r="G34" i="1"/>
  <c r="G36" i="1"/>
  <c r="G40" i="1"/>
  <c r="G44" i="1"/>
  <c r="G45" i="1"/>
  <c r="C8" i="1"/>
  <c r="C9" i="1"/>
  <c r="C10" i="1"/>
  <c r="C11" i="1"/>
  <c r="C12" i="1"/>
  <c r="C13" i="1"/>
  <c r="C15" i="1"/>
  <c r="C16" i="1"/>
  <c r="C17" i="1"/>
  <c r="C19" i="1"/>
  <c r="C24" i="1"/>
  <c r="C25" i="1"/>
  <c r="C26" i="1"/>
  <c r="C27" i="1"/>
  <c r="C29" i="1"/>
  <c r="C30" i="1"/>
  <c r="C31" i="1"/>
  <c r="C32" i="1"/>
  <c r="C33" i="1"/>
  <c r="C34" i="1"/>
  <c r="C36" i="1"/>
  <c r="C37" i="1"/>
  <c r="C40" i="1"/>
  <c r="C44" i="1"/>
  <c r="C45" i="1"/>
  <c r="F37" i="17"/>
  <c r="C37" i="17"/>
  <c r="I38" i="17"/>
  <c r="I39" i="17"/>
  <c r="I40" i="17"/>
  <c r="I37" i="17"/>
  <c r="D36" i="17"/>
  <c r="E36" i="17"/>
  <c r="F36" i="17"/>
  <c r="G36" i="17"/>
  <c r="H36" i="17"/>
  <c r="J36" i="17"/>
  <c r="K36" i="17"/>
  <c r="G33" i="17"/>
  <c r="F33" i="17" s="1"/>
  <c r="G32" i="17"/>
  <c r="F32" i="17" s="1"/>
  <c r="G31" i="17"/>
  <c r="J33" i="17"/>
  <c r="I33" i="17" s="1"/>
  <c r="J32" i="17"/>
  <c r="I32" i="17" s="1"/>
  <c r="J31" i="17"/>
  <c r="I31" i="17" s="1"/>
  <c r="I34" i="17"/>
  <c r="I35" i="17"/>
  <c r="F34" i="17"/>
  <c r="F35" i="17"/>
  <c r="C35" i="17"/>
  <c r="C33" i="17"/>
  <c r="C34" i="17"/>
  <c r="C32" i="17"/>
  <c r="C31" i="17"/>
  <c r="D30" i="17"/>
  <c r="E30" i="17"/>
  <c r="H30" i="17"/>
  <c r="K30" i="17"/>
  <c r="H41" i="17" l="1"/>
  <c r="G60" i="1"/>
  <c r="H55" i="16"/>
  <c r="C35" i="1"/>
  <c r="K62" i="1"/>
  <c r="K60" i="1"/>
  <c r="L55" i="16"/>
  <c r="C60" i="1"/>
  <c r="D55" i="16"/>
  <c r="L59" i="1"/>
  <c r="L56" i="16"/>
  <c r="K56" i="16" s="1"/>
  <c r="G63" i="1"/>
  <c r="H58" i="16"/>
  <c r="G58" i="16" s="1"/>
  <c r="E81" i="16"/>
  <c r="C7" i="1"/>
  <c r="C43" i="16"/>
  <c r="F48" i="16"/>
  <c r="F81" i="16" s="1"/>
  <c r="I17" i="16"/>
  <c r="J14" i="16"/>
  <c r="J43" i="16" s="1"/>
  <c r="J48" i="16" s="1"/>
  <c r="L43" i="16"/>
  <c r="G43" i="1"/>
  <c r="I46" i="1"/>
  <c r="G41" i="17"/>
  <c r="C28" i="1"/>
  <c r="C43" i="1"/>
  <c r="K43" i="1"/>
  <c r="K61" i="1"/>
  <c r="K41" i="17"/>
  <c r="G38" i="1"/>
  <c r="D46" i="1"/>
  <c r="H59" i="1"/>
  <c r="G61" i="1"/>
  <c r="K59" i="1"/>
  <c r="C76" i="1"/>
  <c r="F79" i="1"/>
  <c r="F81" i="1" s="1"/>
  <c r="E79" i="1"/>
  <c r="E81" i="1" s="1"/>
  <c r="C69" i="1"/>
  <c r="C38" i="1"/>
  <c r="K38" i="1"/>
  <c r="G28" i="1"/>
  <c r="E41" i="17"/>
  <c r="D41" i="17"/>
  <c r="I36" i="17"/>
  <c r="G30" i="17"/>
  <c r="F31" i="17"/>
  <c r="F30" i="17" s="1"/>
  <c r="F41" i="17" s="1"/>
  <c r="J30" i="17"/>
  <c r="J41" i="17" s="1"/>
  <c r="I30" i="17"/>
  <c r="C10" i="17"/>
  <c r="I8" i="17"/>
  <c r="I10" i="17"/>
  <c r="I11" i="17"/>
  <c r="I13" i="17"/>
  <c r="I14" i="17"/>
  <c r="F8" i="17"/>
  <c r="F10" i="17"/>
  <c r="F11" i="17"/>
  <c r="F13" i="17"/>
  <c r="F14" i="17"/>
  <c r="K12" i="17"/>
  <c r="E12" i="17"/>
  <c r="G12" i="17"/>
  <c r="H12" i="17"/>
  <c r="J12" i="17"/>
  <c r="I12" i="17" s="1"/>
  <c r="E9" i="17"/>
  <c r="G9" i="17"/>
  <c r="H9" i="17"/>
  <c r="F9" i="17" s="1"/>
  <c r="J9" i="17"/>
  <c r="I9" i="17" s="1"/>
  <c r="K9" i="17"/>
  <c r="K7" i="17"/>
  <c r="E7" i="17"/>
  <c r="G7" i="17"/>
  <c r="F7" i="17" s="1"/>
  <c r="H7" i="17"/>
  <c r="J7" i="17"/>
  <c r="I7" i="17" s="1"/>
  <c r="C40" i="17"/>
  <c r="C39" i="17"/>
  <c r="C38" i="17"/>
  <c r="C13" i="17"/>
  <c r="D12" i="17"/>
  <c r="C11" i="17"/>
  <c r="D9" i="17"/>
  <c r="C8" i="17"/>
  <c r="C7" i="17" s="1"/>
  <c r="D7" i="17"/>
  <c r="N84" i="1"/>
  <c r="M84" i="1" s="1"/>
  <c r="N83" i="1"/>
  <c r="M83" i="1" s="1"/>
  <c r="N82" i="1"/>
  <c r="M82" i="1" s="1"/>
  <c r="L82" i="1" s="1"/>
  <c r="K82" i="1" s="1"/>
  <c r="J82" i="1" s="1"/>
  <c r="I82" i="1" s="1"/>
  <c r="H82" i="1" s="1"/>
  <c r="G82" i="1" s="1"/>
  <c r="N80" i="1"/>
  <c r="N78" i="1"/>
  <c r="N77" i="1"/>
  <c r="N72" i="16" s="1"/>
  <c r="J76" i="1"/>
  <c r="I76" i="1"/>
  <c r="N75" i="1"/>
  <c r="M74" i="1"/>
  <c r="L74" i="1"/>
  <c r="L69" i="16" s="1"/>
  <c r="J74" i="1"/>
  <c r="I74" i="1"/>
  <c r="H74" i="1"/>
  <c r="H69" i="16" s="1"/>
  <c r="N73" i="1"/>
  <c r="N71" i="1"/>
  <c r="C64" i="1"/>
  <c r="N56" i="1"/>
  <c r="M56" i="1"/>
  <c r="L56" i="1" s="1"/>
  <c r="J56" i="1" s="1"/>
  <c r="I56" i="1" s="1"/>
  <c r="H56" i="1" s="1"/>
  <c r="G56" i="1" s="1"/>
  <c r="N45" i="1"/>
  <c r="N37" i="1"/>
  <c r="N36" i="1"/>
  <c r="N37" i="16" s="1"/>
  <c r="N31" i="1"/>
  <c r="N32" i="16" s="1"/>
  <c r="N28" i="16" s="1"/>
  <c r="N26" i="1"/>
  <c r="N25" i="1"/>
  <c r="N24" i="1"/>
  <c r="N24" i="16" s="1"/>
  <c r="D21" i="1"/>
  <c r="N19" i="1"/>
  <c r="M18" i="1"/>
  <c r="J18" i="1"/>
  <c r="I18" i="1"/>
  <c r="F18" i="1"/>
  <c r="E18" i="1"/>
  <c r="D18" i="1"/>
  <c r="N17" i="1"/>
  <c r="M17" i="1" s="1"/>
  <c r="L17" i="1" s="1"/>
  <c r="N16" i="1"/>
  <c r="N15" i="1"/>
  <c r="N15" i="16" s="1"/>
  <c r="D14" i="1"/>
  <c r="C14" i="1" s="1"/>
  <c r="N13" i="1"/>
  <c r="N12" i="1"/>
  <c r="N11" i="1"/>
  <c r="N10" i="1"/>
  <c r="N9" i="1"/>
  <c r="N9" i="16" s="1"/>
  <c r="L7" i="1"/>
  <c r="H7" i="1"/>
  <c r="G7" i="1" s="1"/>
  <c r="L64" i="16" l="1"/>
  <c r="K55" i="16"/>
  <c r="L54" i="16"/>
  <c r="K54" i="16" s="1"/>
  <c r="K37" i="16"/>
  <c r="N36" i="16"/>
  <c r="K36" i="16" s="1"/>
  <c r="H64" i="16"/>
  <c r="G64" i="16" s="1"/>
  <c r="M69" i="1"/>
  <c r="M69" i="16"/>
  <c r="M64" i="16" s="1"/>
  <c r="D46" i="17"/>
  <c r="G55" i="16"/>
  <c r="H54" i="16"/>
  <c r="M37" i="1"/>
  <c r="M38" i="16" s="1"/>
  <c r="N38" i="16"/>
  <c r="I69" i="1"/>
  <c r="I69" i="16"/>
  <c r="I64" i="16" s="1"/>
  <c r="I74" i="16" s="1"/>
  <c r="I76" i="16" s="1"/>
  <c r="K75" i="1"/>
  <c r="N70" i="16"/>
  <c r="K70" i="16" s="1"/>
  <c r="K78" i="1"/>
  <c r="N73" i="16"/>
  <c r="K73" i="16" s="1"/>
  <c r="C9" i="17"/>
  <c r="E46" i="17"/>
  <c r="D54" i="16"/>
  <c r="C55" i="16"/>
  <c r="M73" i="1"/>
  <c r="N68" i="16"/>
  <c r="K19" i="1"/>
  <c r="N19" i="16"/>
  <c r="N46" i="1"/>
  <c r="N46" i="16"/>
  <c r="N47" i="16" s="1"/>
  <c r="M71" i="1"/>
  <c r="M66" i="16" s="1"/>
  <c r="N66" i="16"/>
  <c r="J69" i="1"/>
  <c r="J79" i="1" s="1"/>
  <c r="J81" i="1" s="1"/>
  <c r="J69" i="16"/>
  <c r="J64" i="16" s="1"/>
  <c r="J74" i="16" s="1"/>
  <c r="J76" i="16" s="1"/>
  <c r="J81" i="16" s="1"/>
  <c r="M80" i="1"/>
  <c r="M75" i="16" s="1"/>
  <c r="K75" i="16" s="1"/>
  <c r="N75" i="16"/>
  <c r="F42" i="1"/>
  <c r="F47" i="1" s="1"/>
  <c r="F86" i="1" s="1"/>
  <c r="E42" i="1"/>
  <c r="E47" i="1" s="1"/>
  <c r="E86" i="1" s="1"/>
  <c r="D42" i="1"/>
  <c r="D47" i="1" s="1"/>
  <c r="M16" i="1"/>
  <c r="N16" i="16"/>
  <c r="N14" i="16" s="1"/>
  <c r="K26" i="1"/>
  <c r="N26" i="16"/>
  <c r="K26" i="16" s="1"/>
  <c r="M13" i="1"/>
  <c r="N13" i="16"/>
  <c r="M11" i="1"/>
  <c r="N11" i="16"/>
  <c r="K25" i="1"/>
  <c r="N25" i="16"/>
  <c r="K25" i="16" s="1"/>
  <c r="M12" i="1"/>
  <c r="N12" i="16"/>
  <c r="M10" i="1"/>
  <c r="N10" i="16"/>
  <c r="N7" i="16" s="1"/>
  <c r="K24" i="16"/>
  <c r="C48" i="16"/>
  <c r="L48" i="16"/>
  <c r="H17" i="16"/>
  <c r="I14" i="16"/>
  <c r="I43" i="16" s="1"/>
  <c r="I48" i="16" s="1"/>
  <c r="I81" i="16" s="1"/>
  <c r="M45" i="1"/>
  <c r="N74" i="1"/>
  <c r="C21" i="1"/>
  <c r="G80" i="1"/>
  <c r="K80" i="1"/>
  <c r="M46" i="1"/>
  <c r="M77" i="1"/>
  <c r="M72" i="16" s="1"/>
  <c r="M71" i="16" s="1"/>
  <c r="N76" i="1"/>
  <c r="N14" i="1"/>
  <c r="I41" i="17"/>
  <c r="L69" i="1"/>
  <c r="G76" i="1"/>
  <c r="I79" i="1"/>
  <c r="I81" i="1" s="1"/>
  <c r="G74" i="1"/>
  <c r="H69" i="1"/>
  <c r="H79" i="1" s="1"/>
  <c r="H81" i="1" s="1"/>
  <c r="G59" i="1"/>
  <c r="D59" i="1"/>
  <c r="D79" i="1" s="1"/>
  <c r="D81" i="1" s="1"/>
  <c r="L21" i="1"/>
  <c r="M31" i="1"/>
  <c r="M32" i="16" s="1"/>
  <c r="N28" i="1"/>
  <c r="C22" i="1"/>
  <c r="G22" i="1"/>
  <c r="H21" i="1"/>
  <c r="M9" i="1"/>
  <c r="M9" i="16" s="1"/>
  <c r="N7" i="1"/>
  <c r="M15" i="1"/>
  <c r="M15" i="16" s="1"/>
  <c r="L14" i="1"/>
  <c r="K17" i="1"/>
  <c r="J17" i="1" s="1"/>
  <c r="G18" i="1"/>
  <c r="N22" i="1"/>
  <c r="N21" i="1" s="1"/>
  <c r="K24" i="1"/>
  <c r="K36" i="1"/>
  <c r="N35" i="1"/>
  <c r="C18" i="1"/>
  <c r="G46" i="1"/>
  <c r="C46" i="1"/>
  <c r="C36" i="17"/>
  <c r="G15" i="17"/>
  <c r="G46" i="17" s="1"/>
  <c r="K15" i="17"/>
  <c r="K46" i="17" s="1"/>
  <c r="F12" i="17"/>
  <c r="E15" i="17"/>
  <c r="C12" i="17"/>
  <c r="C30" i="17"/>
  <c r="H15" i="17"/>
  <c r="H46" i="17" s="1"/>
  <c r="J15" i="17"/>
  <c r="D15" i="17"/>
  <c r="L71" i="1"/>
  <c r="L37" i="1"/>
  <c r="N18" i="1"/>
  <c r="K18" i="1" s="1"/>
  <c r="D31" i="18"/>
  <c r="F31" i="18"/>
  <c r="D25" i="18"/>
  <c r="E25" i="18"/>
  <c r="F25" i="18"/>
  <c r="C35" i="18"/>
  <c r="C34" i="18"/>
  <c r="C33" i="18"/>
  <c r="C30" i="18"/>
  <c r="C29" i="18"/>
  <c r="C16" i="18"/>
  <c r="C12" i="18"/>
  <c r="C13" i="18"/>
  <c r="C14" i="18"/>
  <c r="C15" i="18"/>
  <c r="C11" i="18"/>
  <c r="C8" i="18"/>
  <c r="D7" i="18"/>
  <c r="E7" i="18"/>
  <c r="F7" i="18"/>
  <c r="C7" i="18"/>
  <c r="E17" i="18"/>
  <c r="F17" i="18"/>
  <c r="D9" i="18"/>
  <c r="E9" i="18"/>
  <c r="F9" i="18"/>
  <c r="D10" i="2"/>
  <c r="E10" i="2"/>
  <c r="D7" i="2"/>
  <c r="E7" i="2"/>
  <c r="D24" i="2"/>
  <c r="C21" i="2"/>
  <c r="K46" i="1" l="1"/>
  <c r="K71" i="1"/>
  <c r="L66" i="16"/>
  <c r="K66" i="16" s="1"/>
  <c r="N69" i="1"/>
  <c r="N69" i="16"/>
  <c r="N64" i="16" s="1"/>
  <c r="K64" i="16" s="1"/>
  <c r="L42" i="1"/>
  <c r="K74" i="1"/>
  <c r="N79" i="1"/>
  <c r="N81" i="1" s="1"/>
  <c r="K45" i="1"/>
  <c r="M46" i="16"/>
  <c r="N18" i="16"/>
  <c r="K18" i="16" s="1"/>
  <c r="K19" i="16"/>
  <c r="N71" i="16"/>
  <c r="G69" i="16"/>
  <c r="K32" i="16"/>
  <c r="M28" i="16"/>
  <c r="K28" i="16" s="1"/>
  <c r="L73" i="1"/>
  <c r="M68" i="16"/>
  <c r="K69" i="1"/>
  <c r="C54" i="16"/>
  <c r="D74" i="16"/>
  <c r="H74" i="16"/>
  <c r="G54" i="16"/>
  <c r="M74" i="16"/>
  <c r="M76" i="16" s="1"/>
  <c r="F20" i="18"/>
  <c r="K37" i="1"/>
  <c r="L38" i="16"/>
  <c r="K38" i="16" s="1"/>
  <c r="J38" i="16" s="1"/>
  <c r="I38" i="16" s="1"/>
  <c r="H38" i="16" s="1"/>
  <c r="G38" i="16" s="1"/>
  <c r="K10" i="1"/>
  <c r="M10" i="16"/>
  <c r="K10" i="16" s="1"/>
  <c r="K13" i="1"/>
  <c r="M13" i="16"/>
  <c r="K13" i="16" s="1"/>
  <c r="N22" i="16"/>
  <c r="K16" i="1"/>
  <c r="M16" i="16"/>
  <c r="K16" i="16" s="1"/>
  <c r="K9" i="16"/>
  <c r="N42" i="1"/>
  <c r="K15" i="16"/>
  <c r="M14" i="16"/>
  <c r="K12" i="1"/>
  <c r="M12" i="16"/>
  <c r="K12" i="16" s="1"/>
  <c r="K11" i="1"/>
  <c r="M11" i="16"/>
  <c r="K11" i="16" s="1"/>
  <c r="D86" i="1"/>
  <c r="I15" i="17"/>
  <c r="I46" i="17" s="1"/>
  <c r="J46" i="17"/>
  <c r="G17" i="16"/>
  <c r="H14" i="16"/>
  <c r="L77" i="1"/>
  <c r="L72" i="16" s="1"/>
  <c r="M76" i="1"/>
  <c r="M79" i="1" s="1"/>
  <c r="M81" i="1" s="1"/>
  <c r="E20" i="18"/>
  <c r="D13" i="2"/>
  <c r="F15" i="17"/>
  <c r="F46" i="17" s="1"/>
  <c r="C41" i="17"/>
  <c r="C46" i="17" s="1"/>
  <c r="C79" i="1"/>
  <c r="C59" i="1"/>
  <c r="C81" i="1"/>
  <c r="I17" i="1"/>
  <c r="J14" i="1"/>
  <c r="J42" i="1" s="1"/>
  <c r="K15" i="1"/>
  <c r="M14" i="1"/>
  <c r="K31" i="1"/>
  <c r="M28" i="1"/>
  <c r="M7" i="1"/>
  <c r="K7" i="1" s="1"/>
  <c r="K9" i="1"/>
  <c r="K22" i="1"/>
  <c r="K35" i="1"/>
  <c r="K21" i="1"/>
  <c r="L47" i="1"/>
  <c r="G21" i="1"/>
  <c r="C42" i="1"/>
  <c r="C47" i="1"/>
  <c r="C15" i="17"/>
  <c r="D36" i="18"/>
  <c r="F36" i="18"/>
  <c r="F41" i="18" s="1"/>
  <c r="E13" i="2"/>
  <c r="C32" i="18"/>
  <c r="C31" i="18" s="1"/>
  <c r="E31" i="18"/>
  <c r="E36" i="18" s="1"/>
  <c r="C28" i="18"/>
  <c r="C27" i="18"/>
  <c r="C26" i="18"/>
  <c r="C19" i="18"/>
  <c r="C10" i="18"/>
  <c r="C9" i="18" s="1"/>
  <c r="E41" i="18" l="1"/>
  <c r="H76" i="16"/>
  <c r="G76" i="16" s="1"/>
  <c r="G74" i="16"/>
  <c r="L71" i="16"/>
  <c r="K72" i="16"/>
  <c r="K69" i="16"/>
  <c r="D76" i="16"/>
  <c r="C74" i="16"/>
  <c r="L68" i="16"/>
  <c r="K68" i="16" s="1"/>
  <c r="K73" i="1"/>
  <c r="J73" i="1" s="1"/>
  <c r="N74" i="16"/>
  <c r="N76" i="16" s="1"/>
  <c r="K46" i="16"/>
  <c r="M47" i="16"/>
  <c r="K47" i="16" s="1"/>
  <c r="M7" i="16"/>
  <c r="K7" i="16" s="1"/>
  <c r="N21" i="16"/>
  <c r="K22" i="16"/>
  <c r="K14" i="16"/>
  <c r="K14" i="1"/>
  <c r="M42" i="1"/>
  <c r="M47" i="1" s="1"/>
  <c r="M86" i="1" s="1"/>
  <c r="C86" i="1"/>
  <c r="G14" i="16"/>
  <c r="H43" i="16"/>
  <c r="N47" i="1"/>
  <c r="N86" i="1" s="1"/>
  <c r="K77" i="1"/>
  <c r="L76" i="1"/>
  <c r="K28" i="1"/>
  <c r="J47" i="1"/>
  <c r="J86" i="1" s="1"/>
  <c r="H17" i="1"/>
  <c r="I14" i="1"/>
  <c r="J37" i="1"/>
  <c r="J71" i="1"/>
  <c r="J66" i="16" s="1"/>
  <c r="C25" i="18"/>
  <c r="C36" i="18" s="1"/>
  <c r="C76" i="16" l="1"/>
  <c r="C81" i="16" s="1"/>
  <c r="D81" i="16"/>
  <c r="M43" i="16"/>
  <c r="M48" i="16" s="1"/>
  <c r="I73" i="1"/>
  <c r="J68" i="16"/>
  <c r="K71" i="16"/>
  <c r="L74" i="16"/>
  <c r="I42" i="1"/>
  <c r="I47" i="1" s="1"/>
  <c r="I86" i="1" s="1"/>
  <c r="K21" i="16"/>
  <c r="N43" i="16"/>
  <c r="N48" i="16" s="1"/>
  <c r="N81" i="16" s="1"/>
  <c r="H48" i="16"/>
  <c r="G43" i="16"/>
  <c r="L79" i="1"/>
  <c r="K76" i="1"/>
  <c r="K42" i="1"/>
  <c r="G17" i="1"/>
  <c r="H14" i="1"/>
  <c r="H42" i="1" s="1"/>
  <c r="I71" i="1"/>
  <c r="I66" i="16" s="1"/>
  <c r="I37" i="1"/>
  <c r="L76" i="16" l="1"/>
  <c r="K74" i="16"/>
  <c r="H73" i="1"/>
  <c r="I68" i="16"/>
  <c r="K43" i="16"/>
  <c r="M81" i="16"/>
  <c r="K48" i="16"/>
  <c r="G48" i="16"/>
  <c r="G81" i="16" s="1"/>
  <c r="H81" i="16"/>
  <c r="L81" i="1"/>
  <c r="L86" i="1" s="1"/>
  <c r="K79" i="1"/>
  <c r="H47" i="1"/>
  <c r="H86" i="1" s="1"/>
  <c r="G14" i="1"/>
  <c r="K47" i="1"/>
  <c r="H37" i="1"/>
  <c r="G37" i="1" s="1"/>
  <c r="H71" i="1"/>
  <c r="C23" i="14"/>
  <c r="C34" i="14" s="1"/>
  <c r="G73" i="1" l="1"/>
  <c r="H68" i="16"/>
  <c r="G68" i="16" s="1"/>
  <c r="G71" i="1"/>
  <c r="H66" i="16"/>
  <c r="G66" i="16" s="1"/>
  <c r="K76" i="16"/>
  <c r="K81" i="16" s="1"/>
  <c r="L81" i="16"/>
  <c r="K81" i="1"/>
  <c r="K86" i="1" s="1"/>
  <c r="C14" i="6"/>
  <c r="G69" i="1" l="1"/>
  <c r="G42" i="1"/>
  <c r="G35" i="1"/>
  <c r="G81" i="1" l="1"/>
  <c r="G79" i="1"/>
  <c r="C25" i="2"/>
  <c r="C24" i="2" s="1"/>
  <c r="C20" i="2"/>
  <c r="C19" i="2"/>
  <c r="C12" i="2"/>
  <c r="C11" i="2"/>
  <c r="C10" i="2" s="1"/>
  <c r="C8" i="2"/>
  <c r="C7" i="2" s="1"/>
  <c r="C13" i="2" s="1"/>
  <c r="G47" i="1" l="1"/>
  <c r="G86" i="1" s="1"/>
  <c r="D23" i="14" l="1"/>
  <c r="F7" i="2" l="1"/>
  <c r="M14" i="4"/>
  <c r="L14" i="4"/>
  <c r="K14" i="4"/>
  <c r="J14" i="4"/>
  <c r="I14" i="4"/>
  <c r="H14" i="4"/>
  <c r="G14" i="4"/>
  <c r="F14" i="4"/>
  <c r="E14" i="4"/>
  <c r="D14" i="4"/>
  <c r="C14" i="4"/>
  <c r="D34" i="14"/>
  <c r="F18" i="2"/>
  <c r="E18" i="2"/>
  <c r="F24" i="2"/>
  <c r="E24" i="2"/>
  <c r="F10" i="2"/>
  <c r="F13" i="2" l="1"/>
  <c r="F29" i="2"/>
  <c r="E29" i="2"/>
  <c r="E34" i="2" s="1"/>
  <c r="F34" i="2" l="1"/>
  <c r="I18" i="12"/>
  <c r="H17" i="12"/>
  <c r="G17" i="12"/>
  <c r="F17" i="12"/>
  <c r="E17" i="12"/>
  <c r="D17" i="12"/>
  <c r="I16" i="12"/>
  <c r="H15" i="12"/>
  <c r="G15" i="12"/>
  <c r="F15" i="12"/>
  <c r="E15" i="12"/>
  <c r="D15" i="12"/>
  <c r="I14" i="12"/>
  <c r="H13" i="12"/>
  <c r="G13" i="12"/>
  <c r="F13" i="12"/>
  <c r="E13" i="12"/>
  <c r="D13" i="12"/>
  <c r="I12" i="12"/>
  <c r="I11" i="12"/>
  <c r="I9" i="12"/>
  <c r="I8" i="12"/>
  <c r="H7" i="12"/>
  <c r="G7" i="12"/>
  <c r="F7" i="12"/>
  <c r="E7" i="12"/>
  <c r="D7" i="12"/>
  <c r="C31" i="11"/>
  <c r="B31" i="11"/>
  <c r="F17" i="9"/>
  <c r="E17" i="9"/>
  <c r="D17" i="9"/>
  <c r="C17" i="9"/>
  <c r="G16" i="9"/>
  <c r="G15" i="9"/>
  <c r="G14" i="9"/>
  <c r="D40" i="8"/>
  <c r="D29" i="8"/>
  <c r="E13" i="8"/>
  <c r="D13" i="8"/>
  <c r="C13" i="8"/>
  <c r="F12" i="8"/>
  <c r="F11" i="8"/>
  <c r="F10" i="8"/>
  <c r="F9" i="8"/>
  <c r="F8" i="8"/>
  <c r="E26" i="6"/>
  <c r="C20" i="6"/>
  <c r="C26" i="6" s="1"/>
  <c r="E24" i="5"/>
  <c r="C21" i="5"/>
  <c r="C16" i="5"/>
  <c r="N24" i="4"/>
  <c r="M24" i="4"/>
  <c r="M25" i="4" s="1"/>
  <c r="L24" i="4"/>
  <c r="K24" i="4"/>
  <c r="K25" i="4" s="1"/>
  <c r="J24" i="4"/>
  <c r="J25" i="4" s="1"/>
  <c r="I24" i="4"/>
  <c r="I25" i="4" s="1"/>
  <c r="H24" i="4"/>
  <c r="G24" i="4"/>
  <c r="G25" i="4" s="1"/>
  <c r="F24" i="4"/>
  <c r="E24" i="4"/>
  <c r="E25" i="4" s="1"/>
  <c r="D24" i="4"/>
  <c r="C24" i="4"/>
  <c r="Q16" i="4"/>
  <c r="D18" i="2"/>
  <c r="D29" i="2" s="1"/>
  <c r="D34" i="2" s="1"/>
  <c r="C18" i="2"/>
  <c r="I17" i="12" l="1"/>
  <c r="E13" i="6"/>
  <c r="C11" i="13"/>
  <c r="C13" i="6"/>
  <c r="I10" i="12"/>
  <c r="F13" i="8"/>
  <c r="G17" i="9"/>
  <c r="G19" i="12"/>
  <c r="D19" i="12"/>
  <c r="H19" i="12"/>
  <c r="I15" i="12"/>
  <c r="C29" i="2"/>
  <c r="C34" i="2" s="1"/>
  <c r="E19" i="12"/>
  <c r="I7" i="12"/>
  <c r="F19" i="12"/>
  <c r="O24" i="4"/>
  <c r="C24" i="5"/>
  <c r="I13" i="12"/>
  <c r="C25" i="4"/>
  <c r="L25" i="4"/>
  <c r="H25" i="4"/>
  <c r="F25" i="4"/>
  <c r="D25" i="4"/>
  <c r="E28" i="6" l="1"/>
  <c r="E27" i="6"/>
  <c r="C29" i="6" s="1"/>
  <c r="C28" i="6"/>
  <c r="C27" i="6"/>
  <c r="C15" i="5"/>
  <c r="C25" i="5" s="1"/>
  <c r="E29" i="6"/>
  <c r="I19" i="12"/>
  <c r="E15" i="5" l="1"/>
  <c r="E25" i="5" s="1"/>
  <c r="C27" i="5" s="1"/>
  <c r="P24" i="4"/>
  <c r="Q24" i="4" s="1"/>
  <c r="E26" i="5" l="1"/>
  <c r="E27" i="5"/>
  <c r="D17" i="18" l="1"/>
  <c r="D20" i="18" s="1"/>
  <c r="D41" i="18" s="1"/>
  <c r="C18" i="18"/>
  <c r="C17" i="18" s="1"/>
  <c r="C20" i="18" s="1"/>
  <c r="C41" i="18" s="1"/>
  <c r="N14" i="4"/>
  <c r="N25" i="4" s="1"/>
  <c r="O5" i="4"/>
  <c r="Q5" i="4" s="1"/>
  <c r="O14" i="4" l="1"/>
  <c r="Q14" i="4" s="1"/>
  <c r="O25" i="4" l="1"/>
  <c r="Q25" i="4" s="1"/>
</calcChain>
</file>

<file path=xl/sharedStrings.xml><?xml version="1.0" encoding="utf-8"?>
<sst xmlns="http://schemas.openxmlformats.org/spreadsheetml/2006/main" count="3116" uniqueCount="973">
  <si>
    <t>Megnevezés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</si>
  <si>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</si>
  <si>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</si>
  <si>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</si>
  <si>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</si>
  <si>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</si>
  <si>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</si>
  <si>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Bevételek</t>
  </si>
  <si>
    <t>Kötelező feladatok</t>
  </si>
  <si>
    <t>Önként vállalt feladatok</t>
  </si>
  <si>
    <t>Államigazgatási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</si>
  <si>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</si>
  <si>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</si>
  <si>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</si>
  <si>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</si>
  <si>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</si>
  <si>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</si>
  <si>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</si>
  <si>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</si>
  <si>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</si>
  <si>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</si>
  <si>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</si>
  <si>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</si>
  <si>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</si>
  <si>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(2.1.+…+.2.2.)</t>
  </si>
  <si>
    <t>2.1.</t>
  </si>
  <si>
    <t>Elvonások és befizetések bevételei</t>
  </si>
  <si>
    <t xml:space="preserve">Egyéb működési célú támogatások bevételei </t>
  </si>
  <si>
    <t>2.5.-ből EU-s támogatás</t>
  </si>
  <si>
    <t>3.</t>
  </si>
  <si>
    <t>3.1.</t>
  </si>
  <si>
    <t>Felhalmozási célú önkormányzati támogatások</t>
  </si>
  <si>
    <t xml:space="preserve">4. 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</si>
  <si>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</si>
  <si>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</si>
  <si>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</si>
  <si>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</si>
  <si>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</si>
  <si>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</si>
  <si>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</si>
  <si>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</si>
  <si>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5.</t>
  </si>
  <si>
    <t>5.1.</t>
  </si>
  <si>
    <t>Tulajdonosi bevételek</t>
  </si>
  <si>
    <t>Ellátási díjak</t>
  </si>
  <si>
    <t xml:space="preserve">6. </t>
  </si>
  <si>
    <t>Működési célú átvett pénzeszközök (6.1.)</t>
  </si>
  <si>
    <t>Egyéb működési célú átvett pénzeszköz</t>
  </si>
  <si>
    <t>7.</t>
  </si>
  <si>
    <t>8.</t>
  </si>
  <si>
    <t>Előző év költségvetési maradványának igénybevétele</t>
  </si>
  <si>
    <t>10.</t>
  </si>
  <si>
    <t>11.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</si>
  <si>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</si>
  <si>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</si>
  <si>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</si>
  <si>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</si>
  <si>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</si>
  <si>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</si>
  <si>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</si>
  <si>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1.5.1</t>
  </si>
  <si>
    <t xml:space="preserve"> - az 1.5-ből: - intézmény finanszírozás</t>
  </si>
  <si>
    <t>1.5.2</t>
  </si>
  <si>
    <t>1.5.3</t>
  </si>
  <si>
    <t>Beruházások</t>
  </si>
  <si>
    <t>2.2.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</si>
  <si>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</si>
  <si>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</si>
  <si>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</si>
  <si>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</si>
  <si>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</si>
  <si>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</si>
  <si>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</si>
  <si>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2.5.1</t>
  </si>
  <si>
    <t>Általános tartalék</t>
  </si>
  <si>
    <t>3.2.</t>
  </si>
  <si>
    <t>4.</t>
  </si>
  <si>
    <t>KÖLTSÉGVETÉSI KIADÁSOK ÖSSZESEN (1+2+3)</t>
  </si>
  <si>
    <t xml:space="preserve">FINANSZÍROZÁSI KIADÁSOK ÖSSZESEN: </t>
  </si>
  <si>
    <t>KIADÁSOK ÖSSZESEN: (4+5)</t>
  </si>
  <si>
    <t>Éves engedélyezett létszám előirányzat (fő)</t>
  </si>
  <si>
    <t>Közfoglalkoztatottak létszáma (fő)</t>
  </si>
  <si>
    <t>Költségvetési szerv megnevezése</t>
  </si>
  <si>
    <t>3.1</t>
  </si>
  <si>
    <t>Költségvetési maradvány igénybevétele</t>
  </si>
  <si>
    <t>3.2</t>
  </si>
  <si>
    <t>Irányító szervi (önkormányzati) támogatás (intézményfinanszírozás)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</si>
  <si>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</si>
  <si>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</si>
  <si>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</si>
  <si>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</si>
  <si>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</si>
  <si>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ÖSSZESEN: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</si>
  <si>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</si>
  <si>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</si>
  <si>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</si>
  <si>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</si>
  <si>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</si>
  <si>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</si>
  <si>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</si>
  <si>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</si>
  <si>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</si>
  <si>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</si>
  <si>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</si>
  <si>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</si>
  <si>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</si>
  <si>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</si>
  <si>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</si>
  <si>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</si>
  <si>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</si>
  <si>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</si>
  <si>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6.</t>
  </si>
  <si>
    <t>Működési bevételek</t>
  </si>
  <si>
    <t>Felhalmozási bevételek</t>
  </si>
  <si>
    <t>Működési célú átvett pénzeszközök</t>
  </si>
  <si>
    <t>9.</t>
  </si>
  <si>
    <t>Felhalmozási célú átvett pénzeszközök</t>
  </si>
  <si>
    <t>Finanszírozási bevételek</t>
  </si>
  <si>
    <t>Bevételek összesen:</t>
  </si>
  <si>
    <t>12.</t>
  </si>
  <si>
    <t>13.</t>
  </si>
  <si>
    <t>Személyi juttatások</t>
  </si>
  <si>
    <t>14.</t>
  </si>
  <si>
    <t>15.</t>
  </si>
  <si>
    <t>16.</t>
  </si>
  <si>
    <t>17.</t>
  </si>
  <si>
    <t xml:space="preserve"> Egyéb működési célú kiadások</t>
  </si>
  <si>
    <t>18.</t>
  </si>
  <si>
    <t>19.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</si>
  <si>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</si>
  <si>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</si>
  <si>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</si>
  <si>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</si>
  <si>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</si>
  <si>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</si>
  <si>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</si>
  <si>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>Sor-
szám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</si>
  <si>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</si>
  <si>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</si>
  <si>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</si>
  <si>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</si>
  <si>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Tartalékok</t>
  </si>
  <si>
    <t>Egyéb működési bevételek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</si>
  <si>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</si>
  <si>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</si>
  <si>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</si>
  <si>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</si>
  <si>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</si>
  <si>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</si>
  <si>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</si>
  <si>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</si>
  <si>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</si>
  <si>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</si>
  <si>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</si>
  <si>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</si>
  <si>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</si>
  <si>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</si>
  <si>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</si>
  <si>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</si>
  <si>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</si>
  <si>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</si>
  <si>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</si>
  <si>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24.</t>
  </si>
  <si>
    <t>Költségvetési hiány:</t>
  </si>
  <si>
    <t>Költségvetési többlet: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</si>
  <si>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</si>
  <si>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</si>
  <si>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</si>
  <si>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</si>
  <si>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</si>
  <si>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</si>
  <si>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</si>
  <si>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</si>
  <si>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</si>
  <si>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</si>
  <si>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</si>
  <si>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</si>
  <si>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</si>
  <si>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</si>
  <si>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</si>
  <si>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</si>
  <si>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</si>
  <si>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</si>
  <si>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</si>
  <si>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</si>
  <si>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</si>
  <si>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</si>
  <si>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</si>
  <si>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</si>
  <si>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</si>
  <si>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</si>
  <si>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</si>
  <si>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</si>
  <si>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Költségvetési bevételek összesen: (1.+3.+4.+6.+…+7.)</t>
  </si>
  <si>
    <t>Költségvetési bevételek összesen (1.+2.+4.+5.+7.+…+9.)</t>
  </si>
  <si>
    <t>Költségvetési kiadások összesen (1.+...+9.)</t>
  </si>
  <si>
    <t>MEGNEVEZÉS</t>
  </si>
  <si>
    <t>Évek</t>
  </si>
  <si>
    <t>Összesen
(6=3+4+5)</t>
  </si>
  <si>
    <t>Nemleges</t>
  </si>
  <si>
    <t>ÖSSZES KÖTELEZETTSÉG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</si>
  <si>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</si>
  <si>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</si>
  <si>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</si>
  <si>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</si>
  <si>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</si>
  <si>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</si>
  <si>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</si>
  <si>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Fejlesztési cél leírása</t>
  </si>
  <si>
    <t>Fejlesztés várható kiadása</t>
  </si>
  <si>
    <t>ADÓSSÁGOT KELETKEZTETŐ ÜGYLETEK VÁRHATÓ EGYÜTTES ÖSSZEGE</t>
  </si>
  <si>
    <t>Saját bevételek összesen:</t>
  </si>
  <si>
    <t xml:space="preserve">                                                keletkeztető fejlesztési céljai</t>
  </si>
  <si>
    <t>részletezése az adósságot keletkeztető ügyletekből származó tárgyévi</t>
  </si>
  <si>
    <t>kötelezettség megállípásához</t>
  </si>
  <si>
    <t>Adatszolgáltatás 
az elismert tartozásállományról</t>
  </si>
  <si>
    <t>Költségvetési szerv neve:</t>
  </si>
  <si>
    <t>Költségvetési szerv számlaszáma:</t>
  </si>
  <si>
    <t>30 napon túli elismert tartozásállomány összesen:  0 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</si>
  <si>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</si>
  <si>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</si>
  <si>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</si>
  <si>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</si>
  <si>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</si>
  <si>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</si>
  <si>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</si>
  <si>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</si>
  <si>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</si>
  <si>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</si>
  <si>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</si>
  <si>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</si>
  <si>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</si>
  <si>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</si>
  <si>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</si>
  <si>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</si>
  <si>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</si>
  <si>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</si>
  <si>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</si>
  <si>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</si>
  <si>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</si>
  <si>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</si>
  <si>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</si>
  <si>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</si>
  <si>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</si>
  <si>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</si>
  <si>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</si>
  <si>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</si>
  <si>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</si>
  <si>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</si>
  <si>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</si>
  <si>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</si>
  <si>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</si>
  <si>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</si>
  <si>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</si>
  <si>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</si>
  <si>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</si>
  <si>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</si>
  <si>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</si>
  <si>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</si>
  <si>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</si>
  <si>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</si>
  <si>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</si>
  <si>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</si>
  <si>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és kezességvállalásokból fennálló kötelezettségei</t>
  </si>
  <si>
    <t>9.számú melléklet</t>
  </si>
  <si>
    <t>10.számú melléklet</t>
  </si>
  <si>
    <t>ÖNKORMÁNYZATI ELŐIRÁNYZATOK</t>
  </si>
  <si>
    <t>Rovat-szám</t>
  </si>
  <si>
    <t>ÖSSZESEN</t>
  </si>
  <si>
    <t>Központi, irányító szervi támogatások folyósítása működési célra</t>
  </si>
  <si>
    <t>K915</t>
  </si>
  <si>
    <t>Központi, irányító szervi támogatások folyósítása felhalmozási célra</t>
  </si>
  <si>
    <t>eredeti ei.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</si>
  <si>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</si>
  <si>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</si>
  <si>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</si>
  <si>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</si>
  <si>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</si>
  <si>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</si>
  <si>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</si>
  <si>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</si>
  <si>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</si>
  <si>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</si>
  <si>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</si>
  <si>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</si>
  <si>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</si>
  <si>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</si>
  <si>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</si>
  <si>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</si>
  <si>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</si>
  <si>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</si>
  <si>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 xml:space="preserve">ebből: tartózkodás után fizetett idegenforgalmi adó </t>
  </si>
  <si>
    <t>ebből: talajterhelési díj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</si>
  <si>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</si>
  <si>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</si>
  <si>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</si>
  <si>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</si>
  <si>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</si>
  <si>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</si>
  <si>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</si>
  <si>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</si>
  <si>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</si>
  <si>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</si>
  <si>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</si>
  <si>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 xml:space="preserve">Egyéb közhatalmi bevételek </t>
  </si>
  <si>
    <t>Az egységes rovatrend szerint a kiemelt kiadási és bevételi jogcímek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</si>
  <si>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</si>
  <si>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</si>
  <si>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</si>
  <si>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</si>
  <si>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</si>
  <si>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</si>
  <si>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</si>
  <si>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</si>
  <si>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</si>
  <si>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</si>
  <si>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</si>
  <si>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</si>
  <si>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</si>
  <si>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</si>
  <si>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</si>
  <si>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</si>
  <si>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</si>
  <si>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</si>
  <si>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</si>
  <si>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</si>
  <si>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</si>
  <si>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 xml:space="preserve">                                                                           </t>
  </si>
  <si>
    <t>Módosított előirányzat</t>
  </si>
  <si>
    <t>Teljesítés</t>
  </si>
  <si>
    <t>Egyéb közhatalmi bevételek</t>
  </si>
  <si>
    <t>Államháztartáson belüli megelőlegezés</t>
  </si>
  <si>
    <t>Államháztartáson belüli megelőlegezés visszafizetése</t>
  </si>
  <si>
    <t>Tartalékok és megelőlegezés visszafizetése (3.1.+3.2.)</t>
  </si>
  <si>
    <t>Éves  létszám  (fő)</t>
  </si>
  <si>
    <t>Önként vállalt fel.</t>
  </si>
  <si>
    <t>Államigazgatási fel.</t>
  </si>
  <si>
    <t>Ebből:        kötelező feladatok</t>
  </si>
  <si>
    <t>Teljísítés</t>
  </si>
  <si>
    <t xml:space="preserve">              Kötelező feladatok</t>
  </si>
  <si>
    <t xml:space="preserve">                                                   3.számú melléklet</t>
  </si>
  <si>
    <t>ÁHT-n belüli megelőlegezés visszafizetése</t>
  </si>
  <si>
    <t>késedelmi és önellenőrzési pótlék</t>
  </si>
  <si>
    <t>teljesítés</t>
  </si>
  <si>
    <t xml:space="preserve">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</si>
  <si>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</si>
  <si>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 xml:space="preserve">                                                                                                                </t>
  </si>
  <si>
    <t xml:space="preserve">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</si>
  <si>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</si>
  <si>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Egyéb tárgyi eszközök értékesítése</t>
  </si>
  <si>
    <t xml:space="preserve">   - Egyéb felhalmozási célú támogatások ÁH-n kívülre</t>
  </si>
  <si>
    <t>1.5.4</t>
  </si>
  <si>
    <t>szabálysértési pénz- és helyszíni bírság és a közlekedési szabályszegések után kiszabott közigazgatási bírság helyi önkormányzatot megillető része</t>
  </si>
  <si>
    <t xml:space="preserve">   Működési költségvetés kiadásai (1.1+…+1.5.)</t>
  </si>
  <si>
    <t xml:space="preserve">   Felhalmozási költségvetés kiadásai (2.1.+2.3.+2.5.)</t>
  </si>
  <si>
    <t>Ják Község Önkormányzata 2019. évi zárszámadása</t>
  </si>
  <si>
    <t>2019. évi zárszámadás</t>
  </si>
  <si>
    <t>Kommunális Üzemeltető és Építő Szervezet 2019. évi zárszámadása</t>
  </si>
  <si>
    <t>Jáki Százszorszép Óvoda 2019. évi zárszámadása</t>
  </si>
  <si>
    <t xml:space="preserve">                                                   4.számú melléklet</t>
  </si>
  <si>
    <t xml:space="preserve">                2019. évi pénzeszköz változás bemutatása                                                                      6.számú melléklet</t>
  </si>
  <si>
    <t>11.számú melléklet</t>
  </si>
  <si>
    <t>12.számú melléklet</t>
  </si>
  <si>
    <t>14. számú melléklet</t>
  </si>
  <si>
    <t>Önkormányzat 2019. évi költségvetése</t>
  </si>
  <si>
    <t>Ják Község Önkormányzata 2019. évi költségvetés teljesítése</t>
  </si>
  <si>
    <t>Ják Község Önkormányzata</t>
  </si>
  <si>
    <t>72100237-10140004</t>
  </si>
  <si>
    <t xml:space="preserve">Ják Község  Önkormányzat adósságot keletkeztető ügyletekből </t>
  </si>
  <si>
    <t>Ják Község  Önkormányzat saját bevételeinek részletezése az adósságot keletkeztető ügyletből származó tárgyévi fizetési kötelezettség megállapításához</t>
  </si>
  <si>
    <t>2019. évi teljesítés</t>
  </si>
  <si>
    <t>Ják Község  Önkormányzat 2019. évi adósságot keletkeztető fejlesztési céljai</t>
  </si>
  <si>
    <t>2019 előtti kifizetés</t>
  </si>
  <si>
    <t>2021. 
után</t>
  </si>
  <si>
    <t>Működési bevételek (1.1.+1.2.)</t>
  </si>
  <si>
    <t>BEVÉTELEK ÖSSZESEN: (1.+2.)</t>
  </si>
  <si>
    <t>Költségvetési bevételek összesen (2.1.+2.2.)</t>
  </si>
  <si>
    <t>Működési költségvetés kiadásai (1.1.+…+1.5.)</t>
  </si>
  <si>
    <t>Készletértékesítés ellenértéke</t>
  </si>
  <si>
    <t>Szolgáltatások ellenértéke</t>
  </si>
  <si>
    <t>Tulajdonosi bevétel</t>
  </si>
  <si>
    <t>Kiszámlázott általános forgalmi adó</t>
  </si>
  <si>
    <t>Általános forgalmi adó visszatérítése</t>
  </si>
  <si>
    <t>2.6.</t>
  </si>
  <si>
    <t>2.7.</t>
  </si>
  <si>
    <t>Működési bevételek (2.1.+…+2.7.)</t>
  </si>
  <si>
    <t>BEVÉTELEK ÖSSZESEN: (1.+2.+3.)</t>
  </si>
  <si>
    <t>Költségvetési bevételek összesen (3.1.+3.2.)</t>
  </si>
  <si>
    <t xml:space="preserve">Kiadások   </t>
  </si>
  <si>
    <t xml:space="preserve">Kiadások  </t>
  </si>
  <si>
    <t>Működési célú támogatások államháztartáson belülről (1.1.)</t>
  </si>
  <si>
    <t>Egyéb működési célú támogatások</t>
  </si>
  <si>
    <t>Jáki Közös Önkormányzati Hivatal 2019. évi zárszámadása</t>
  </si>
  <si>
    <t>Önkormányzat 2019. évi zárszámadása</t>
  </si>
  <si>
    <t>4.3.</t>
  </si>
  <si>
    <t>Közhatalmi bevételek (4.1.+4.2.+4.3)</t>
  </si>
  <si>
    <t>2.2.1.</t>
  </si>
  <si>
    <t>5.2.</t>
  </si>
  <si>
    <t>5.3.</t>
  </si>
  <si>
    <t>5.4.</t>
  </si>
  <si>
    <t>5.5.</t>
  </si>
  <si>
    <t>6.1.</t>
  </si>
  <si>
    <t>6.1.1.</t>
  </si>
  <si>
    <t>7.1.</t>
  </si>
  <si>
    <t>5.6.</t>
  </si>
  <si>
    <t>Működési bevételek (5.1.+…+ 5.6.)</t>
  </si>
  <si>
    <t>6.1.-ből EU-s támogatás (közvetlen)</t>
  </si>
  <si>
    <t xml:space="preserve"> -  Előző évi elszámolásból származó kiadások</t>
  </si>
  <si>
    <t xml:space="preserve">                                                                                                                                                                    2. számú melléklet</t>
  </si>
  <si>
    <t xml:space="preserve">    - Egyéb működési célú támogatások ÁH-n belülre</t>
  </si>
  <si>
    <t xml:space="preserve">    - Egyéb működési célú támogatások államháztartáson kívülre</t>
  </si>
  <si>
    <t>Működési célú költségvetési és kiegészítő támogatások</t>
  </si>
  <si>
    <t>Elszámolásból származó bevételek</t>
  </si>
  <si>
    <t>Felhalmozási célú támogatások államháztartáson belülről (3.1.+3.2.)</t>
  </si>
  <si>
    <t>Egyéb felhalmozási célú támogatások bevételei államháztartáson belülről</t>
  </si>
  <si>
    <t>- Értékesítési és forgalmi adók</t>
  </si>
  <si>
    <t>7.2.</t>
  </si>
  <si>
    <t>Ingatlanok értékesítése</t>
  </si>
  <si>
    <t>Felhalmozási bevételek (7.1.+7.2.)</t>
  </si>
  <si>
    <t>10.1.</t>
  </si>
  <si>
    <t xml:space="preserve">Felhalmozási célú átvett pénzeszközök </t>
  </si>
  <si>
    <t>Maradvány igénybevétele (10.1.)</t>
  </si>
  <si>
    <t>FINANSZÍROZÁSI BEVÉTELEK ÖSSZESEN: (10.+11.)</t>
  </si>
  <si>
    <t>BEVÉTELEK ÖSSZESEN: (9.+12.)</t>
  </si>
  <si>
    <t>KÖLTSÉGVETÉSI BEVÉTELEK ÖSSZESEN: (1.+…+8.)</t>
  </si>
  <si>
    <t>5.7.</t>
  </si>
  <si>
    <t>Működési bevételek (5.1.+…+ 5.7.)</t>
  </si>
  <si>
    <t xml:space="preserve">                                                                                                                                                                    1. számú melléklet</t>
  </si>
  <si>
    <t xml:space="preserve">Forintban </t>
  </si>
  <si>
    <t xml:space="preserve">                                                   5.számú melléklet</t>
  </si>
  <si>
    <t>2018. és 2019.</t>
  </si>
  <si>
    <t>2019. évi vagyonkimutatás</t>
  </si>
  <si>
    <t>Mérleg sor</t>
  </si>
  <si>
    <t>Előző időszak</t>
  </si>
  <si>
    <t>Tárgyi időszak</t>
  </si>
  <si>
    <t>01</t>
  </si>
  <si>
    <t>A/I/1 Vagyoni értékű jogok</t>
  </si>
  <si>
    <t>02</t>
  </si>
  <si>
    <t>A/I/2 Szellemi termékek</t>
  </si>
  <si>
    <t>03</t>
  </si>
  <si>
    <t>A/I/3 Immateriális javak értékhelyesbítése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</si>
  <si>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</si>
  <si>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</si>
  <si>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</si>
  <si>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</si>
  <si>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</si>
  <si>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</si>
  <si>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07</t>
  </si>
  <si>
    <t>A/II/3 Tenyészállatok</t>
  </si>
  <si>
    <t>08</t>
  </si>
  <si>
    <t>A/II/4 Beruházások, felújítások</t>
  </si>
  <si>
    <t>09</t>
  </si>
  <si>
    <t>A/II/5 Tárgyi eszközök értékhelyesbítése</t>
  </si>
  <si>
    <t>10</t>
  </si>
  <si>
    <t>A/II Tárgyi eszközök  (=A/II/1+...+A/II/5)</t>
  </si>
  <si>
    <t>11</t>
  </si>
  <si>
    <t>A/III/1 Tartós részesedések (=A/III/1a+…+A/III/1e)</t>
  </si>
  <si>
    <t>12</t>
  </si>
  <si>
    <t>A/III/1a - ebből: tartós részesedések jegybankban</t>
  </si>
  <si>
    <t>13</t>
  </si>
  <si>
    <t>A/III/1b - ebből: tartós részesedések nem pénzügyi vállalkozásban</t>
  </si>
  <si>
    <t>14</t>
  </si>
  <si>
    <t>A/III/1c - ebből: tartós részesedésel pénzügyi vállalkozásban</t>
  </si>
  <si>
    <t>15</t>
  </si>
  <si>
    <t>A/III/1d - ebből: tartós részesedések társulásban</t>
  </si>
  <si>
    <t>16</t>
  </si>
  <si>
    <t>A/III/1e - ebből: egyéb tartós részesedések</t>
  </si>
  <si>
    <t>17</t>
  </si>
  <si>
    <t>A/III/2 Tartós hitelviszonyt megtestesítő értékpapírok (&gt;=A/III/2a+A/III/2/b)</t>
  </si>
  <si>
    <t>18</t>
  </si>
  <si>
    <t>A/III/2a - ebből: államkötvények</t>
  </si>
  <si>
    <t>19</t>
  </si>
  <si>
    <t>A/III/2b - ebből: helyi önkormányzatok kötvényei</t>
  </si>
  <si>
    <t>20</t>
  </si>
  <si>
    <t>A/III/3 Befektetett pénzügyi eszközök értékhelyesbítése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</si>
  <si>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</si>
  <si>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</si>
  <si>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</si>
  <si>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</si>
  <si>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23</t>
  </si>
  <si>
    <t>A/IV/1a - ebből: immateriális javak</t>
  </si>
  <si>
    <t>24</t>
  </si>
  <si>
    <t>A/IV/1b - ebből: tárgyi eszközök</t>
  </si>
  <si>
    <t>25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</si>
  <si>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</si>
  <si>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</si>
  <si>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</si>
  <si>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</si>
  <si>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</si>
  <si>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</si>
  <si>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</si>
  <si>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</si>
  <si>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</si>
  <si>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</si>
  <si>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</si>
  <si>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</si>
  <si>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</si>
  <si>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</si>
  <si>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</si>
  <si>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</si>
  <si>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>B/I/5 Növendék-, hízó és egyéb állatok</t>
  </si>
  <si>
    <t>34</t>
  </si>
  <si>
    <t>B/I Készletek (=B/I/1+…+B/I/5)</t>
  </si>
  <si>
    <t>35</t>
  </si>
  <si>
    <t>B/II/1 Nem tartós részesedések</t>
  </si>
  <si>
    <t>36</t>
  </si>
  <si>
    <t>B/II/2 Forgatási célú hitelviszonyt megtestesítő értékpapírok (&gt;=B/II/2a+…+B/II/2e)</t>
  </si>
  <si>
    <t>37</t>
  </si>
  <si>
    <t>B/II/2a - ebből: kárpótlási jegyek</t>
  </si>
  <si>
    <t>38</t>
  </si>
  <si>
    <t>B/II/2b - ebből: kincstárjegyek</t>
  </si>
  <si>
    <t>39</t>
  </si>
  <si>
    <t>B/II/2c - ebből: államkötvények</t>
  </si>
  <si>
    <t>40</t>
  </si>
  <si>
    <t>B/II/2d - ebből: helyi önkormányzatok kötvényei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</si>
  <si>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</si>
  <si>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</si>
  <si>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</si>
  <si>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</si>
  <si>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</si>
  <si>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</si>
  <si>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</si>
  <si>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</si>
  <si>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</si>
  <si>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</si>
  <si>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</si>
  <si>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</si>
  <si>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</si>
  <si>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</si>
  <si>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</si>
  <si>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</si>
  <si>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49</t>
  </si>
  <si>
    <t>C/II/3 Betétkönyvek, csekkek, elektronikus pénzeszközök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</si>
  <si>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</si>
  <si>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</si>
  <si>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</si>
  <si>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</si>
  <si>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</si>
  <si>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</si>
  <si>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</si>
  <si>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</si>
  <si>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</si>
  <si>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</si>
  <si>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55</t>
  </si>
  <si>
    <t>C/IV/2 Kincstárban vezetett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</si>
  <si>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</si>
  <si>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</si>
  <si>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</si>
  <si>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</si>
  <si>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</si>
  <si>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</si>
  <si>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</si>
  <si>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</si>
  <si>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60</t>
  </si>
  <si>
    <t>D/I/2 Költségvetési évben esedékes követelések felhalmozási célú támogatások bevételeire államháztartáson belülről (&gt;=D/I/2a)</t>
  </si>
  <si>
    <t>61</t>
  </si>
  <si>
    <t>D/I/2a - ebből: költségvetési évben esedékes követelések felhalmozási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</si>
  <si>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</si>
  <si>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</si>
  <si>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</si>
  <si>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</si>
  <si>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</si>
  <si>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</si>
  <si>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</si>
  <si>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</si>
  <si>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</si>
  <si>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</si>
  <si>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</si>
  <si>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</si>
  <si>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</si>
  <si>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</si>
  <si>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</si>
  <si>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</si>
  <si>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</si>
  <si>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</si>
  <si>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</si>
  <si>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</si>
  <si>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</si>
  <si>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</si>
  <si>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</si>
  <si>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</si>
  <si>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</si>
  <si>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</si>
  <si>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75</t>
  </si>
  <si>
    <t>D/I/4f - ebből: költségvetési évben esedékes követelések kamatbevételekre és más nyereségjellegű bevételekre</t>
  </si>
  <si>
    <t>76</t>
  </si>
  <si>
    <t>D/I/4g - ebből: költségvetési évben esedékes követelések egyéb pénzügyi műveletek bevételeire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</si>
  <si>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</si>
  <si>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</si>
  <si>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</si>
  <si>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</si>
  <si>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</si>
  <si>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</si>
  <si>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80</t>
  </si>
  <si>
    <t>D/I/5a - ebből: költségvetési évben esedékes követelések immateriális javak értékesítésére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</si>
  <si>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</si>
  <si>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</si>
  <si>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</si>
  <si>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</si>
  <si>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83</t>
  </si>
  <si>
    <t>D/I/5d - ebből: költségvetési évben esedékes követelések részesedések értékesítésére</t>
  </si>
  <si>
    <t>84</t>
  </si>
  <si>
    <t>D/I/5e - ebből: költségvetési évben esedékes követelések részesedések megszűnéséhez kapcsolódó bevételekre</t>
  </si>
  <si>
    <t>85</t>
  </si>
  <si>
    <t>D/I/6 Költségvetési évben esedékes követelések működési célú átvett pénzeszközre (&gt;=D/I/6a+D/I/6b+D/I/6c)</t>
  </si>
  <si>
    <t>86</t>
  </si>
  <si>
    <t>D/I/6a - ebből: költségvetési évben esedékes követelések működési célú visszatérítendő támogatások, kölcsönök visszatérülése az Európai Uniótól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</si>
  <si>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</si>
  <si>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</si>
  <si>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</si>
  <si>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</si>
  <si>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</si>
  <si>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</si>
  <si>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90</t>
  </si>
  <si>
    <t>D/I/7a - ebből: költségvetési évben esedékes követelések felhalmozási célú visszatérítendő támogatások, kölcsönök visszatérülése az Európai Uniótól</t>
  </si>
  <si>
    <t>91</t>
  </si>
  <si>
    <t>D/I/7b - ebből: költségvetési évben esedékes követelések felhalmozási célú visszatérítendő támogatások, kölcsönök visszatérülése kormányoktól és más nemzetközi szervezetektől</t>
  </si>
  <si>
    <t>92</t>
  </si>
  <si>
    <t>D/I/7c - ebből: költségvetési évben esedékes követelések felhalmozási célú visszatérítendő támogatások, kölcsönök visszatérülésére államháztartáson kívülről</t>
  </si>
  <si>
    <t>93</t>
  </si>
  <si>
    <t>D/I/8 Költségvetési évben esedékes követelések finanszírozási bevételekre (&gt;=D/I/8a+…+D/I/8g)</t>
  </si>
  <si>
    <t>94</t>
  </si>
  <si>
    <t>D/I/8a - ebből: költségvetési évben esedékes követelések forgatási célú belföldi értékpapírok beváltásából, értékesítéséből</t>
  </si>
  <si>
    <t>95</t>
  </si>
  <si>
    <t>D/I/8b - ebből: költségvetési évben esedékes követelések befektetési célú belföldi értékpapírok beváltásából, értékesítéséből</t>
  </si>
  <si>
    <t>96</t>
  </si>
  <si>
    <t>D/I/8c - ebből: költségvetési évben esedékes követelések államháztartáson belüli megelőlegezések törlesztésére</t>
  </si>
  <si>
    <t>97</t>
  </si>
  <si>
    <t>D/I/8d - ebből: költségvetési évben esedékes követelések hosszú lejáratú tulajdonosi kölcsönök bevételeire</t>
  </si>
  <si>
    <t>98</t>
  </si>
  <si>
    <t>D/I/8e - ebből: költségvetési évben esedékes követelések rövid lejáratú tulajdonosi kölcsönök bevételeire</t>
  </si>
  <si>
    <t>99</t>
  </si>
  <si>
    <t>D/I/8f - ebből: költségvetési évben esedékes követelések forgatási célú külföldi értékpapírok beváltásából, értékesítéséből</t>
  </si>
  <si>
    <t>100</t>
  </si>
  <si>
    <t>D/I/8g - ebből: költségvetési évben esedékes követelések befektetési célú külföldi értékpapírok beváltásából, értékesítéséből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</si>
  <si>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</si>
  <si>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</si>
  <si>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</si>
  <si>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</si>
  <si>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103</t>
  </si>
  <si>
    <t>D/II/1a - ebből: költségvetési évet követően esedékes követelések működési célú visszatérítendő támogatások, kölcsönök visszatérülésére államháztartáson belülről</t>
  </si>
  <si>
    <t>104</t>
  </si>
  <si>
    <t>D/II/2 Költségvetési évet követően esedékes követelések felhalmozási célú támogatások bevételeire államháztartáson belülről (&gt;=D/II/2a)</t>
  </si>
  <si>
    <t>105</t>
  </si>
  <si>
    <t>D/II/2a - ebből: költségvetési évet követően esedékes követelések felhalmozási célú visszatérítendő támogatások, kölcsönök visszatérülésére államháztartáson belülről</t>
  </si>
  <si>
    <t>106</t>
  </si>
  <si>
    <t>D/II/3 Költségvetési évet követően esedékes követelések közhatalmi bevételre (=D/II/3a+…+D/II/3f)</t>
  </si>
  <si>
    <t>107</t>
  </si>
  <si>
    <t>D/II/3a - ebből: költségvetési évet követően esedékes követelések jövedelemadókra</t>
  </si>
  <si>
    <t>108</t>
  </si>
  <si>
    <t>D/II/3b - ebből: költségvetési évet követően esedékes követelések szociális hozzájárulási adóra és járulékokra</t>
  </si>
  <si>
    <t>109</t>
  </si>
  <si>
    <t>D/II/3c - ebből: költségvetési évet követően esedékes követelések bérhez és foglalkoztatáshoz kapcsolódó adókra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</si>
  <si>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</si>
  <si>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</si>
  <si>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</si>
  <si>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</si>
  <si>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</si>
  <si>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</si>
  <si>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</si>
  <si>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</si>
  <si>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</si>
  <si>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</si>
  <si>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</si>
  <si>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</si>
  <si>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</si>
  <si>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</si>
  <si>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</si>
  <si>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</si>
  <si>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</si>
  <si>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</si>
  <si>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</si>
  <si>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 és más nyereségjellegű bevételekre</t>
  </si>
  <si>
    <t>120</t>
  </si>
  <si>
    <t>D/II/4g - ebből: költségvetési évet követően esedékes követelések egyéb pénzügyi műveletek bevételeire</t>
  </si>
  <si>
    <t>121</t>
  </si>
  <si>
    <t>D/II/4h - ebből: költségvetési évet követően esedékes követelések biztosító által fizetett kártérítésre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</si>
  <si>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</si>
  <si>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</si>
  <si>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</si>
  <si>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</si>
  <si>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124</t>
  </si>
  <si>
    <t>D/II/5a - ebből: költségvetési évet követően esedékes követelések immateriális javak értékesítésére</t>
  </si>
  <si>
    <t>125</t>
  </si>
  <si>
    <t>D/II/5b - ebből: költségvetési évet követően esedékes követelések ingatlanok értékesítésére</t>
  </si>
  <si>
    <t>126</t>
  </si>
  <si>
    <t>D/II/5c - ebből: költségvetési évet követően esedékes követelések egyéb tárgyi eszközök értékesítésére</t>
  </si>
  <si>
    <t>127</t>
  </si>
  <si>
    <t>D/II/5d - ebből: költségvetési évet követően esedékes követelések részesedések értékesítésére</t>
  </si>
  <si>
    <t>128</t>
  </si>
  <si>
    <t>D/II/5e - ebből: költségvetési évet követően esedékes követelések részesedések megszűnéséhez kapcsolódó bevételekre</t>
  </si>
  <si>
    <t>129</t>
  </si>
  <si>
    <t>D/II/6 Költségvetési évet követően esedékes követelések működési célú átvett pénzeszközre (&gt;=D/II/6a+D/II/6b+D/II/6c)</t>
  </si>
  <si>
    <t>130</t>
  </si>
  <si>
    <t>D/II/6a - ebből: költségvetési évet követően esedékes követelések működési célú visszatérítendő támogatások, kölcsönök visszatérülése az Európai Uniótól</t>
  </si>
  <si>
    <t>131</t>
  </si>
  <si>
    <t>D/II/6b - ebből: költségvetési évet követően esedékes követelések működési célú visszatérítendő támogatások, kölcsönök visszatérülése kormányoktól és más nemzetközi szervezetektől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</si>
  <si>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</si>
  <si>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</si>
  <si>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</si>
  <si>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</si>
  <si>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134</t>
  </si>
  <si>
    <t>D/II/7a - ebből: költségvetési évet követően esedékes követelések felhalmozási célú visszatérítendő támogatások, kölcsönök visszatérülése az Európai Uniótól</t>
  </si>
  <si>
    <t>135</t>
  </si>
  <si>
    <t>D/II/7b - ebből: költségvetési évet követően esedékes követelések felhalmozási célú visszatérítendő támogatások, kölcsönök visszatérülése kormányoktól és más nemzetközi szervezetektől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</si>
  <si>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</si>
  <si>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</si>
  <si>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137</t>
  </si>
  <si>
    <t>D/II/8 Költségvetési évet követően esedékes követelések finanszírozási bevételekre (=D/II/8a+D/II/8b+D/II/8c+D/II/8d)</t>
  </si>
  <si>
    <t>138</t>
  </si>
  <si>
    <t>D/II8a - ebből: költségvetési évet követően esedékes követelések befektetési célú belföldi értékpapírok beváltásából, értékesítéséből</t>
  </si>
  <si>
    <t>139</t>
  </si>
  <si>
    <t>D/II8b - ebből: költségvetési évet követően esedékes követelések államháztartáson belüli megelőlegezések törlesztésére</t>
  </si>
  <si>
    <t>140</t>
  </si>
  <si>
    <t>D/II8c - ebből: költségvetési évet követően esedékes követelések hosszú lejáratú tulajdonosi kölcsönök bevételeire</t>
  </si>
  <si>
    <t>141</t>
  </si>
  <si>
    <t>D/II8d - ebből: költségvetési évet követően esedékes követelések befektetési célú külföldi értékpapírok beváltásából, értékesítéséből</t>
  </si>
  <si>
    <t>142</t>
  </si>
  <si>
    <t>D/II Költségvetési évet követően esedékes követelések (=D/II/1+…+D/II/8)</t>
  </si>
  <si>
    <t>143</t>
  </si>
  <si>
    <t>D/III/1 Adott előlegek (=D/III/1a+…+D/III/1f)</t>
  </si>
  <si>
    <t>144</t>
  </si>
  <si>
    <t>D/III/1a - ebből: immateriális javakra adott előlegek</t>
  </si>
  <si>
    <t>145</t>
  </si>
  <si>
    <t>D/III/1b - ebből: beruházásokra, felújításokra adott előlegek</t>
  </si>
  <si>
    <t>146</t>
  </si>
  <si>
    <t>D/III/1c - ebből: készletekre adott előlegek</t>
  </si>
  <si>
    <t>147</t>
  </si>
  <si>
    <t>D/III/1d - ebből: igénybe vett szolgáltatásra adott előlegek</t>
  </si>
  <si>
    <t>148</t>
  </si>
  <si>
    <t>D/III/1e - ebből: foglalkoztatottaknak adott előlegek</t>
  </si>
  <si>
    <t>149</t>
  </si>
  <si>
    <t>D/III/1f - ebből: túlfizetések, téves és visszajáró kifizetések</t>
  </si>
  <si>
    <t>150</t>
  </si>
  <si>
    <t>D/III/2 Továbbadási célból folyósított támogatások, ellátások elszámolása</t>
  </si>
  <si>
    <t>151</t>
  </si>
  <si>
    <t>D/III/3 Más által beszedett bevételek elszámolása</t>
  </si>
  <si>
    <t>152</t>
  </si>
  <si>
    <t>D/III/4 Forgótőke elszámolása</t>
  </si>
  <si>
    <t>153</t>
  </si>
  <si>
    <t>D/III/5 Vagyonkezelésbe adott eszközökkel kapcsolatos visszapótlási követelés elszámolása</t>
  </si>
  <si>
    <t>154</t>
  </si>
  <si>
    <t>D/III/6 Nem társadalombiztosítás pénzügyi alapjait terhelő kifizetett ellátások megtérítésének elszámolása</t>
  </si>
  <si>
    <t>155</t>
  </si>
  <si>
    <t>D/III/7 Folyósított, megelőlegezett társadalombiztosítási és családtámogatási ellátások elszámolása</t>
  </si>
  <si>
    <t>156</t>
  </si>
  <si>
    <t>D/III/8 Részesedésszerzés esetén átadott eszközök</t>
  </si>
  <si>
    <t>157</t>
  </si>
  <si>
    <t>D/III/9 Letétre, megőrzésre, fedezetkezelésre átadott pénzeszközök, biztosítékok</t>
  </si>
  <si>
    <t>158</t>
  </si>
  <si>
    <t>D/III Követelés jellegű sajátos elszámolások (=D/III/1+…+D/III/9)</t>
  </si>
  <si>
    <t>159</t>
  </si>
  <si>
    <t>D) KÖVETELÉSEK  (=D/I+D/II+D/III)</t>
  </si>
  <si>
    <t>160</t>
  </si>
  <si>
    <t>E/I/1 Adott előleghez kapcsolódó előzetesen felszámított levonható általános forgalmi adó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</si>
  <si>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</si>
  <si>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</si>
  <si>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</si>
  <si>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</si>
  <si>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</si>
  <si>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</si>
  <si>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</si>
  <si>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</si>
  <si>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165</t>
  </si>
  <si>
    <t>E/II/1 Kapott előleghez kapcsolódó fizetendő általános forgalmi adó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</si>
  <si>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</si>
  <si>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</si>
  <si>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</si>
  <si>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</si>
  <si>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</si>
  <si>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</si>
  <si>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</si>
  <si>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</si>
  <si>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</si>
  <si>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</si>
  <si>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</si>
  <si>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</si>
  <si>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</si>
  <si>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</si>
  <si>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173</t>
  </si>
  <si>
    <t>F/2 Költségek, ráfordítások aktív időbeli elhatárolása</t>
  </si>
  <si>
    <t>174</t>
  </si>
  <si>
    <t>F/3 Halasztott ráfordítások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</si>
  <si>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</si>
  <si>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</si>
  <si>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</si>
  <si>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</si>
  <si>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</si>
  <si>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</si>
  <si>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</si>
  <si>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</si>
  <si>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</si>
  <si>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</si>
  <si>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</si>
  <si>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</si>
  <si>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181</t>
  </si>
  <si>
    <t>G/V Eszközök értékhelyesbítésének forrása</t>
  </si>
  <si>
    <t>182</t>
  </si>
  <si>
    <t>G/VI Mérleg szerinti eredmény</t>
  </si>
  <si>
    <t>183</t>
  </si>
  <si>
    <t>G/ SAJÁT TŐKE  (= G/I+…+G/VI)</t>
  </si>
  <si>
    <t>184</t>
  </si>
  <si>
    <t>H/I/1 Költségvetési évben esedékes kötelezettségek személyi juttatásokra</t>
  </si>
  <si>
    <t>185</t>
  </si>
  <si>
    <t>H/I/2 Költségvetési évben esedékes kötelezettségek munkaadókat terhelő járulékokra és szociális hozzájárulási adóra</t>
  </si>
  <si>
    <t>186</t>
  </si>
  <si>
    <t>H/I/3 Költségvetési évben esedékes kötelezettségek dologi kiadásokra</t>
  </si>
  <si>
    <t>187</t>
  </si>
  <si>
    <t>H/I/4 Költségvetési évben esedékes kötelezettségek ellátottak pénzbeli juttatásaira</t>
  </si>
  <si>
    <t>188</t>
  </si>
  <si>
    <t>H/I/5 Költségvetési évben esedékes kötelezettségek egyéb működési célú kiadásokra (&gt;=H/I/5a+H/I/5b)</t>
  </si>
  <si>
    <t>189</t>
  </si>
  <si>
    <t>H/I/5a - ebből: költségvetési évben esedékes kötelezettségek működési célú visszatérítendő támogatások, kölcsönök törlesztésére államháztartáson belülre</t>
  </si>
  <si>
    <t>190</t>
  </si>
  <si>
    <t>H/I/5b - ebből: költségvetési évben esedékes kötelezettségek működési célú támogatásokra az Európai Uniónak</t>
  </si>
  <si>
    <t>191</t>
  </si>
  <si>
    <t>H/I/6 Költségvetési évben esedékes kötelezettségek beruházásokra</t>
  </si>
  <si>
    <t>192</t>
  </si>
  <si>
    <t>H/I/7 Költségvetési évben esedékes kötelezettségek felújításokra</t>
  </si>
  <si>
    <t>193</t>
  </si>
  <si>
    <t>H/I/8 Költségvetési évben esedékes kötelezettségek egyéb felhalmozási célú kiadásokra (&gt;=H/I/8a+H/I/8b)</t>
  </si>
  <si>
    <t>194</t>
  </si>
  <si>
    <t>H/I/8a - ebből: költségvetési évben esedékes kötelezettségek felhalmozási célú visszatérítendő támogatások, kölcsönök törlesztésére államháztartáson belülre</t>
  </si>
  <si>
    <t>195</t>
  </si>
  <si>
    <t>H/I/8b - ebből: költségvetési évben esedékes kötelezettségek felhalmozási célú támogatásokra az Európai Uniónak</t>
  </si>
  <si>
    <t>196</t>
  </si>
  <si>
    <t>H/I/9 Költségvetési évben esedékes kötelezettségek finanszírozási kiadásokra (&gt;=H/I/9a+…+H/I/9l)</t>
  </si>
  <si>
    <t>197</t>
  </si>
  <si>
    <t>H/I/9a - ebből: költségvetési évben esedékes kötelezettségek hosszú lejáratú hitelek, kölcsönök törlesztésére pénzügyi vállalkozásnak</t>
  </si>
  <si>
    <t>198</t>
  </si>
  <si>
    <t>H/I/9b - ebből: költségvetési évben esedékes kötelezettségek rövid lejáratú hitelek, kölcsönök törlesztésére pénzügyi vállalkozásnak</t>
  </si>
  <si>
    <t>199</t>
  </si>
  <si>
    <t>H/I/9c - ebből: költségvetési évben esedékes kötelezettségek kincstárjegyek beváltására</t>
  </si>
  <si>
    <t>200</t>
  </si>
  <si>
    <t>H/I/9d - ebből: költségvetési évben esedékes kötelezettségek éven belüli lejáratú belföldi értékpapírok beváltására</t>
  </si>
  <si>
    <t>201</t>
  </si>
  <si>
    <t>H/I/9e - ebből: költségvetési évben esedékes kötelezettségek belföldi kötvények beváltására</t>
  </si>
  <si>
    <t>202</t>
  </si>
  <si>
    <t>H/I/9f - ebből: költségvetési évben esedékes kötelezettségek éven túli lejáratú belföldi értékpapírok beváltására</t>
  </si>
  <si>
    <t>203</t>
  </si>
  <si>
    <t>H/I/9g - ebből: költségvetési évben esedékes kötelezettségek államháztartáson belüli megelőlegezések visszafizetésére</t>
  </si>
  <si>
    <t>204</t>
  </si>
  <si>
    <t>H/I/9h - ebből: költségvetési évben esedékes kötelezettségek pénzügyi lízing kiadásaira</t>
  </si>
  <si>
    <t>205</t>
  </si>
  <si>
    <t>H/I/9i - ebből: költségvetési évben esedékes kötelezettségek külföldi értékpapírok beváltására</t>
  </si>
  <si>
    <t>206</t>
  </si>
  <si>
    <t>H/I/9j - ebből: költségvetési évben esedékes kötelezettségek hitelek, kölcsönök törlesztésére külföldi kormányoknak és nemzetközi szervezeteknek</t>
  </si>
  <si>
    <t>207</t>
  </si>
  <si>
    <t>H/I/9k - ebből: költségvetési évben esedékes kötelezettségek hitelek, kölcsönök törlesztésére külföldi pénzintézeteknek</t>
  </si>
  <si>
    <t>208</t>
  </si>
  <si>
    <t>H/I/9l - ebből: költségvetési évben esedékes kötelezettségek váltókiadásokra</t>
  </si>
  <si>
    <t>209</t>
  </si>
  <si>
    <t>H/I Költségvetési évben esedékes kötelezettségek (=H/I/1+…+H/I/9)</t>
  </si>
  <si>
    <t>210</t>
  </si>
  <si>
    <t>H/II/1 Költségvetési évet követően esedékes kötelezettségek személyi juttatásokra</t>
  </si>
  <si>
    <t>211</t>
  </si>
  <si>
    <t>H/II/2 Költségvetési évet követően esedékes kötelezettségek munkaadókat terhelő járulékokra és szociális hozzájárulási adóra</t>
  </si>
  <si>
    <t>212</t>
  </si>
  <si>
    <t>H/II/3 Költségvetési évet követően esedékes kötelezettségek dologi kiadásokra</t>
  </si>
  <si>
    <t>213</t>
  </si>
  <si>
    <t>H/II/4 Költségvetési évet követően esedékes kötelezettségek ellátottak pénzbeli juttatásaira</t>
  </si>
  <si>
    <t>214</t>
  </si>
  <si>
    <t>H/II/5 Költségvetési évet követően esedékes kötelezettségek egyéb működési célú kiadásokra (&gt;=H/II/5a+H/II/5b)</t>
  </si>
  <si>
    <t>215</t>
  </si>
  <si>
    <t>H/II/5a - ebből: költségvetési évet követően esedékes kötelezettségek működési célú visszatérítendő támogatások, kölcsönök törlesztésére államháztartáson belülre</t>
  </si>
  <si>
    <t>216</t>
  </si>
  <si>
    <t>H/II/5b - ebből: költségvetési évet követően esedékes kötelezettségek működési célú támogatásokra az Európai Uniónak</t>
  </si>
  <si>
    <t>217</t>
  </si>
  <si>
    <t>H/II/6 Költségvetési évet követően esedékes kötelezettségek beruházásokra</t>
  </si>
  <si>
    <t>218</t>
  </si>
  <si>
    <t>H/II/7 Költségvetési évet követően esedékes kötelezettségek felújításokra</t>
  </si>
  <si>
    <t>219</t>
  </si>
  <si>
    <t>H/II/8 Költségvetési évet követően esedékes kötelezettségek egyéb felhalmozási célú kiadásokra (&gt;=H/II/8a+H/II/8b)</t>
  </si>
  <si>
    <t>220</t>
  </si>
  <si>
    <t>H/II/8a - ebből: költségvetési évet követően esedékes kötelezettségek felhalmozási célú visszatérítendő támogatások, kölcsönök törlesztésére államháztartáson belülre</t>
  </si>
  <si>
    <t>221</t>
  </si>
  <si>
    <t>H/II/8b - ebből: költségvetési évet követően esedékes kötelezettségek felhalmozási célú támogatásokra az Európai Uniónak</t>
  </si>
  <si>
    <t>222</t>
  </si>
  <si>
    <t>H/II/9 Költségvetési évet követően esedékes kötelezettségek finanszírozási kiadásokra (&gt;=H/II/9a+…+H/II/9j)</t>
  </si>
  <si>
    <t>223</t>
  </si>
  <si>
    <t>H/II/9a - ebből: költségvetési évet követően esedékes kötelezettségek hosszú lejáratú hitelek, kölcsönök törlesztésére pénzügyi vállalkozásnak</t>
  </si>
  <si>
    <t>224</t>
  </si>
  <si>
    <t>H/II/9b - ebből: költségvetési évet követően esedékes kötelezettségek kincstárjegyek beváltására</t>
  </si>
  <si>
    <t>225</t>
  </si>
  <si>
    <t>H/II/9c - ebből: költségvetési évet követően esedékes kötelezettségek belföldi kötvények beváltására</t>
  </si>
  <si>
    <t>226</t>
  </si>
  <si>
    <t>H/II/9d - ebből: költségvetési évet követően esedékes kötelezettségek éven túli lejáratú belföldi értékpapírok beváltására</t>
  </si>
  <si>
    <t>227</t>
  </si>
  <si>
    <t>H/II/9e - ebből: költségvetési évet követően esedékes kötelezettségek államháztartáson belüli megelőlegezések visszafizetésére</t>
  </si>
  <si>
    <t>228</t>
  </si>
  <si>
    <t>H/II/9f - ebből: költségvetési évet követően esedékes kötelezettségek pénzügyi lízing kiadásaira</t>
  </si>
  <si>
    <t>229</t>
  </si>
  <si>
    <t>H/II/9g - ebből: költségvetési évet követően esedékes kötelezettségek külföldi értékpapírok beváltására</t>
  </si>
  <si>
    <t>230</t>
  </si>
  <si>
    <t>H/II/9h - ebből: költségvetési évet követően esedékes kötelezettségek hitelek, kölcsönök törlesztésére külföldi kormányoknak és nemzetközi szervezeteknek</t>
  </si>
  <si>
    <t>231</t>
  </si>
  <si>
    <t>H/II/9i - ebből: költségvetési évet követően esedékes kötelezettségek külföldi hitelek, kölcsönök törlesztésére külföldi pénzintézeteknek</t>
  </si>
  <si>
    <t>232</t>
  </si>
  <si>
    <t>H/II/9j - ebből: költségvetési évet követően esedékes kötelezettségek váltókiadásokra</t>
  </si>
  <si>
    <t>233</t>
  </si>
  <si>
    <t>H/II Költségvetési évet követően esedékes kötelezettségek (=H/II/1+…+H/II/9)</t>
  </si>
  <si>
    <t>234</t>
  </si>
  <si>
    <t>H/III/1 Kapott előlegek</t>
  </si>
  <si>
    <t>235</t>
  </si>
  <si>
    <t>H/III/2 Továbbadási célból folyósított támogatások, ellátások elszámolása</t>
  </si>
  <si>
    <t>236</t>
  </si>
  <si>
    <t>H/III/3 Más szervezetet megillető bevételek elszámolása</t>
  </si>
  <si>
    <t>237</t>
  </si>
  <si>
    <t>H/III/4 Forgótőke elszámolása (Kincstár)</t>
  </si>
  <si>
    <t>238</t>
  </si>
  <si>
    <t>H/III/5 Nemzeti vagyonba tartozó befektetett eszközökkel kapcsolatos egyes kötelezettség jellegű sajátos elszámolások</t>
  </si>
  <si>
    <t>239</t>
  </si>
  <si>
    <t>H/III/6 Nem társadalombiztosítás pénzügyi alapjait terhelő kifizetett ellátások megtérítésének elszámolása</t>
  </si>
  <si>
    <t>240</t>
  </si>
  <si>
    <t>H/III/8 Letétre, megőrzésre, fedezetkezelésre átvett pénzeszközök, biztosítékok</t>
  </si>
  <si>
    <t>241</t>
  </si>
  <si>
    <t>H/III/9 Nemzetközi támogatási programok pénzeszközei</t>
  </si>
  <si>
    <t>242</t>
  </si>
  <si>
    <t>H/III/10 Államadósság Kezelő Központ Zrt.-nél elhelyezett fedezeti betétek</t>
  </si>
  <si>
    <t>243</t>
  </si>
  <si>
    <t>H/III Kötelezettség jellegű sajátos elszámolások (=H/III/1+…+H/III/10)</t>
  </si>
  <si>
    <t>244</t>
  </si>
  <si>
    <t>H) KÖTELEZETTSÉGEK (=H/I+H/II+H/III)</t>
  </si>
  <si>
    <t>245</t>
  </si>
  <si>
    <t>I) KINCSTÁRI SZÁMLAVEZETÉSSEL KAPCSOLATOS ELSZÁMOLÁSOK</t>
  </si>
  <si>
    <t>246</t>
  </si>
  <si>
    <t>J/1 Eredményszemléletű bevételek passzív időbeli elhatárolása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</si>
  <si>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</si>
  <si>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</si>
  <si>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</si>
  <si>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</si>
  <si>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</si>
  <si>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</si>
  <si>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</si>
  <si>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</si>
  <si>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Jáki Közös Önkormányzati Hivatal</t>
  </si>
  <si>
    <t>Kommunális Üzemeltető és Építő Szervezet</t>
  </si>
  <si>
    <t>Önkormányzat</t>
  </si>
  <si>
    <t>Jáki Százszorszép Óvoda</t>
  </si>
  <si>
    <t xml:space="preserve"> Forintban</t>
  </si>
  <si>
    <t>Irányító szervi támogatások folyósítása (Ft)</t>
  </si>
  <si>
    <t>Helyi adó és egyéb közhatalmi bevételek (Ft)</t>
  </si>
  <si>
    <t>Forintban</t>
  </si>
  <si>
    <t xml:space="preserve">                                               I. Felhalmozási célú bevételek és kiadások mérlege                               7.számú melléklet
(Önkormányzati szinten)</t>
  </si>
  <si>
    <t xml:space="preserve">                                         II. Működési célú bevételek és kiadások mérlege                               8.számú melléklet
(Önkormányzati szinten)</t>
  </si>
  <si>
    <t>Beruházási (felhalmozási) kiadások teljesítése beruházásonként</t>
  </si>
  <si>
    <t>Beruházás  megnevezése</t>
  </si>
  <si>
    <t>Felújítási kiadások teljesítése felújításonként</t>
  </si>
  <si>
    <t>Felújítás  megnevezése</t>
  </si>
  <si>
    <t>13.számú melléklet</t>
  </si>
  <si>
    <t>15. számú melléklet</t>
  </si>
  <si>
    <t xml:space="preserve">                                                                  16. számú melléklet</t>
  </si>
  <si>
    <t>Ják Sorok patak Móricz Zs. U. gyaloghíd felújítása</t>
  </si>
  <si>
    <t xml:space="preserve">Víz- és csatornaközmű kompenzációs felújítások  </t>
  </si>
  <si>
    <t>KÜÉSZ</t>
  </si>
  <si>
    <t>Intézmény</t>
  </si>
  <si>
    <t>Ják község csapadékvíz-elvezetési rendszerének fejelsztése</t>
  </si>
  <si>
    <t>Intézmény összesen</t>
  </si>
  <si>
    <t>Óvoda</t>
  </si>
  <si>
    <t>Hivatal</t>
  </si>
  <si>
    <t>Ják Szabadnép u. gyalogos átkelő és járda terve</t>
  </si>
  <si>
    <t>Laptop beszerzés</t>
  </si>
  <si>
    <t>Irodaszék beszerzés</t>
  </si>
  <si>
    <t>Telefon beszerzés</t>
  </si>
  <si>
    <t>Porszívó beszerzés</t>
  </si>
  <si>
    <t>Fogászati bútor beszerzés</t>
  </si>
  <si>
    <t>Fogászati eszközök beszerzés</t>
  </si>
  <si>
    <t>Sporteszköz beszerzés</t>
  </si>
  <si>
    <t>Buszváró gyártása és telepítése</t>
  </si>
  <si>
    <t>Motoros kasza beszerzés</t>
  </si>
  <si>
    <t>CubCadet beszerzés</t>
  </si>
  <si>
    <t>Notebook beszerzés</t>
  </si>
  <si>
    <t>Éves eredeti kiadási előirányzat:  384 119 000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</si>
</sst>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5" x14ac:knownFonts="1">
    <font>
      <sz val="11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i/>
      <sz val="8"/>
      <name val="Bookman Old Style"/>
      <family val="1"/>
      <charset val="238"/>
    </font>
    <font>
      <b/>
      <i/>
      <sz val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  <bgColor indexed="64"/>
      </patternFill>
    </fill>
    <fill>
      <patternFill patternType="solid">
        <fgColor rgb="FFFFFFFF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0" fontId="5" fillId="0" borderId="0"/>
    <xf numFmtId="0" fontId="5" fillId="0" borderId="0"/>
  </cellStyleXfs>
  <cellXfs count="58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12" fillId="0" borderId="4" xfId="0" applyFont="1" applyFill="1" applyBorder="1" applyAlignment="1" applyProtection="1">
      <alignment horizontal="left" vertical="center"/>
    </xf>
    <xf numFmtId="0" fontId="12" fillId="0" borderId="28" xfId="0" applyFont="1" applyFill="1" applyBorder="1" applyAlignment="1" applyProtection="1">
      <alignment vertical="center" wrapText="1"/>
    </xf>
    <xf numFmtId="3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2" xfId="0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3" fontId="1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0" fontId="5" fillId="0" borderId="0" xfId="3" applyFill="1" applyProtection="1"/>
    <xf numFmtId="0" fontId="5" fillId="0" borderId="0" xfId="3" applyFill="1" applyProtection="1">
      <protection locked="0"/>
    </xf>
    <xf numFmtId="0" fontId="3" fillId="0" borderId="0" xfId="0" applyFont="1" applyFill="1" applyAlignment="1">
      <alignment horizontal="right"/>
    </xf>
    <xf numFmtId="0" fontId="15" fillId="0" borderId="20" xfId="3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horizontal="center" vertical="center"/>
    </xf>
    <xf numFmtId="0" fontId="15" fillId="0" borderId="38" xfId="3" applyFont="1" applyFill="1" applyBorder="1" applyAlignment="1" applyProtection="1">
      <alignment horizontal="center" vertical="center"/>
    </xf>
    <xf numFmtId="0" fontId="6" fillId="0" borderId="4" xfId="3" applyFont="1" applyFill="1" applyBorder="1" applyAlignment="1" applyProtection="1">
      <alignment horizontal="left" vertical="center" indent="1"/>
    </xf>
    <xf numFmtId="0" fontId="6" fillId="0" borderId="39" xfId="3" applyFont="1" applyFill="1" applyBorder="1" applyAlignment="1" applyProtection="1">
      <alignment horizontal="left" vertical="center" indent="1"/>
    </xf>
    <xf numFmtId="0" fontId="6" fillId="0" borderId="40" xfId="3" applyFont="1" applyFill="1" applyBorder="1" applyAlignment="1" applyProtection="1">
      <alignment horizontal="left" vertical="center" wrapText="1" indent="1"/>
    </xf>
    <xf numFmtId="0" fontId="6" fillId="0" borderId="14" xfId="3" applyFont="1" applyFill="1" applyBorder="1" applyAlignment="1" applyProtection="1">
      <alignment horizontal="left" vertical="center" indent="1"/>
    </xf>
    <xf numFmtId="0" fontId="6" fillId="0" borderId="15" xfId="3" applyFont="1" applyFill="1" applyBorder="1" applyAlignment="1" applyProtection="1">
      <alignment horizontal="left" vertical="center" wrapText="1" indent="1"/>
    </xf>
    <xf numFmtId="0" fontId="6" fillId="0" borderId="13" xfId="3" applyFont="1" applyFill="1" applyBorder="1" applyAlignment="1" applyProtection="1">
      <alignment horizontal="left" vertical="center" wrapText="1" indent="1"/>
    </xf>
    <xf numFmtId="0" fontId="6" fillId="0" borderId="15" xfId="3" applyFont="1" applyFill="1" applyBorder="1" applyAlignment="1" applyProtection="1">
      <alignment horizontal="left" vertical="center" indent="1"/>
    </xf>
    <xf numFmtId="0" fontId="1" fillId="0" borderId="5" xfId="3" applyFont="1" applyFill="1" applyBorder="1" applyAlignment="1" applyProtection="1">
      <alignment horizontal="left" vertical="center" indent="1"/>
    </xf>
    <xf numFmtId="164" fontId="4" fillId="0" borderId="5" xfId="3" applyNumberFormat="1" applyFont="1" applyFill="1" applyBorder="1" applyAlignment="1" applyProtection="1">
      <alignment vertical="center"/>
    </xf>
    <xf numFmtId="164" fontId="4" fillId="0" borderId="6" xfId="3" applyNumberFormat="1" applyFont="1" applyFill="1" applyBorder="1" applyAlignment="1" applyProtection="1">
      <alignment vertical="center"/>
    </xf>
    <xf numFmtId="0" fontId="6" fillId="0" borderId="12" xfId="3" applyFont="1" applyFill="1" applyBorder="1" applyAlignment="1" applyProtection="1">
      <alignment horizontal="left" vertical="center" indent="1"/>
    </xf>
    <xf numFmtId="0" fontId="6" fillId="0" borderId="13" xfId="3" applyFont="1" applyFill="1" applyBorder="1" applyAlignment="1" applyProtection="1">
      <alignment horizontal="left" vertical="center" indent="1"/>
    </xf>
    <xf numFmtId="0" fontId="4" fillId="0" borderId="4" xfId="3" applyFont="1" applyFill="1" applyBorder="1" applyAlignment="1" applyProtection="1">
      <alignment horizontal="left" vertical="center" indent="1"/>
    </xf>
    <xf numFmtId="0" fontId="1" fillId="0" borderId="5" xfId="3" applyFont="1" applyFill="1" applyBorder="1" applyAlignment="1" applyProtection="1">
      <alignment horizontal="left" inden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1" fillId="0" borderId="4" xfId="0" applyNumberFormat="1" applyFont="1" applyFill="1" applyBorder="1" applyAlignment="1" applyProtection="1">
      <alignment horizontal="centerContinuous" vertical="center" wrapText="1"/>
    </xf>
    <xf numFmtId="164" fontId="1" fillId="0" borderId="5" xfId="0" applyNumberFormat="1" applyFont="1" applyFill="1" applyBorder="1" applyAlignment="1" applyProtection="1">
      <alignment horizontal="centerContinuous" vertical="center" wrapText="1"/>
    </xf>
    <xf numFmtId="164" fontId="1" fillId="0" borderId="6" xfId="0" applyNumberFormat="1" applyFont="1" applyFill="1" applyBorder="1" applyAlignment="1" applyProtection="1">
      <alignment horizontal="centerContinuous" vertical="center" wrapText="1"/>
    </xf>
    <xf numFmtId="164" fontId="9" fillId="0" borderId="8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left" vertical="center" wrapText="1" indent="1"/>
    </xf>
    <xf numFmtId="164" fontId="6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3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lef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45" xfId="0" applyNumberFormat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left" vertical="center" wrapText="1" indent="1"/>
    </xf>
    <xf numFmtId="164" fontId="17" fillId="0" borderId="46" xfId="0" applyNumberFormat="1" applyFont="1" applyFill="1" applyBorder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6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0" applyNumberFormat="1" applyFont="1" applyFill="1" applyBorder="1" applyAlignment="1" applyProtection="1">
      <alignment horizontal="left" vertical="center" wrapText="1" indent="1"/>
    </xf>
    <xf numFmtId="164" fontId="6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lef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8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2"/>
    </xf>
    <xf numFmtId="164" fontId="6" fillId="0" borderId="17" xfId="0" applyNumberFormat="1" applyFont="1" applyFill="1" applyBorder="1" applyAlignment="1" applyProtection="1">
      <alignment horizontal="left" vertical="center" wrapText="1" indent="2"/>
    </xf>
    <xf numFmtId="164" fontId="20" fillId="0" borderId="0" xfId="2" applyNumberFormat="1" applyFont="1" applyFill="1" applyBorder="1" applyAlignment="1" applyProtection="1">
      <alignment horizontal="centerContinuous" vertical="center"/>
    </xf>
    <xf numFmtId="0" fontId="17" fillId="0" borderId="18" xfId="2" applyFont="1" applyFill="1" applyBorder="1" applyAlignment="1">
      <alignment horizontal="center" vertical="center" wrapText="1"/>
    </xf>
    <xf numFmtId="0" fontId="22" fillId="0" borderId="4" xfId="2" applyFont="1" applyFill="1" applyBorder="1" applyAlignment="1">
      <alignment horizontal="center" vertical="center"/>
    </xf>
    <xf numFmtId="0" fontId="22" fillId="0" borderId="5" xfId="2" applyFont="1" applyFill="1" applyBorder="1" applyAlignment="1">
      <alignment horizontal="center" vertical="center"/>
    </xf>
    <xf numFmtId="0" fontId="22" fillId="0" borderId="6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165" fontId="22" fillId="0" borderId="13" xfId="1" applyNumberFormat="1" applyFont="1" applyFill="1" applyBorder="1" applyProtection="1">
      <protection locked="0"/>
    </xf>
    <xf numFmtId="165" fontId="22" fillId="0" borderId="30" xfId="1" applyNumberFormat="1" applyFont="1" applyFill="1" applyBorder="1"/>
    <xf numFmtId="0" fontId="22" fillId="0" borderId="14" xfId="2" applyFont="1" applyFill="1" applyBorder="1" applyAlignment="1">
      <alignment horizontal="center" vertical="center"/>
    </xf>
    <xf numFmtId="0" fontId="22" fillId="0" borderId="15" xfId="2" applyFont="1" applyFill="1" applyBorder="1" applyProtection="1">
      <protection locked="0"/>
    </xf>
    <xf numFmtId="165" fontId="22" fillId="0" borderId="15" xfId="1" applyNumberFormat="1" applyFont="1" applyFill="1" applyBorder="1" applyProtection="1">
      <protection locked="0"/>
    </xf>
    <xf numFmtId="165" fontId="22" fillId="0" borderId="42" xfId="1" applyNumberFormat="1" applyFont="1" applyFill="1" applyBorder="1"/>
    <xf numFmtId="0" fontId="22" fillId="0" borderId="17" xfId="2" applyFont="1" applyFill="1" applyBorder="1" applyAlignment="1">
      <alignment horizontal="center" vertical="center"/>
    </xf>
    <xf numFmtId="0" fontId="22" fillId="0" borderId="18" xfId="2" applyFont="1" applyFill="1" applyBorder="1" applyProtection="1">
      <protection locked="0"/>
    </xf>
    <xf numFmtId="165" fontId="22" fillId="0" borderId="18" xfId="1" applyNumberFormat="1" applyFont="1" applyFill="1" applyBorder="1" applyProtection="1">
      <protection locked="0"/>
    </xf>
    <xf numFmtId="0" fontId="17" fillId="0" borderId="4" xfId="2" applyFont="1" applyFill="1" applyBorder="1" applyAlignment="1">
      <alignment horizontal="center" vertical="center"/>
    </xf>
    <xf numFmtId="0" fontId="17" fillId="0" borderId="5" xfId="2" applyFont="1" applyFill="1" applyBorder="1"/>
    <xf numFmtId="165" fontId="17" fillId="0" borderId="5" xfId="2" applyNumberFormat="1" applyFont="1" applyFill="1" applyBorder="1"/>
    <xf numFmtId="165" fontId="17" fillId="0" borderId="6" xfId="2" applyNumberFormat="1" applyFont="1" applyFill="1" applyBorder="1"/>
    <xf numFmtId="164" fontId="20" fillId="0" borderId="0" xfId="2" applyNumberFormat="1" applyFont="1" applyFill="1" applyBorder="1" applyAlignment="1" applyProtection="1">
      <alignment horizontal="center" vertical="center" wrapText="1"/>
    </xf>
    <xf numFmtId="164" fontId="20" fillId="0" borderId="0" xfId="2" applyNumberFormat="1" applyFont="1" applyFill="1" applyBorder="1" applyAlignment="1" applyProtection="1">
      <alignment horizontal="center" vertical="center"/>
    </xf>
    <xf numFmtId="0" fontId="23" fillId="0" borderId="0" xfId="2" applyFont="1" applyFill="1" applyBorder="1"/>
    <xf numFmtId="0" fontId="17" fillId="0" borderId="13" xfId="2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right"/>
    </xf>
    <xf numFmtId="0" fontId="9" fillId="0" borderId="22" xfId="2" applyFont="1" applyFill="1" applyBorder="1" applyAlignment="1" applyProtection="1">
      <alignment horizontal="center" vertical="center" wrapText="1"/>
    </xf>
    <xf numFmtId="0" fontId="9" fillId="0" borderId="29" xfId="2" applyFont="1" applyFill="1" applyBorder="1" applyAlignment="1" applyProtection="1">
      <alignment horizontal="center" vertical="center" wrapText="1"/>
    </xf>
    <xf numFmtId="0" fontId="10" fillId="0" borderId="14" xfId="2" applyFont="1" applyFill="1" applyBorder="1" applyAlignment="1" applyProtection="1">
      <alignment horizontal="center" vertical="center"/>
    </xf>
    <xf numFmtId="165" fontId="10" fillId="0" borderId="42" xfId="1" applyNumberFormat="1" applyFont="1" applyFill="1" applyBorder="1" applyProtection="1"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0" fontId="10" fillId="0" borderId="47" xfId="2" applyFont="1" applyFill="1" applyBorder="1" applyAlignment="1" applyProtection="1">
      <alignment horizontal="center" vertical="center" wrapText="1"/>
    </xf>
    <xf numFmtId="0" fontId="10" fillId="0" borderId="42" xfId="2" applyFont="1" applyFill="1" applyBorder="1" applyAlignment="1" applyProtection="1">
      <alignment horizontal="center" vertical="center"/>
    </xf>
    <xf numFmtId="0" fontId="15" fillId="0" borderId="32" xfId="2" applyFont="1" applyFill="1" applyBorder="1" applyAlignment="1" applyProtection="1">
      <alignment wrapText="1"/>
    </xf>
    <xf numFmtId="165" fontId="9" fillId="0" borderId="48" xfId="1" applyNumberFormat="1" applyFont="1" applyFill="1" applyBorder="1" applyProtection="1"/>
    <xf numFmtId="0" fontId="9" fillId="0" borderId="25" xfId="2" applyFont="1" applyFill="1" applyBorder="1" applyAlignment="1" applyProtection="1">
      <alignment horizontal="center" vertical="center"/>
    </xf>
    <xf numFmtId="0" fontId="0" fillId="0" borderId="0" xfId="0" applyAlignment="1"/>
    <xf numFmtId="164" fontId="20" fillId="0" borderId="0" xfId="2" applyNumberFormat="1" applyFont="1" applyFill="1" applyBorder="1" applyAlignment="1" applyProtection="1">
      <alignment vertical="center" wrapText="1"/>
    </xf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/>
    <xf numFmtId="165" fontId="17" fillId="0" borderId="0" xfId="2" applyNumberFormat="1" applyFont="1" applyFill="1" applyBorder="1"/>
    <xf numFmtId="0" fontId="0" fillId="0" borderId="0" xfId="0" applyFill="1"/>
    <xf numFmtId="0" fontId="26" fillId="0" borderId="0" xfId="0" applyFont="1" applyFill="1" applyProtection="1"/>
    <xf numFmtId="0" fontId="27" fillId="0" borderId="0" xfId="0" applyFont="1" applyFill="1" applyProtection="1"/>
    <xf numFmtId="0" fontId="0" fillId="0" borderId="0" xfId="0" applyFill="1" applyProtection="1"/>
    <xf numFmtId="0" fontId="28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Protection="1"/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vertical="center" wrapText="1"/>
    </xf>
    <xf numFmtId="164" fontId="10" fillId="0" borderId="13" xfId="0" applyNumberFormat="1" applyFont="1" applyFill="1" applyBorder="1" applyAlignment="1" applyProtection="1">
      <alignment vertical="center"/>
      <protection locked="0"/>
    </xf>
    <xf numFmtId="164" fontId="9" fillId="0" borderId="30" xfId="0" applyNumberFormat="1" applyFont="1" applyFill="1" applyBorder="1" applyAlignment="1" applyProtection="1">
      <alignment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/>
      <protection locked="0"/>
    </xf>
    <xf numFmtId="164" fontId="9" fillId="0" borderId="42" xfId="0" applyNumberFormat="1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vertical="center" wrapText="1"/>
    </xf>
    <xf numFmtId="164" fontId="10" fillId="0" borderId="18" xfId="0" applyNumberFormat="1" applyFont="1" applyFill="1" applyBorder="1" applyAlignment="1" applyProtection="1">
      <alignment vertical="center"/>
      <protection locked="0"/>
    </xf>
    <xf numFmtId="164" fontId="9" fillId="0" borderId="44" xfId="0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</xf>
    <xf numFmtId="164" fontId="9" fillId="0" borderId="6" xfId="0" applyNumberFormat="1" applyFont="1" applyFill="1" applyBorder="1" applyAlignment="1" applyProtection="1">
      <alignment vertical="center"/>
    </xf>
    <xf numFmtId="0" fontId="30" fillId="0" borderId="0" xfId="0" applyFont="1" applyAlignment="1">
      <alignment horizontal="center" wrapText="1"/>
    </xf>
    <xf numFmtId="164" fontId="31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64" fontId="1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vertical="center" wrapText="1"/>
    </xf>
    <xf numFmtId="164" fontId="9" fillId="0" borderId="31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/>
    </xf>
    <xf numFmtId="164" fontId="1" fillId="0" borderId="48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45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6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  <protection locked="0"/>
    </xf>
    <xf numFmtId="164" fontId="6" fillId="0" borderId="42" xfId="0" applyNumberFormat="1" applyFont="1" applyFill="1" applyBorder="1" applyAlignment="1" applyProtection="1">
      <alignment vertical="center" wrapText="1"/>
      <protection locked="0"/>
    </xf>
    <xf numFmtId="164" fontId="6" fillId="0" borderId="36" xfId="0" applyNumberFormat="1" applyFont="1" applyFill="1" applyBorder="1" applyAlignment="1" applyProtection="1">
      <alignment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6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0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44" xfId="0" applyNumberFormat="1" applyFont="1" applyFill="1" applyBorder="1" applyAlignment="1" applyProtection="1">
      <alignment vertical="center" wrapText="1"/>
      <protection locked="0"/>
    </xf>
    <xf numFmtId="164" fontId="6" fillId="0" borderId="50" xfId="0" applyNumberFormat="1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39" xfId="0" applyNumberFormat="1" applyFont="1" applyFill="1" applyBorder="1" applyAlignment="1" applyProtection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5" xfId="0" applyNumberFormat="1" applyFont="1" applyFill="1" applyBorder="1" applyAlignment="1" applyProtection="1">
      <alignment vertical="center" wrapText="1"/>
      <protection locked="0"/>
    </xf>
    <xf numFmtId="164" fontId="6" fillId="0" borderId="39" xfId="0" applyNumberFormat="1" applyFont="1" applyFill="1" applyBorder="1" applyAlignment="1" applyProtection="1">
      <alignment vertical="center" wrapText="1"/>
      <protection locked="0"/>
    </xf>
    <xf numFmtId="164" fontId="6" fillId="0" borderId="40" xfId="0" applyNumberFormat="1" applyFont="1" applyFill="1" applyBorder="1" applyAlignment="1" applyProtection="1">
      <alignment vertical="center" wrapText="1"/>
      <protection locked="0"/>
    </xf>
    <xf numFmtId="164" fontId="6" fillId="0" borderId="41" xfId="0" applyNumberFormat="1" applyFont="1" applyFill="1" applyBorder="1" applyAlignment="1" applyProtection="1">
      <alignment vertical="center" wrapText="1"/>
      <protection locked="0"/>
    </xf>
    <xf numFmtId="164" fontId="6" fillId="0" borderId="45" xfId="0" applyNumberFormat="1" applyFont="1" applyFill="1" applyBorder="1" applyAlignment="1" applyProtection="1">
      <alignment vertical="center" wrapText="1"/>
    </xf>
    <xf numFmtId="164" fontId="22" fillId="2" borderId="11" xfId="0" applyNumberFormat="1" applyFont="1" applyFill="1" applyBorder="1" applyAlignment="1" applyProtection="1">
      <alignment horizontal="left" vertical="center" wrapText="1" indent="2"/>
    </xf>
    <xf numFmtId="0" fontId="7" fillId="0" borderId="12" xfId="0" applyFont="1" applyFill="1" applyBorder="1" applyAlignment="1" applyProtection="1">
      <alignment horizontal="left" vertical="center" wrapText="1" inden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7" fillId="0" borderId="14" xfId="0" applyFont="1" applyFill="1" applyBorder="1" applyAlignment="1" applyProtection="1">
      <alignment horizontal="left" vertical="center" wrapText="1" indent="8"/>
    </xf>
    <xf numFmtId="0" fontId="10" fillId="0" borderId="12" xfId="0" applyFont="1" applyFill="1" applyBorder="1" applyAlignment="1" applyProtection="1">
      <alignment vertical="center" wrapText="1"/>
      <protection locked="0"/>
    </xf>
    <xf numFmtId="0" fontId="10" fillId="0" borderId="14" xfId="0" applyFont="1" applyFill="1" applyBorder="1" applyAlignment="1" applyProtection="1">
      <alignment vertical="center" wrapText="1"/>
      <protection locked="0"/>
    </xf>
    <xf numFmtId="0" fontId="10" fillId="0" borderId="25" xfId="0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4" fillId="0" borderId="0" xfId="0" applyFont="1"/>
    <xf numFmtId="0" fontId="35" fillId="0" borderId="15" xfId="0" applyFont="1" applyBorder="1"/>
    <xf numFmtId="0" fontId="36" fillId="0" borderId="15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left" vertical="center"/>
    </xf>
    <xf numFmtId="0" fontId="38" fillId="0" borderId="15" xfId="0" applyFont="1" applyFill="1" applyBorder="1" applyAlignment="1">
      <alignment horizontal="left" vertical="center" wrapText="1"/>
    </xf>
    <xf numFmtId="3" fontId="34" fillId="0" borderId="15" xfId="0" applyNumberFormat="1" applyFont="1" applyBorder="1"/>
    <xf numFmtId="3" fontId="35" fillId="0" borderId="15" xfId="0" applyNumberFormat="1" applyFont="1" applyBorder="1"/>
    <xf numFmtId="0" fontId="35" fillId="0" borderId="15" xfId="0" applyFont="1" applyBorder="1" applyAlignment="1">
      <alignment horizontal="center"/>
    </xf>
    <xf numFmtId="0" fontId="36" fillId="0" borderId="15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left" vertical="center"/>
    </xf>
    <xf numFmtId="0" fontId="38" fillId="0" borderId="15" xfId="0" applyFont="1" applyFill="1" applyBorder="1" applyAlignment="1">
      <alignment horizontal="left" vertical="center"/>
    </xf>
    <xf numFmtId="0" fontId="40" fillId="0" borderId="15" xfId="0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horizontal="left" vertical="center" wrapText="1"/>
    </xf>
    <xf numFmtId="0" fontId="42" fillId="0" borderId="0" xfId="0" applyFont="1" applyAlignment="1"/>
    <xf numFmtId="0" fontId="42" fillId="0" borderId="0" xfId="0" applyFont="1"/>
    <xf numFmtId="0" fontId="43" fillId="0" borderId="0" xfId="0" applyFont="1"/>
    <xf numFmtId="0" fontId="45" fillId="0" borderId="4" xfId="0" applyFont="1" applyBorder="1"/>
    <xf numFmtId="0" fontId="45" fillId="0" borderId="46" xfId="0" applyFont="1" applyBorder="1"/>
    <xf numFmtId="0" fontId="45" fillId="0" borderId="53" xfId="0" applyFont="1" applyBorder="1"/>
    <xf numFmtId="0" fontId="17" fillId="0" borderId="18" xfId="2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19" xfId="0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vertical="center" wrapText="1"/>
    </xf>
    <xf numFmtId="0" fontId="0" fillId="0" borderId="19" xfId="0" applyFill="1" applyBorder="1" applyAlignment="1" applyProtection="1">
      <alignment horizontal="right" vertical="center" wrapText="1" indent="1"/>
    </xf>
    <xf numFmtId="0" fontId="0" fillId="0" borderId="19" xfId="0" applyBorder="1"/>
    <xf numFmtId="0" fontId="48" fillId="0" borderId="19" xfId="0" applyFont="1" applyBorder="1" applyAlignment="1">
      <alignment horizontal="right"/>
    </xf>
    <xf numFmtId="0" fontId="49" fillId="0" borderId="19" xfId="0" applyFont="1" applyBorder="1" applyAlignment="1">
      <alignment horizontal="right"/>
    </xf>
    <xf numFmtId="3" fontId="6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9" xfId="0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12" fillId="0" borderId="8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vertical="center" wrapText="1"/>
    </xf>
    <xf numFmtId="0" fontId="45" fillId="0" borderId="8" xfId="0" applyFont="1" applyBorder="1"/>
    <xf numFmtId="3" fontId="9" fillId="0" borderId="37" xfId="0" applyNumberFormat="1" applyFont="1" applyFill="1" applyBorder="1" applyAlignment="1" applyProtection="1">
      <alignment horizontal="right" vertical="center" wrapText="1" indent="1"/>
    </xf>
    <xf numFmtId="0" fontId="51" fillId="0" borderId="0" xfId="0" applyFont="1"/>
    <xf numFmtId="0" fontId="8" fillId="0" borderId="8" xfId="0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0" xfId="0" applyFont="1"/>
    <xf numFmtId="3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0" xfId="0" applyFont="1" applyBorder="1"/>
    <xf numFmtId="3" fontId="8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51" fillId="0" borderId="0" xfId="0" applyFont="1" applyFill="1" applyAlignment="1">
      <alignment vertical="center" wrapText="1"/>
    </xf>
    <xf numFmtId="0" fontId="53" fillId="0" borderId="0" xfId="0" applyFont="1" applyBorder="1"/>
    <xf numFmtId="164" fontId="51" fillId="0" borderId="0" xfId="0" applyNumberFormat="1" applyFont="1"/>
    <xf numFmtId="0" fontId="8" fillId="0" borderId="8" xfId="0" applyFont="1" applyFill="1" applyBorder="1" applyAlignment="1" applyProtection="1">
      <alignment horizontal="center" vertical="center" wrapText="1"/>
    </xf>
    <xf numFmtId="49" fontId="10" fillId="0" borderId="36" xfId="0" applyNumberFormat="1" applyFont="1" applyFill="1" applyBorder="1" applyAlignment="1" applyProtection="1">
      <alignment horizontal="center" vertical="center" wrapText="1"/>
    </xf>
    <xf numFmtId="0" fontId="6" fillId="0" borderId="36" xfId="2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0" applyFont="1" applyBorder="1" applyAlignment="1" applyProtection="1">
      <alignment horizontal="left" vertical="center" wrapText="1" indent="1"/>
    </xf>
    <xf numFmtId="3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left" vertical="center" wrapText="1" indent="1"/>
    </xf>
    <xf numFmtId="0" fontId="10" fillId="0" borderId="36" xfId="0" applyFont="1" applyFill="1" applyBorder="1" applyAlignment="1" applyProtection="1">
      <alignment horizontal="left" vertical="center" wrapText="1" indent="1"/>
    </xf>
    <xf numFmtId="0" fontId="9" fillId="0" borderId="36" xfId="0" applyFont="1" applyFill="1" applyBorder="1" applyAlignment="1" applyProtection="1">
      <alignment horizontal="left" vertical="center" wrapText="1" indent="1"/>
    </xf>
    <xf numFmtId="0" fontId="9" fillId="0" borderId="36" xfId="2" applyFont="1" applyFill="1" applyBorder="1" applyAlignment="1" applyProtection="1">
      <alignment horizontal="left" vertical="center" wrapText="1" indent="1"/>
    </xf>
    <xf numFmtId="0" fontId="10" fillId="0" borderId="36" xfId="2" applyFont="1" applyFill="1" applyBorder="1" applyAlignment="1" applyProtection="1">
      <alignment horizontal="left" vertical="center" wrapText="1" indent="1"/>
    </xf>
    <xf numFmtId="0" fontId="13" fillId="0" borderId="34" xfId="0" applyFont="1" applyBorder="1" applyAlignment="1" applyProtection="1">
      <alignment horizontal="left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</xf>
    <xf numFmtId="3" fontId="9" fillId="0" borderId="36" xfId="0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indent="1"/>
    </xf>
    <xf numFmtId="3" fontId="10" fillId="0" borderId="42" xfId="0" applyNumberFormat="1" applyFont="1" applyFill="1" applyBorder="1" applyAlignment="1" applyProtection="1">
      <alignment horizontal="right" vertical="center" indent="1"/>
    </xf>
    <xf numFmtId="3" fontId="9" fillId="0" borderId="22" xfId="0" applyNumberFormat="1" applyFont="1" applyFill="1" applyBorder="1" applyAlignment="1" applyProtection="1">
      <alignment horizontal="right" vertical="center" wrapText="1" indent="1"/>
    </xf>
    <xf numFmtId="3" fontId="9" fillId="0" borderId="23" xfId="0" applyNumberFormat="1" applyFont="1" applyFill="1" applyBorder="1" applyAlignment="1" applyProtection="1">
      <alignment horizontal="right" vertical="center" wrapText="1" indent="1"/>
    </xf>
    <xf numFmtId="3" fontId="9" fillId="0" borderId="29" xfId="0" applyNumberFormat="1" applyFont="1" applyFill="1" applyBorder="1" applyAlignment="1" applyProtection="1">
      <alignment horizontal="right" vertical="center" wrapText="1" indent="1"/>
    </xf>
    <xf numFmtId="3" fontId="9" fillId="0" borderId="14" xfId="0" applyNumberFormat="1" applyFont="1" applyFill="1" applyBorder="1" applyAlignment="1" applyProtection="1">
      <alignment horizontal="righ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42" xfId="0" applyNumberFormat="1" applyFont="1" applyFill="1" applyBorder="1" applyAlignment="1" applyProtection="1">
      <alignment horizontal="right" vertical="center" wrapText="1" indent="1"/>
    </xf>
    <xf numFmtId="3" fontId="9" fillId="0" borderId="25" xfId="0" applyNumberFormat="1" applyFont="1" applyFill="1" applyBorder="1" applyAlignment="1" applyProtection="1">
      <alignment horizontal="right" vertical="center" wrapText="1" indent="1"/>
    </xf>
    <xf numFmtId="3" fontId="9" fillId="0" borderId="26" xfId="0" applyNumberFormat="1" applyFont="1" applyFill="1" applyBorder="1" applyAlignment="1" applyProtection="1">
      <alignment horizontal="right" vertical="center" wrapText="1" indent="1"/>
    </xf>
    <xf numFmtId="3" fontId="9" fillId="0" borderId="48" xfId="0" applyNumberFormat="1" applyFont="1" applyFill="1" applyBorder="1" applyAlignment="1" applyProtection="1">
      <alignment horizontal="right" vertical="center" wrapText="1" indent="1"/>
    </xf>
    <xf numFmtId="0" fontId="4" fillId="0" borderId="33" xfId="0" applyFont="1" applyFill="1" applyBorder="1" applyAlignment="1" applyProtection="1">
      <alignment horizontal="center" vertical="center" wrapText="1"/>
    </xf>
    <xf numFmtId="3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5" xfId="0" applyNumberFormat="1" applyFont="1" applyBorder="1" applyAlignment="1">
      <alignment horizontal="right" vertical="center" indent="1"/>
    </xf>
    <xf numFmtId="3" fontId="50" fillId="0" borderId="42" xfId="0" applyNumberFormat="1" applyFont="1" applyBorder="1" applyAlignment="1">
      <alignment horizontal="right" vertical="center" indent="1"/>
    </xf>
    <xf numFmtId="0" fontId="1" fillId="0" borderId="54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37" xfId="2" applyFont="1" applyFill="1" applyBorder="1" applyAlignment="1" applyProtection="1">
      <alignment horizontal="left" vertical="center" wrapText="1" indent="1"/>
    </xf>
    <xf numFmtId="0" fontId="1" fillId="0" borderId="34" xfId="0" applyFont="1" applyFill="1" applyBorder="1" applyAlignment="1" applyProtection="1">
      <alignment horizontal="left" vertical="center" wrapText="1" indent="1"/>
    </xf>
    <xf numFmtId="3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2" xfId="0" applyNumberFormat="1" applyFont="1" applyFill="1" applyBorder="1" applyAlignment="1" applyProtection="1">
      <alignment horizontal="right" vertical="center" wrapText="1" indent="1"/>
    </xf>
    <xf numFmtId="3" fontId="4" fillId="0" borderId="29" xfId="0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3" fontId="4" fillId="0" borderId="48" xfId="0" applyNumberFormat="1" applyFont="1" applyFill="1" applyBorder="1" applyAlignment="1" applyProtection="1">
      <alignment horizontal="right" vertical="center" wrapText="1" inden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3" fontId="10" fillId="0" borderId="36" xfId="0" applyNumberFormat="1" applyFont="1" applyFill="1" applyBorder="1" applyAlignment="1" applyProtection="1">
      <alignment horizontal="right" vertical="center" indent="1"/>
    </xf>
    <xf numFmtId="3" fontId="4" fillId="0" borderId="34" xfId="0" applyNumberFormat="1" applyFont="1" applyFill="1" applyBorder="1" applyAlignment="1" applyProtection="1">
      <alignment horizontal="right" vertical="center" wrapText="1" indent="1"/>
    </xf>
    <xf numFmtId="3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36" xfId="0" applyNumberFormat="1" applyBorder="1"/>
    <xf numFmtId="0" fontId="9" fillId="0" borderId="37" xfId="0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29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4" fillId="0" borderId="48" xfId="0" applyNumberFormat="1" applyFont="1" applyFill="1" applyBorder="1" applyAlignment="1" applyProtection="1">
      <alignment horizontal="right" vertical="center" wrapText="1" indent="1"/>
    </xf>
    <xf numFmtId="164" fontId="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0" fontId="9" fillId="0" borderId="33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right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8" fillId="0" borderId="36" xfId="2" applyFont="1" applyFill="1" applyBorder="1" applyAlignment="1" applyProtection="1">
      <alignment horizontal="center" vertical="center" wrapText="1"/>
    </xf>
    <xf numFmtId="49" fontId="7" fillId="0" borderId="36" xfId="2" applyNumberFormat="1" applyFont="1" applyFill="1" applyBorder="1" applyAlignment="1" applyProtection="1">
      <alignment horizontal="center" vertical="center" wrapText="1"/>
    </xf>
    <xf numFmtId="0" fontId="8" fillId="0" borderId="36" xfId="0" applyFont="1" applyBorder="1" applyAlignment="1" applyProtection="1">
      <alignment horizontal="center" wrapText="1"/>
    </xf>
    <xf numFmtId="0" fontId="8" fillId="0" borderId="34" xfId="0" applyFont="1" applyBorder="1" applyAlignment="1" applyProtection="1">
      <alignment horizontal="center" wrapText="1"/>
    </xf>
    <xf numFmtId="0" fontId="8" fillId="0" borderId="36" xfId="2" applyFont="1" applyFill="1" applyBorder="1" applyAlignment="1" applyProtection="1">
      <alignment horizontal="left" vertical="center" wrapText="1" indent="1"/>
    </xf>
    <xf numFmtId="0" fontId="7" fillId="0" borderId="36" xfId="0" applyFont="1" applyBorder="1" applyAlignment="1" applyProtection="1">
      <alignment horizontal="left" wrapText="1" indent="1"/>
    </xf>
    <xf numFmtId="0" fontId="7" fillId="0" borderId="36" xfId="2" applyFont="1" applyFill="1" applyBorder="1" applyAlignment="1" applyProtection="1">
      <alignment horizontal="left" vertical="center" wrapText="1" indent="1"/>
    </xf>
    <xf numFmtId="0" fontId="8" fillId="0" borderId="36" xfId="0" applyFont="1" applyBorder="1" applyAlignment="1" applyProtection="1">
      <alignment horizontal="left" wrapText="1" indent="1"/>
    </xf>
    <xf numFmtId="0" fontId="8" fillId="0" borderId="36" xfId="0" applyFont="1" applyBorder="1" applyAlignment="1" applyProtection="1">
      <alignment wrapText="1"/>
    </xf>
    <xf numFmtId="0" fontId="8" fillId="0" borderId="34" xfId="0" applyFont="1" applyBorder="1" applyAlignment="1" applyProtection="1">
      <alignment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left" vertical="center" wrapText="1" indent="1"/>
    </xf>
    <xf numFmtId="164" fontId="8" fillId="0" borderId="55" xfId="0" applyNumberFormat="1" applyFont="1" applyFill="1" applyBorder="1" applyAlignment="1" applyProtection="1">
      <alignment horizontal="right" vertical="center" wrapText="1" indent="1"/>
    </xf>
    <xf numFmtId="164" fontId="7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2" applyFont="1" applyFill="1" applyBorder="1" applyAlignment="1" applyProtection="1">
      <alignment horizontal="center" vertical="center"/>
    </xf>
    <xf numFmtId="0" fontId="8" fillId="0" borderId="36" xfId="2" applyFont="1" applyFill="1" applyBorder="1" applyAlignment="1" applyProtection="1">
      <alignment vertical="center" wrapText="1"/>
    </xf>
    <xf numFmtId="0" fontId="7" fillId="0" borderId="36" xfId="0" applyFont="1" applyBorder="1" applyAlignment="1" applyProtection="1">
      <alignment horizontal="left" vertical="center" wrapText="1" indent="1"/>
    </xf>
    <xf numFmtId="0" fontId="8" fillId="0" borderId="34" xfId="0" applyFont="1" applyBorder="1" applyAlignment="1" applyProtection="1">
      <alignment horizontal="left" vertical="center" wrapText="1" indent="1"/>
    </xf>
    <xf numFmtId="164" fontId="8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5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vertical="center" wrapText="1"/>
    </xf>
    <xf numFmtId="0" fontId="7" fillId="0" borderId="55" xfId="0" applyFont="1" applyFill="1" applyBorder="1" applyAlignment="1" applyProtection="1">
      <alignment horizontal="right" vertical="center" wrapText="1" indent="1"/>
    </xf>
    <xf numFmtId="0" fontId="8" fillId="0" borderId="22" xfId="0" applyFont="1" applyFill="1" applyBorder="1" applyAlignment="1" applyProtection="1">
      <alignment horizontal="left" vertical="center"/>
    </xf>
    <xf numFmtId="0" fontId="8" fillId="0" borderId="23" xfId="0" applyFont="1" applyFill="1" applyBorder="1" applyAlignment="1" applyProtection="1">
      <alignment vertical="center" wrapText="1"/>
    </xf>
    <xf numFmtId="3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vertical="center" wrapText="1"/>
    </xf>
    <xf numFmtId="3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6" xfId="2" applyNumberFormat="1" applyFont="1" applyFill="1" applyBorder="1" applyAlignment="1" applyProtection="1">
      <alignment horizontal="center" vertical="center" wrapText="1"/>
    </xf>
    <xf numFmtId="3" fontId="8" fillId="0" borderId="15" xfId="2" applyNumberFormat="1" applyFont="1" applyFill="1" applyBorder="1" applyAlignment="1" applyProtection="1">
      <alignment horizontal="right" vertical="center" wrapText="1" indent="1"/>
    </xf>
    <xf numFmtId="0" fontId="7" fillId="0" borderId="36" xfId="2" applyFont="1" applyFill="1" applyBorder="1" applyAlignment="1" applyProtection="1">
      <alignment vertical="center" wrapText="1"/>
    </xf>
    <xf numFmtId="0" fontId="7" fillId="0" borderId="36" xfId="2" applyFont="1" applyFill="1" applyBorder="1" applyAlignment="1" applyProtection="1">
      <alignment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3" fontId="7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6" xfId="0" applyNumberFormat="1" applyFont="1" applyBorder="1" applyAlignment="1" applyProtection="1">
      <alignment horizontal="left" wrapText="1" indent="1"/>
    </xf>
    <xf numFmtId="3" fontId="8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5" xfId="2" applyNumberFormat="1" applyFont="1" applyFill="1" applyBorder="1" applyAlignment="1" applyProtection="1">
      <alignment horizontal="right" vertical="center" wrapText="1" indent="1"/>
    </xf>
    <xf numFmtId="3" fontId="8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8" xfId="2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/>
    <xf numFmtId="3" fontId="51" fillId="0" borderId="0" xfId="0" applyNumberFormat="1" applyFont="1"/>
    <xf numFmtId="3" fontId="8" fillId="0" borderId="42" xfId="2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7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3" fontId="8" fillId="0" borderId="0" xfId="2" applyNumberFormat="1" applyFont="1" applyFill="1" applyBorder="1" applyAlignment="1" applyProtection="1">
      <alignment horizontal="right" vertical="center" wrapText="1" indent="1"/>
    </xf>
    <xf numFmtId="3" fontId="8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wrapText="1" indent="1"/>
    </xf>
    <xf numFmtId="3" fontId="9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9" xfId="3" applyNumberFormat="1" applyFont="1" applyFill="1" applyBorder="1" applyAlignment="1" applyProtection="1">
      <alignment vertical="center"/>
    </xf>
    <xf numFmtId="3" fontId="51" fillId="0" borderId="15" xfId="0" applyNumberFormat="1" applyFont="1" applyBorder="1" applyAlignment="1">
      <alignment horizontal="right" indent="1"/>
    </xf>
    <xf numFmtId="3" fontId="51" fillId="0" borderId="42" xfId="0" applyNumberFormat="1" applyFont="1" applyBorder="1" applyAlignment="1">
      <alignment horizontal="right" indent="1"/>
    </xf>
    <xf numFmtId="3" fontId="6" fillId="0" borderId="40" xfId="3" applyNumberFormat="1" applyFont="1" applyFill="1" applyBorder="1" applyAlignment="1" applyProtection="1">
      <alignment vertical="center"/>
      <protection locked="0"/>
    </xf>
    <xf numFmtId="3" fontId="6" fillId="0" borderId="23" xfId="3" applyNumberFormat="1" applyFont="1" applyFill="1" applyBorder="1" applyAlignment="1" applyProtection="1">
      <alignment vertical="center"/>
      <protection locked="0"/>
    </xf>
    <xf numFmtId="3" fontId="6" fillId="0" borderId="29" xfId="3" applyNumberFormat="1" applyFont="1" applyFill="1" applyBorder="1" applyAlignment="1" applyProtection="1">
      <alignment vertical="center"/>
    </xf>
    <xf numFmtId="3" fontId="6" fillId="0" borderId="15" xfId="3" applyNumberFormat="1" applyFont="1" applyFill="1" applyBorder="1" applyAlignment="1" applyProtection="1">
      <alignment vertical="center"/>
      <protection locked="0"/>
    </xf>
    <xf numFmtId="3" fontId="6" fillId="0" borderId="42" xfId="3" applyNumberFormat="1" applyFont="1" applyFill="1" applyBorder="1" applyAlignment="1" applyProtection="1">
      <alignment vertical="center"/>
    </xf>
    <xf numFmtId="3" fontId="6" fillId="0" borderId="13" xfId="3" applyNumberFormat="1" applyFont="1" applyFill="1" applyBorder="1" applyAlignment="1" applyProtection="1">
      <alignment vertical="center"/>
      <protection locked="0"/>
    </xf>
    <xf numFmtId="3" fontId="6" fillId="0" borderId="26" xfId="3" applyNumberFormat="1" applyFont="1" applyFill="1" applyBorder="1" applyAlignment="1" applyProtection="1">
      <alignment vertical="center"/>
      <protection locked="0"/>
    </xf>
    <xf numFmtId="3" fontId="6" fillId="0" borderId="48" xfId="3" applyNumberFormat="1" applyFont="1" applyFill="1" applyBorder="1" applyAlignment="1" applyProtection="1">
      <alignment vertical="center"/>
    </xf>
    <xf numFmtId="3" fontId="6" fillId="0" borderId="16" xfId="3" applyNumberFormat="1" applyFont="1" applyFill="1" applyBorder="1" applyAlignment="1" applyProtection="1">
      <alignment vertical="center"/>
      <protection locked="0"/>
    </xf>
    <xf numFmtId="3" fontId="4" fillId="0" borderId="5" xfId="3" applyNumberFormat="1" applyFont="1" applyFill="1" applyBorder="1" applyAlignment="1" applyProtection="1">
      <alignment vertical="center"/>
    </xf>
    <xf numFmtId="3" fontId="4" fillId="0" borderId="6" xfId="3" applyNumberFormat="1" applyFont="1" applyFill="1" applyBorder="1" applyAlignment="1" applyProtection="1">
      <alignment vertical="center"/>
    </xf>
    <xf numFmtId="3" fontId="4" fillId="0" borderId="5" xfId="3" applyNumberFormat="1" applyFont="1" applyFill="1" applyBorder="1" applyProtection="1"/>
    <xf numFmtId="3" fontId="4" fillId="0" borderId="6" xfId="3" applyNumberFormat="1" applyFont="1" applyFill="1" applyBorder="1" applyProtection="1"/>
    <xf numFmtId="3" fontId="7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51" fillId="0" borderId="0" xfId="0" applyNumberFormat="1" applyFont="1" applyAlignment="1">
      <alignment horizontal="right" indent="1"/>
    </xf>
    <xf numFmtId="3" fontId="54" fillId="0" borderId="15" xfId="0" applyNumberFormat="1" applyFont="1" applyFill="1" applyBorder="1" applyAlignment="1">
      <alignment horizontal="right" wrapText="1"/>
    </xf>
    <xf numFmtId="3" fontId="54" fillId="0" borderId="15" xfId="0" applyNumberFormat="1" applyFont="1" applyBorder="1"/>
    <xf numFmtId="3" fontId="55" fillId="0" borderId="15" xfId="0" applyNumberFormat="1" applyFont="1" applyFill="1" applyBorder="1" applyAlignment="1">
      <alignment horizontal="right"/>
    </xf>
    <xf numFmtId="3" fontId="55" fillId="0" borderId="15" xfId="0" applyNumberFormat="1" applyFont="1" applyBorder="1"/>
    <xf numFmtId="3" fontId="56" fillId="0" borderId="15" xfId="0" applyNumberFormat="1" applyFont="1" applyFill="1" applyBorder="1" applyAlignment="1">
      <alignment horizontal="right" wrapText="1"/>
    </xf>
    <xf numFmtId="3" fontId="54" fillId="0" borderId="15" xfId="0" applyNumberFormat="1" applyFont="1" applyFill="1" applyBorder="1" applyAlignment="1">
      <alignment horizontal="right"/>
    </xf>
    <xf numFmtId="3" fontId="57" fillId="0" borderId="15" xfId="0" applyNumberFormat="1" applyFont="1" applyFill="1" applyBorder="1" applyAlignment="1">
      <alignment horizontal="right" wrapText="1"/>
    </xf>
    <xf numFmtId="3" fontId="56" fillId="0" borderId="15" xfId="0" applyNumberFormat="1" applyFont="1" applyFill="1" applyBorder="1" applyAlignment="1">
      <alignment horizontal="right" vertical="center" wrapText="1"/>
    </xf>
    <xf numFmtId="3" fontId="54" fillId="0" borderId="15" xfId="0" applyNumberFormat="1" applyFont="1" applyFill="1" applyBorder="1" applyAlignment="1">
      <alignment horizontal="right" vertical="center"/>
    </xf>
    <xf numFmtId="3" fontId="54" fillId="0" borderId="15" xfId="0" applyNumberFormat="1" applyFont="1" applyFill="1" applyBorder="1" applyAlignment="1">
      <alignment horizontal="left" vertical="center" wrapText="1"/>
    </xf>
    <xf numFmtId="0" fontId="58" fillId="0" borderId="0" xfId="0" applyFont="1"/>
    <xf numFmtId="0" fontId="59" fillId="3" borderId="0" xfId="0" applyFont="1" applyFill="1" applyAlignment="1">
      <alignment horizontal="center" vertical="top" wrapText="1"/>
    </xf>
    <xf numFmtId="0" fontId="59" fillId="3" borderId="15" xfId="0" applyFont="1" applyFill="1" applyBorder="1" applyAlignment="1">
      <alignment horizontal="center" vertical="top" wrapText="1"/>
    </xf>
    <xf numFmtId="0" fontId="60" fillId="0" borderId="15" xfId="0" applyFont="1" applyBorder="1" applyAlignment="1">
      <alignment horizontal="center" vertical="top" wrapText="1"/>
    </xf>
    <xf numFmtId="0" fontId="60" fillId="0" borderId="15" xfId="0" applyFont="1" applyBorder="1" applyAlignment="1">
      <alignment horizontal="left" vertical="top" wrapText="1"/>
    </xf>
    <xf numFmtId="3" fontId="60" fillId="0" borderId="15" xfId="0" applyNumberFormat="1" applyFont="1" applyBorder="1" applyAlignment="1">
      <alignment horizontal="left" vertical="top" wrapText="1"/>
    </xf>
    <xf numFmtId="3" fontId="60" fillId="0" borderId="15" xfId="0" applyNumberFormat="1" applyFont="1" applyBorder="1" applyAlignment="1">
      <alignment horizontal="right" vertical="top" wrapText="1"/>
    </xf>
    <xf numFmtId="0" fontId="61" fillId="0" borderId="15" xfId="0" applyFont="1" applyBorder="1" applyAlignment="1">
      <alignment horizontal="center" vertical="top" wrapText="1"/>
    </xf>
    <xf numFmtId="0" fontId="61" fillId="0" borderId="15" xfId="0" applyFont="1" applyBorder="1" applyAlignment="1">
      <alignment horizontal="left" vertical="top" wrapText="1"/>
    </xf>
    <xf numFmtId="3" fontId="61" fillId="0" borderId="15" xfId="0" applyNumberFormat="1" applyFont="1" applyBorder="1" applyAlignment="1">
      <alignment horizontal="right" vertical="top" wrapText="1"/>
    </xf>
    <xf numFmtId="3" fontId="60" fillId="0" borderId="15" xfId="0" applyNumberFormat="1" applyFont="1" applyBorder="1" applyAlignment="1">
      <alignment horizontal="right" vertical="center" wrapText="1"/>
    </xf>
    <xf numFmtId="3" fontId="61" fillId="0" borderId="15" xfId="0" applyNumberFormat="1" applyFont="1" applyBorder="1" applyAlignment="1">
      <alignment horizontal="right" vertical="center" wrapText="1"/>
    </xf>
    <xf numFmtId="0" fontId="60" fillId="0" borderId="15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45" fillId="0" borderId="0" xfId="0" applyFont="1" applyAlignment="1">
      <alignment horizontal="center"/>
    </xf>
    <xf numFmtId="0" fontId="0" fillId="0" borderId="22" xfId="0" applyBorder="1" applyAlignment="1">
      <alignment horizontal="center" vertical="center"/>
    </xf>
    <xf numFmtId="164" fontId="62" fillId="0" borderId="2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63" fillId="4" borderId="15" xfId="0" applyNumberFormat="1" applyFont="1" applyFill="1" applyBorder="1" applyAlignment="1">
      <alignment horizontal="left" vertical="center" wrapText="1"/>
    </xf>
    <xf numFmtId="0" fontId="63" fillId="0" borderId="15" xfId="0" applyFont="1" applyBorder="1" applyAlignment="1">
      <alignment horizontal="left" vertical="center" wrapText="1"/>
    </xf>
    <xf numFmtId="0" fontId="0" fillId="0" borderId="25" xfId="0" applyBorder="1"/>
    <xf numFmtId="164" fontId="62" fillId="0" borderId="26" xfId="0" applyNumberFormat="1" applyFont="1" applyBorder="1" applyAlignment="1">
      <alignment horizontal="left" vertical="center" wrapText="1"/>
    </xf>
    <xf numFmtId="164" fontId="62" fillId="0" borderId="56" xfId="0" applyNumberFormat="1" applyFont="1" applyBorder="1" applyAlignment="1">
      <alignment horizontal="center" vertical="center" wrapText="1"/>
    </xf>
    <xf numFmtId="49" fontId="63" fillId="4" borderId="16" xfId="0" applyNumberFormat="1" applyFont="1" applyFill="1" applyBorder="1" applyAlignment="1">
      <alignment horizontal="left" vertical="center" wrapText="1"/>
    </xf>
    <xf numFmtId="0" fontId="63" fillId="0" borderId="16" xfId="0" applyFont="1" applyBorder="1" applyAlignment="1">
      <alignment horizontal="left" vertical="center" wrapText="1"/>
    </xf>
    <xf numFmtId="164" fontId="62" fillId="0" borderId="27" xfId="0" applyNumberFormat="1" applyFont="1" applyBorder="1" applyAlignment="1">
      <alignment horizontal="left" vertical="center" wrapText="1"/>
    </xf>
    <xf numFmtId="0" fontId="45" fillId="0" borderId="29" xfId="0" applyFont="1" applyBorder="1" applyAlignment="1">
      <alignment horizontal="center" wrapText="1"/>
    </xf>
    <xf numFmtId="3" fontId="63" fillId="4" borderId="15" xfId="0" applyNumberFormat="1" applyFont="1" applyFill="1" applyBorder="1" applyAlignment="1">
      <alignment horizontal="right" vertical="center" wrapText="1"/>
    </xf>
    <xf numFmtId="3" fontId="63" fillId="0" borderId="15" xfId="0" applyNumberFormat="1" applyFont="1" applyBorder="1" applyAlignment="1">
      <alignment horizontal="right" vertical="center" wrapText="1"/>
    </xf>
    <xf numFmtId="164" fontId="62" fillId="0" borderId="26" xfId="0" applyNumberFormat="1" applyFont="1" applyBorder="1" applyAlignment="1">
      <alignment horizontal="right" vertical="center" wrapText="1"/>
    </xf>
    <xf numFmtId="3" fontId="64" fillId="0" borderId="48" xfId="0" applyNumberFormat="1" applyFont="1" applyBorder="1"/>
    <xf numFmtId="0" fontId="0" fillId="0" borderId="13" xfId="0" applyBorder="1"/>
    <xf numFmtId="3" fontId="63" fillId="4" borderId="13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164" fontId="62" fillId="0" borderId="26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49" fontId="63" fillId="4" borderId="57" xfId="0" applyNumberFormat="1" applyFont="1" applyFill="1" applyBorder="1" applyAlignment="1">
      <alignment horizontal="left" vertical="center" wrapText="1"/>
    </xf>
    <xf numFmtId="3" fontId="64" fillId="0" borderId="30" xfId="0" applyNumberFormat="1" applyFont="1" applyBorder="1"/>
    <xf numFmtId="164" fontId="62" fillId="0" borderId="27" xfId="0" applyNumberFormat="1" applyFont="1" applyBorder="1" applyAlignment="1">
      <alignment horizontal="center" vertical="center" wrapText="1"/>
    </xf>
    <xf numFmtId="3" fontId="62" fillId="0" borderId="26" xfId="0" applyNumberFormat="1" applyFont="1" applyBorder="1" applyAlignment="1">
      <alignment vertical="center" wrapText="1"/>
    </xf>
    <xf numFmtId="0" fontId="64" fillId="0" borderId="0" xfId="0" applyFont="1"/>
    <xf numFmtId="3" fontId="64" fillId="0" borderId="42" xfId="0" applyNumberFormat="1" applyFont="1" applyBorder="1" applyAlignment="1">
      <alignment horizontal="right" vertical="center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53" fillId="0" borderId="22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51" fillId="0" borderId="3" xfId="0" applyFont="1" applyBorder="1" applyAlignment="1">
      <alignment horizontal="right"/>
    </xf>
    <xf numFmtId="0" fontId="8" fillId="0" borderId="8" xfId="0" applyFont="1" applyFill="1" applyBorder="1" applyAlignment="1" applyProtection="1">
      <alignment horizontal="center" vertical="center"/>
    </xf>
    <xf numFmtId="0" fontId="52" fillId="0" borderId="0" xfId="0" applyFont="1" applyFill="1" applyBorder="1" applyAlignment="1" applyProtection="1">
      <alignment horizontal="right"/>
    </xf>
    <xf numFmtId="0" fontId="47" fillId="0" borderId="3" xfId="0" applyFont="1" applyBorder="1" applyAlignment="1">
      <alignment horizontal="right"/>
    </xf>
    <xf numFmtId="49" fontId="1" fillId="0" borderId="19" xfId="0" applyNumberFormat="1" applyFont="1" applyFill="1" applyBorder="1" applyAlignment="1" applyProtection="1">
      <alignment vertical="center"/>
    </xf>
    <xf numFmtId="49" fontId="1" fillId="0" borderId="46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5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46" fillId="0" borderId="3" xfId="0" applyFont="1" applyBorder="1" applyAlignment="1">
      <alignment horizontal="right"/>
    </xf>
    <xf numFmtId="49" fontId="1" fillId="0" borderId="19" xfId="0" applyNumberFormat="1" applyFont="1" applyFill="1" applyBorder="1" applyAlignment="1" applyProtection="1">
      <alignment horizontal="left" vertical="center"/>
    </xf>
    <xf numFmtId="49" fontId="1" fillId="0" borderId="46" xfId="0" applyNumberFormat="1" applyFont="1" applyFill="1" applyBorder="1" applyAlignment="1" applyProtection="1">
      <alignment horizontal="left" vertical="center"/>
    </xf>
    <xf numFmtId="49" fontId="1" fillId="0" borderId="19" xfId="0" applyNumberFormat="1" applyFont="1" applyFill="1" applyBorder="1" applyAlignment="1" applyProtection="1">
      <alignment horizontal="center" vertical="center"/>
    </xf>
    <xf numFmtId="49" fontId="1" fillId="0" borderId="46" xfId="0" applyNumberFormat="1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</xf>
    <xf numFmtId="0" fontId="48" fillId="0" borderId="19" xfId="0" applyFont="1" applyBorder="1" applyAlignment="1">
      <alignment horizontal="right"/>
    </xf>
    <xf numFmtId="0" fontId="46" fillId="0" borderId="0" xfId="0" applyFont="1" applyBorder="1" applyAlignment="1">
      <alignment horizontal="right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4" fillId="0" borderId="0" xfId="3" applyFont="1" applyFill="1" applyAlignment="1" applyProtection="1">
      <alignment horizontal="center" wrapText="1"/>
    </xf>
    <xf numFmtId="0" fontId="14" fillId="0" borderId="0" xfId="3" applyFont="1" applyFill="1" applyAlignment="1" applyProtection="1">
      <alignment horizontal="center"/>
    </xf>
    <xf numFmtId="0" fontId="16" fillId="0" borderId="11" xfId="3" applyFont="1" applyFill="1" applyBorder="1" applyAlignment="1" applyProtection="1">
      <alignment horizontal="left" vertical="center" indent="1"/>
    </xf>
    <xf numFmtId="0" fontId="16" fillId="0" borderId="19" xfId="3" applyFont="1" applyFill="1" applyBorder="1" applyAlignment="1" applyProtection="1">
      <alignment horizontal="left" vertical="center" indent="1"/>
    </xf>
    <xf numFmtId="0" fontId="16" fillId="0" borderId="46" xfId="3" applyFont="1" applyFill="1" applyBorder="1" applyAlignment="1" applyProtection="1">
      <alignment horizontal="left" vertical="center" indent="1"/>
    </xf>
    <xf numFmtId="164" fontId="15" fillId="0" borderId="37" xfId="0" applyNumberFormat="1" applyFont="1" applyFill="1" applyBorder="1" applyAlignment="1" applyProtection="1">
      <alignment horizontal="center" vertical="center" wrapText="1"/>
    </xf>
    <xf numFmtId="164" fontId="15" fillId="0" borderId="34" xfId="0" applyNumberFormat="1" applyFont="1" applyFill="1" applyBorder="1" applyAlignment="1" applyProtection="1">
      <alignment horizontal="center" vertical="center" wrapText="1"/>
    </xf>
    <xf numFmtId="164" fontId="15" fillId="0" borderId="35" xfId="0" applyNumberFormat="1" applyFont="1" applyFill="1" applyBorder="1" applyAlignment="1" applyProtection="1">
      <alignment horizontal="center" vertical="center" wrapText="1"/>
    </xf>
    <xf numFmtId="164" fontId="15" fillId="0" borderId="10" xfId="0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horizontal="center"/>
    </xf>
    <xf numFmtId="164" fontId="62" fillId="0" borderId="0" xfId="0" applyNumberFormat="1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3" fontId="64" fillId="0" borderId="44" xfId="0" applyNumberFormat="1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64" fillId="0" borderId="38" xfId="0" applyNumberFormat="1" applyFont="1" applyBorder="1" applyAlignment="1">
      <alignment horizontal="right" vertical="center"/>
    </xf>
    <xf numFmtId="3" fontId="64" fillId="0" borderId="41" xfId="0" applyNumberFormat="1" applyFont="1" applyBorder="1" applyAlignment="1">
      <alignment horizontal="right" vertical="center"/>
    </xf>
    <xf numFmtId="3" fontId="64" fillId="0" borderId="30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3" fontId="64" fillId="0" borderId="44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164" fontId="1" fillId="0" borderId="7" xfId="0" applyNumberFormat="1" applyFont="1" applyFill="1" applyBorder="1" applyAlignment="1" applyProtection="1">
      <alignment horizontal="left" vertical="center" wrapText="1" indent="2"/>
    </xf>
    <xf numFmtId="164" fontId="1" fillId="0" borderId="46" xfId="0" applyNumberFormat="1" applyFont="1" applyFill="1" applyBorder="1" applyAlignment="1" applyProtection="1">
      <alignment horizontal="left" vertical="center" wrapText="1" indent="2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" fillId="0" borderId="35" xfId="0" applyNumberFormat="1" applyFont="1" applyFill="1" applyBorder="1" applyAlignment="1" applyProtection="1">
      <alignment horizontal="center" vertical="center" wrapText="1"/>
    </xf>
    <xf numFmtId="164" fontId="1" fillId="0" borderId="10" xfId="0" applyNumberFormat="1" applyFont="1" applyFill="1" applyBorder="1" applyAlignment="1" applyProtection="1">
      <alignment horizontal="center" vertical="center" wrapText="1"/>
    </xf>
    <xf numFmtId="164" fontId="1" fillId="0" borderId="35" xfId="0" applyNumberFormat="1" applyFont="1" applyFill="1" applyBorder="1" applyAlignment="1" applyProtection="1">
      <alignment horizontal="center" vertical="center"/>
    </xf>
    <xf numFmtId="164" fontId="1" fillId="0" borderId="10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1" fillId="0" borderId="51" xfId="0" applyNumberFormat="1" applyFont="1" applyFill="1" applyBorder="1" applyAlignment="1" applyProtection="1">
      <alignment horizontal="center" vertical="center"/>
    </xf>
    <xf numFmtId="164" fontId="1" fillId="0" borderId="52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center" wrapText="1"/>
    </xf>
    <xf numFmtId="164" fontId="20" fillId="0" borderId="0" xfId="2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16" fillId="0" borderId="0" xfId="0" applyFont="1" applyFill="1" applyBorder="1" applyAlignment="1" applyProtection="1">
      <alignment horizontal="right"/>
    </xf>
    <xf numFmtId="0" fontId="17" fillId="0" borderId="22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center" vertical="center" wrapText="1"/>
    </xf>
    <xf numFmtId="0" fontId="17" fillId="0" borderId="23" xfId="2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7" fillId="0" borderId="44" xfId="2" applyFont="1" applyFill="1" applyBorder="1" applyAlignment="1">
      <alignment horizontal="center" vertical="center" wrapText="1"/>
    </xf>
    <xf numFmtId="164" fontId="20" fillId="0" borderId="0" xfId="2" applyNumberFormat="1" applyFont="1" applyFill="1" applyBorder="1" applyAlignment="1" applyProtection="1">
      <alignment vertical="center" wrapText="1"/>
    </xf>
    <xf numFmtId="0" fontId="9" fillId="0" borderId="23" xfId="2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 applyProtection="1">
      <alignment wrapText="1"/>
    </xf>
    <xf numFmtId="0" fontId="25" fillId="0" borderId="15" xfId="0" applyFont="1" applyBorder="1" applyAlignment="1">
      <alignment horizontal="justify" wrapText="1"/>
    </xf>
    <xf numFmtId="0" fontId="25" fillId="0" borderId="15" xfId="0" applyFont="1" applyBorder="1" applyAlignment="1">
      <alignment wrapText="1"/>
    </xf>
    <xf numFmtId="0" fontId="10" fillId="0" borderId="15" xfId="2" applyFont="1" applyFill="1" applyBorder="1" applyProtection="1">
      <protection locked="0"/>
    </xf>
    <xf numFmtId="0" fontId="9" fillId="0" borderId="26" xfId="2" applyFont="1" applyFill="1" applyBorder="1" applyAlignment="1" applyProtection="1">
      <alignment horizontal="left" vertical="center" wrapText="1"/>
    </xf>
    <xf numFmtId="0" fontId="15" fillId="0" borderId="26" xfId="2" applyFont="1" applyFill="1" applyBorder="1" applyAlignment="1" applyProtection="1">
      <alignment wrapText="1"/>
    </xf>
    <xf numFmtId="0" fontId="10" fillId="0" borderId="15" xfId="2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 wrapText="1"/>
    </xf>
    <xf numFmtId="0" fontId="27" fillId="0" borderId="0" xfId="0" applyFont="1" applyFill="1" applyAlignment="1" applyProtection="1">
      <alignment horizontal="left"/>
      <protection locked="0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</cellXfs>
  <cellStyles count="4">
    <cellStyle name="Ezres" xfId="1" builtinId="3"/>
    <cellStyle name="Normál" xfId="0" builtinId="0"/>
    <cellStyle name="Normál_KVRENMUNKA" xfId="2"/>
    <cellStyle name="Normál_SEGEDLETE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\AppData\Local\Microsoft\Windows\INetCache\Content.Outlook\2W9FLI2Y\2019.%20&#233;vi%20besz&#225;mol&#243;\K&#214;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\AppData\Local\Microsoft\Windows\INetCache\Content.Outlook\2W9FLI2Y\2019.%20&#233;vi%20besz&#225;mol&#243;\K&#220;&#201;S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\AppData\Local\Microsoft\Windows\INetCache\Content.Outlook\2W9FLI2Y\2019.%20&#233;vi%20besz&#225;mol&#243;\&#211;vo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\AppData\Local\Microsoft\Windows\INetCache\Content.Outlook\2W9FLI2Y\2019.%20&#233;vi%20besz&#225;mol&#243;\&#214;nkorm&#225;nyz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4"/>
      <sheetName val="05 A"/>
      <sheetName val="06 A"/>
      <sheetName val="07 A"/>
      <sheetName val="08"/>
      <sheetName val="09 A"/>
      <sheetName val="12 A"/>
      <sheetName val="13 A"/>
      <sheetName val="15 A"/>
      <sheetName val="16 A"/>
      <sheetName val="17 A1"/>
      <sheetName val="PK_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0</v>
          </cell>
          <cell r="D4">
            <v>0</v>
          </cell>
        </row>
        <row r="5">
          <cell r="C5">
            <v>0</v>
          </cell>
          <cell r="D5">
            <v>0</v>
          </cell>
        </row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258530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258530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258530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75052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75052</v>
          </cell>
          <cell r="D173">
            <v>0</v>
          </cell>
        </row>
        <row r="174">
          <cell r="C174">
            <v>75052</v>
          </cell>
          <cell r="D174">
            <v>0</v>
          </cell>
        </row>
        <row r="175">
          <cell r="C175">
            <v>0</v>
          </cell>
          <cell r="D175">
            <v>0</v>
          </cell>
        </row>
        <row r="176">
          <cell r="C176">
            <v>0</v>
          </cell>
          <cell r="D176">
            <v>0</v>
          </cell>
        </row>
        <row r="177">
          <cell r="C177">
            <v>0</v>
          </cell>
          <cell r="D177">
            <v>0</v>
          </cell>
        </row>
        <row r="178">
          <cell r="C178">
            <v>0</v>
          </cell>
          <cell r="D178">
            <v>0</v>
          </cell>
        </row>
        <row r="179">
          <cell r="C179">
            <v>333582</v>
          </cell>
          <cell r="D179">
            <v>0</v>
          </cell>
        </row>
        <row r="180">
          <cell r="C180">
            <v>0</v>
          </cell>
          <cell r="D180">
            <v>0</v>
          </cell>
        </row>
        <row r="181">
          <cell r="C181">
            <v>0</v>
          </cell>
          <cell r="D181">
            <v>0</v>
          </cell>
        </row>
        <row r="182">
          <cell r="C182">
            <v>57365</v>
          </cell>
          <cell r="D182">
            <v>0</v>
          </cell>
        </row>
        <row r="183">
          <cell r="C183">
            <v>-4070968</v>
          </cell>
          <cell r="D183">
            <v>0</v>
          </cell>
        </row>
        <row r="184">
          <cell r="C184">
            <v>0</v>
          </cell>
          <cell r="D184">
            <v>0</v>
          </cell>
        </row>
        <row r="185">
          <cell r="C185">
            <v>-1737229</v>
          </cell>
          <cell r="D185">
            <v>0</v>
          </cell>
        </row>
        <row r="186">
          <cell r="C186">
            <v>-5750832</v>
          </cell>
          <cell r="D186">
            <v>0</v>
          </cell>
        </row>
        <row r="187">
          <cell r="C187">
            <v>0</v>
          </cell>
          <cell r="D187">
            <v>0</v>
          </cell>
        </row>
        <row r="188">
          <cell r="C188">
            <v>0</v>
          </cell>
          <cell r="D188">
            <v>0</v>
          </cell>
        </row>
        <row r="189">
          <cell r="C189">
            <v>1458909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>
            <v>0</v>
          </cell>
          <cell r="D192">
            <v>0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195">
          <cell r="C195">
            <v>0</v>
          </cell>
          <cell r="D195">
            <v>0</v>
          </cell>
        </row>
        <row r="196">
          <cell r="C196">
            <v>0</v>
          </cell>
          <cell r="D196">
            <v>0</v>
          </cell>
        </row>
        <row r="197">
          <cell r="C197">
            <v>0</v>
          </cell>
          <cell r="D197">
            <v>0</v>
          </cell>
        </row>
        <row r="198">
          <cell r="C198">
            <v>0</v>
          </cell>
          <cell r="D198">
            <v>0</v>
          </cell>
        </row>
        <row r="199">
          <cell r="C199">
            <v>0</v>
          </cell>
          <cell r="D199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  <cell r="D201">
            <v>0</v>
          </cell>
        </row>
        <row r="202">
          <cell r="C202">
            <v>0</v>
          </cell>
          <cell r="D202">
            <v>0</v>
          </cell>
        </row>
        <row r="203">
          <cell r="C203">
            <v>0</v>
          </cell>
          <cell r="D203">
            <v>0</v>
          </cell>
        </row>
        <row r="204">
          <cell r="C204">
            <v>0</v>
          </cell>
          <cell r="D204">
            <v>0</v>
          </cell>
        </row>
        <row r="205">
          <cell r="C205">
            <v>0</v>
          </cell>
          <cell r="D205">
            <v>0</v>
          </cell>
        </row>
        <row r="206">
          <cell r="C206">
            <v>0</v>
          </cell>
          <cell r="D206">
            <v>0</v>
          </cell>
        </row>
        <row r="207">
          <cell r="C207">
            <v>0</v>
          </cell>
          <cell r="D207">
            <v>0</v>
          </cell>
        </row>
        <row r="208">
          <cell r="C208">
            <v>0</v>
          </cell>
          <cell r="D208">
            <v>0</v>
          </cell>
        </row>
        <row r="209">
          <cell r="C209">
            <v>0</v>
          </cell>
          <cell r="D209">
            <v>0</v>
          </cell>
        </row>
        <row r="210">
          <cell r="C210">
            <v>0</v>
          </cell>
          <cell r="D210">
            <v>0</v>
          </cell>
        </row>
        <row r="211">
          <cell r="C211">
            <v>0</v>
          </cell>
          <cell r="D211">
            <v>0</v>
          </cell>
        </row>
        <row r="212">
          <cell r="C212">
            <v>1458909</v>
          </cell>
          <cell r="D212">
            <v>0</v>
          </cell>
        </row>
        <row r="213">
          <cell r="C213">
            <v>0</v>
          </cell>
          <cell r="D213">
            <v>0</v>
          </cell>
        </row>
        <row r="214">
          <cell r="C214">
            <v>0</v>
          </cell>
          <cell r="D214">
            <v>0</v>
          </cell>
        </row>
        <row r="215">
          <cell r="C215">
            <v>433484</v>
          </cell>
          <cell r="D215">
            <v>0</v>
          </cell>
        </row>
        <row r="216">
          <cell r="C216">
            <v>0</v>
          </cell>
          <cell r="D216">
            <v>0</v>
          </cell>
        </row>
        <row r="217">
          <cell r="C217">
            <v>0</v>
          </cell>
          <cell r="D217">
            <v>0</v>
          </cell>
        </row>
        <row r="218">
          <cell r="C218">
            <v>0</v>
          </cell>
          <cell r="D218">
            <v>0</v>
          </cell>
        </row>
        <row r="219">
          <cell r="C219">
            <v>0</v>
          </cell>
          <cell r="D219">
            <v>0</v>
          </cell>
        </row>
        <row r="220">
          <cell r="C220">
            <v>0</v>
          </cell>
          <cell r="D220">
            <v>0</v>
          </cell>
        </row>
        <row r="221">
          <cell r="C221">
            <v>0</v>
          </cell>
          <cell r="D221">
            <v>0</v>
          </cell>
        </row>
        <row r="222">
          <cell r="C222">
            <v>0</v>
          </cell>
          <cell r="D222">
            <v>0</v>
          </cell>
        </row>
        <row r="223">
          <cell r="C223">
            <v>0</v>
          </cell>
          <cell r="D223">
            <v>0</v>
          </cell>
        </row>
        <row r="224">
          <cell r="C224">
            <v>0</v>
          </cell>
          <cell r="D224">
            <v>0</v>
          </cell>
        </row>
        <row r="225">
          <cell r="C225">
            <v>0</v>
          </cell>
          <cell r="D225">
            <v>0</v>
          </cell>
        </row>
        <row r="226">
          <cell r="C226">
            <v>0</v>
          </cell>
          <cell r="D226">
            <v>0</v>
          </cell>
        </row>
        <row r="227">
          <cell r="C227">
            <v>0</v>
          </cell>
          <cell r="D227">
            <v>0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>
            <v>0</v>
          </cell>
          <cell r="D232">
            <v>0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433484</v>
          </cell>
          <cell r="D236">
            <v>0</v>
          </cell>
        </row>
        <row r="237">
          <cell r="C237">
            <v>0</v>
          </cell>
          <cell r="D237">
            <v>0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1892393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  <row r="250">
          <cell r="C250">
            <v>4192021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>
            <v>4192021</v>
          </cell>
          <cell r="D252">
            <v>0</v>
          </cell>
        </row>
        <row r="253">
          <cell r="C253">
            <v>333582</v>
          </cell>
          <cell r="D253">
            <v>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4"/>
      <sheetName val="05 A"/>
      <sheetName val="06 A"/>
      <sheetName val="07 A"/>
      <sheetName val="08"/>
      <sheetName val="09 A"/>
      <sheetName val="12 A"/>
      <sheetName val="13 A"/>
      <sheetName val="15 A"/>
      <sheetName val="16 A"/>
      <sheetName val="17 A1"/>
      <sheetName val="PK_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0</v>
          </cell>
          <cell r="E4">
            <v>0</v>
          </cell>
        </row>
        <row r="5">
          <cell r="C5">
            <v>0</v>
          </cell>
          <cell r="E5">
            <v>0</v>
          </cell>
        </row>
        <row r="6">
          <cell r="C6">
            <v>0</v>
          </cell>
          <cell r="E6">
            <v>0</v>
          </cell>
        </row>
        <row r="7">
          <cell r="C7">
            <v>0</v>
          </cell>
          <cell r="E7">
            <v>0</v>
          </cell>
        </row>
        <row r="8">
          <cell r="C8">
            <v>3344275</v>
          </cell>
          <cell r="E8">
            <v>0</v>
          </cell>
        </row>
        <row r="9">
          <cell r="C9">
            <v>149231</v>
          </cell>
          <cell r="E9">
            <v>278181</v>
          </cell>
        </row>
        <row r="10">
          <cell r="C10">
            <v>0</v>
          </cell>
          <cell r="E10">
            <v>0</v>
          </cell>
        </row>
        <row r="11">
          <cell r="C11">
            <v>4675000</v>
          </cell>
          <cell r="E11">
            <v>0</v>
          </cell>
        </row>
        <row r="12">
          <cell r="C12">
            <v>0</v>
          </cell>
          <cell r="E12">
            <v>0</v>
          </cell>
        </row>
        <row r="13">
          <cell r="C13">
            <v>8168506</v>
          </cell>
          <cell r="E13">
            <v>278181</v>
          </cell>
        </row>
        <row r="14">
          <cell r="C14">
            <v>0</v>
          </cell>
          <cell r="E14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E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E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E20">
            <v>0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0</v>
          </cell>
          <cell r="E23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1">
          <cell r="C31">
            <v>8168506</v>
          </cell>
          <cell r="E31">
            <v>278181</v>
          </cell>
        </row>
        <row r="32">
          <cell r="C32">
            <v>246054</v>
          </cell>
          <cell r="E32">
            <v>246054</v>
          </cell>
        </row>
        <row r="33">
          <cell r="C33">
            <v>0</v>
          </cell>
          <cell r="E33">
            <v>0</v>
          </cell>
        </row>
        <row r="34">
          <cell r="C34">
            <v>0</v>
          </cell>
          <cell r="E34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246054</v>
          </cell>
          <cell r="E37">
            <v>246054</v>
          </cell>
        </row>
        <row r="38">
          <cell r="C38">
            <v>0</v>
          </cell>
          <cell r="E38">
            <v>0</v>
          </cell>
        </row>
        <row r="39">
          <cell r="C39">
            <v>0</v>
          </cell>
          <cell r="E39">
            <v>0</v>
          </cell>
        </row>
        <row r="40">
          <cell r="C40">
            <v>0</v>
          </cell>
          <cell r="E40">
            <v>0</v>
          </cell>
        </row>
        <row r="41">
          <cell r="C41">
            <v>0</v>
          </cell>
          <cell r="E41">
            <v>0</v>
          </cell>
        </row>
        <row r="42">
          <cell r="C42">
            <v>0</v>
          </cell>
          <cell r="E42">
            <v>0</v>
          </cell>
        </row>
        <row r="43">
          <cell r="C43">
            <v>0</v>
          </cell>
          <cell r="E43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C46">
            <v>246054</v>
          </cell>
          <cell r="E46">
            <v>246054</v>
          </cell>
        </row>
        <row r="47">
          <cell r="C47">
            <v>0</v>
          </cell>
          <cell r="E47">
            <v>0</v>
          </cell>
        </row>
        <row r="48">
          <cell r="C48">
            <v>0</v>
          </cell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C50">
            <v>0</v>
          </cell>
          <cell r="E50">
            <v>0</v>
          </cell>
        </row>
        <row r="51">
          <cell r="C51">
            <v>0</v>
          </cell>
          <cell r="E51">
            <v>0</v>
          </cell>
        </row>
        <row r="52">
          <cell r="C52">
            <v>0</v>
          </cell>
          <cell r="E52">
            <v>0</v>
          </cell>
        </row>
        <row r="53">
          <cell r="C53">
            <v>0</v>
          </cell>
          <cell r="E53">
            <v>0</v>
          </cell>
        </row>
        <row r="54">
          <cell r="C54">
            <v>446866</v>
          </cell>
          <cell r="E54">
            <v>596780</v>
          </cell>
        </row>
        <row r="55">
          <cell r="C55">
            <v>0</v>
          </cell>
          <cell r="E55">
            <v>0</v>
          </cell>
        </row>
        <row r="56">
          <cell r="C56">
            <v>446866</v>
          </cell>
          <cell r="E56">
            <v>596780</v>
          </cell>
        </row>
        <row r="57">
          <cell r="C57">
            <v>0</v>
          </cell>
          <cell r="E57">
            <v>0</v>
          </cell>
        </row>
        <row r="58">
          <cell r="C58">
            <v>0</v>
          </cell>
          <cell r="E58">
            <v>0</v>
          </cell>
        </row>
        <row r="59">
          <cell r="C59">
            <v>0</v>
          </cell>
          <cell r="E59">
            <v>0</v>
          </cell>
        </row>
        <row r="60">
          <cell r="C60">
            <v>446866</v>
          </cell>
          <cell r="E60">
            <v>596780</v>
          </cell>
        </row>
        <row r="61">
          <cell r="C61">
            <v>0</v>
          </cell>
          <cell r="E61">
            <v>0</v>
          </cell>
        </row>
        <row r="62">
          <cell r="C62">
            <v>0</v>
          </cell>
          <cell r="E62">
            <v>0</v>
          </cell>
        </row>
        <row r="63">
          <cell r="C63">
            <v>0</v>
          </cell>
          <cell r="E63">
            <v>0</v>
          </cell>
        </row>
        <row r="64">
          <cell r="C64">
            <v>0</v>
          </cell>
          <cell r="E64">
            <v>0</v>
          </cell>
        </row>
        <row r="65">
          <cell r="C65">
            <v>0</v>
          </cell>
          <cell r="E65">
            <v>0</v>
          </cell>
        </row>
        <row r="66">
          <cell r="C66">
            <v>0</v>
          </cell>
          <cell r="E66">
            <v>0</v>
          </cell>
        </row>
        <row r="67">
          <cell r="C67">
            <v>0</v>
          </cell>
          <cell r="E67">
            <v>0</v>
          </cell>
        </row>
        <row r="68">
          <cell r="C68">
            <v>0</v>
          </cell>
          <cell r="E68">
            <v>0</v>
          </cell>
        </row>
        <row r="69">
          <cell r="C69">
            <v>0</v>
          </cell>
          <cell r="E69">
            <v>0</v>
          </cell>
        </row>
        <row r="70">
          <cell r="C70">
            <v>0</v>
          </cell>
          <cell r="E70">
            <v>0</v>
          </cell>
        </row>
        <row r="71">
          <cell r="C71">
            <v>0</v>
          </cell>
          <cell r="E71">
            <v>0</v>
          </cell>
        </row>
        <row r="72">
          <cell r="C72">
            <v>28295838</v>
          </cell>
          <cell r="E72">
            <v>23580038</v>
          </cell>
        </row>
        <row r="73">
          <cell r="C73">
            <v>19565458</v>
          </cell>
          <cell r="E73">
            <v>14817258</v>
          </cell>
        </row>
        <row r="74">
          <cell r="C74">
            <v>0</v>
          </cell>
          <cell r="E74">
            <v>0</v>
          </cell>
        </row>
        <row r="75">
          <cell r="C75">
            <v>0</v>
          </cell>
          <cell r="E75">
            <v>0</v>
          </cell>
        </row>
        <row r="76">
          <cell r="C76">
            <v>385820</v>
          </cell>
          <cell r="E76">
            <v>418220</v>
          </cell>
        </row>
        <row r="77">
          <cell r="C77">
            <v>8344560</v>
          </cell>
          <cell r="E77">
            <v>8344560</v>
          </cell>
        </row>
        <row r="78">
          <cell r="C78">
            <v>0</v>
          </cell>
          <cell r="E78">
            <v>0</v>
          </cell>
        </row>
        <row r="79">
          <cell r="C79">
            <v>0</v>
          </cell>
          <cell r="E79">
            <v>0</v>
          </cell>
        </row>
        <row r="80">
          <cell r="C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E90">
            <v>0</v>
          </cell>
        </row>
        <row r="91">
          <cell r="C91">
            <v>0</v>
          </cell>
          <cell r="E91">
            <v>0</v>
          </cell>
        </row>
        <row r="92">
          <cell r="C92">
            <v>0</v>
          </cell>
          <cell r="E92">
            <v>0</v>
          </cell>
        </row>
        <row r="93">
          <cell r="C93">
            <v>0</v>
          </cell>
          <cell r="E93">
            <v>0</v>
          </cell>
        </row>
        <row r="94">
          <cell r="C94">
            <v>0</v>
          </cell>
          <cell r="E94">
            <v>0</v>
          </cell>
        </row>
        <row r="95">
          <cell r="C95">
            <v>0</v>
          </cell>
          <cell r="E95">
            <v>0</v>
          </cell>
        </row>
        <row r="96">
          <cell r="C96">
            <v>0</v>
          </cell>
          <cell r="E96">
            <v>0</v>
          </cell>
        </row>
        <row r="97">
          <cell r="C97">
            <v>0</v>
          </cell>
          <cell r="E97">
            <v>0</v>
          </cell>
        </row>
        <row r="98">
          <cell r="C98">
            <v>0</v>
          </cell>
          <cell r="E98">
            <v>0</v>
          </cell>
        </row>
        <row r="99">
          <cell r="C99">
            <v>0</v>
          </cell>
          <cell r="E99">
            <v>0</v>
          </cell>
        </row>
        <row r="100">
          <cell r="C100">
            <v>0</v>
          </cell>
          <cell r="E100">
            <v>0</v>
          </cell>
        </row>
        <row r="101">
          <cell r="C101">
            <v>0</v>
          </cell>
          <cell r="E101">
            <v>0</v>
          </cell>
        </row>
        <row r="102">
          <cell r="C102">
            <v>0</v>
          </cell>
          <cell r="E102">
            <v>0</v>
          </cell>
        </row>
        <row r="103">
          <cell r="C103">
            <v>0</v>
          </cell>
          <cell r="E103">
            <v>0</v>
          </cell>
        </row>
        <row r="104">
          <cell r="C104">
            <v>28295838</v>
          </cell>
          <cell r="E104">
            <v>23580038</v>
          </cell>
        </row>
        <row r="105">
          <cell r="C105">
            <v>0</v>
          </cell>
          <cell r="E105">
            <v>0</v>
          </cell>
        </row>
        <row r="106">
          <cell r="C106">
            <v>0</v>
          </cell>
          <cell r="E106">
            <v>0</v>
          </cell>
        </row>
        <row r="107">
          <cell r="C107">
            <v>0</v>
          </cell>
          <cell r="E107">
            <v>0</v>
          </cell>
        </row>
        <row r="108">
          <cell r="C108">
            <v>0</v>
          </cell>
          <cell r="E108">
            <v>0</v>
          </cell>
        </row>
        <row r="109">
          <cell r="C109">
            <v>0</v>
          </cell>
          <cell r="E109">
            <v>0</v>
          </cell>
        </row>
        <row r="110">
          <cell r="C110">
            <v>0</v>
          </cell>
          <cell r="E110">
            <v>0</v>
          </cell>
        </row>
        <row r="111">
          <cell r="C111">
            <v>0</v>
          </cell>
          <cell r="E111">
            <v>0</v>
          </cell>
        </row>
        <row r="112">
          <cell r="C112">
            <v>0</v>
          </cell>
          <cell r="E112">
            <v>0</v>
          </cell>
        </row>
        <row r="113">
          <cell r="C113">
            <v>0</v>
          </cell>
          <cell r="E113">
            <v>0</v>
          </cell>
        </row>
        <row r="114">
          <cell r="C114">
            <v>0</v>
          </cell>
          <cell r="E114">
            <v>0</v>
          </cell>
        </row>
        <row r="115">
          <cell r="C115">
            <v>0</v>
          </cell>
          <cell r="E115">
            <v>0</v>
          </cell>
        </row>
        <row r="116">
          <cell r="C116">
            <v>1008990</v>
          </cell>
          <cell r="E116">
            <v>0</v>
          </cell>
        </row>
        <row r="117">
          <cell r="C117">
            <v>0</v>
          </cell>
          <cell r="E117">
            <v>0</v>
          </cell>
        </row>
        <row r="118">
          <cell r="C118">
            <v>0</v>
          </cell>
          <cell r="E118">
            <v>0</v>
          </cell>
        </row>
        <row r="119">
          <cell r="C119">
            <v>794518</v>
          </cell>
          <cell r="E119">
            <v>0</v>
          </cell>
        </row>
        <row r="120">
          <cell r="C120">
            <v>214472</v>
          </cell>
          <cell r="E120">
            <v>0</v>
          </cell>
        </row>
        <row r="121">
          <cell r="C121">
            <v>0</v>
          </cell>
          <cell r="E121">
            <v>0</v>
          </cell>
        </row>
        <row r="122">
          <cell r="C122">
            <v>0</v>
          </cell>
          <cell r="E122">
            <v>0</v>
          </cell>
        </row>
        <row r="123">
          <cell r="C123">
            <v>0</v>
          </cell>
          <cell r="E123">
            <v>0</v>
          </cell>
        </row>
        <row r="124">
          <cell r="C124">
            <v>0</v>
          </cell>
          <cell r="E124">
            <v>0</v>
          </cell>
        </row>
        <row r="125">
          <cell r="C125">
            <v>0</v>
          </cell>
          <cell r="E125">
            <v>0</v>
          </cell>
        </row>
        <row r="126">
          <cell r="C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C136">
            <v>0</v>
          </cell>
          <cell r="E136">
            <v>0</v>
          </cell>
        </row>
        <row r="137">
          <cell r="C137">
            <v>0</v>
          </cell>
          <cell r="E137">
            <v>0</v>
          </cell>
        </row>
        <row r="138">
          <cell r="C138">
            <v>0</v>
          </cell>
          <cell r="E138">
            <v>0</v>
          </cell>
        </row>
        <row r="139">
          <cell r="C139">
            <v>0</v>
          </cell>
          <cell r="E139">
            <v>0</v>
          </cell>
        </row>
        <row r="140">
          <cell r="C140">
            <v>0</v>
          </cell>
          <cell r="E140">
            <v>0</v>
          </cell>
        </row>
        <row r="141">
          <cell r="C141">
            <v>0</v>
          </cell>
          <cell r="E141">
            <v>0</v>
          </cell>
        </row>
        <row r="142">
          <cell r="C142">
            <v>0</v>
          </cell>
          <cell r="E142">
            <v>0</v>
          </cell>
        </row>
        <row r="143">
          <cell r="C143">
            <v>0</v>
          </cell>
          <cell r="E143">
            <v>0</v>
          </cell>
        </row>
        <row r="144">
          <cell r="C144">
            <v>0</v>
          </cell>
          <cell r="E144">
            <v>0</v>
          </cell>
        </row>
        <row r="145">
          <cell r="C145">
            <v>1008990</v>
          </cell>
          <cell r="E145">
            <v>0</v>
          </cell>
        </row>
        <row r="146">
          <cell r="C146">
            <v>0</v>
          </cell>
          <cell r="E146">
            <v>150000</v>
          </cell>
        </row>
        <row r="147">
          <cell r="C147">
            <v>0</v>
          </cell>
          <cell r="E147">
            <v>0</v>
          </cell>
        </row>
        <row r="148">
          <cell r="C148">
            <v>0</v>
          </cell>
          <cell r="E148">
            <v>0</v>
          </cell>
        </row>
        <row r="149">
          <cell r="C149">
            <v>0</v>
          </cell>
          <cell r="E149">
            <v>150000</v>
          </cell>
        </row>
        <row r="150">
          <cell r="C150">
            <v>0</v>
          </cell>
          <cell r="E150">
            <v>0</v>
          </cell>
        </row>
        <row r="151">
          <cell r="C151">
            <v>0</v>
          </cell>
          <cell r="E151">
            <v>0</v>
          </cell>
        </row>
        <row r="152">
          <cell r="C152">
            <v>0</v>
          </cell>
          <cell r="E152">
            <v>0</v>
          </cell>
        </row>
        <row r="153">
          <cell r="C153">
            <v>0</v>
          </cell>
          <cell r="E153">
            <v>0</v>
          </cell>
        </row>
        <row r="154">
          <cell r="C154">
            <v>0</v>
          </cell>
          <cell r="E154">
            <v>0</v>
          </cell>
        </row>
        <row r="155">
          <cell r="C155">
            <v>0</v>
          </cell>
          <cell r="E155">
            <v>0</v>
          </cell>
        </row>
        <row r="156">
          <cell r="C156">
            <v>0</v>
          </cell>
          <cell r="E156">
            <v>0</v>
          </cell>
        </row>
        <row r="157">
          <cell r="C157">
            <v>0</v>
          </cell>
          <cell r="E157">
            <v>0</v>
          </cell>
        </row>
        <row r="158">
          <cell r="C158">
            <v>0</v>
          </cell>
          <cell r="E158">
            <v>0</v>
          </cell>
        </row>
        <row r="159">
          <cell r="C159">
            <v>0</v>
          </cell>
          <cell r="E159">
            <v>0</v>
          </cell>
        </row>
        <row r="160">
          <cell r="C160">
            <v>0</v>
          </cell>
          <cell r="E160">
            <v>0</v>
          </cell>
        </row>
        <row r="161">
          <cell r="C161">
            <v>0</v>
          </cell>
          <cell r="E161">
            <v>150000</v>
          </cell>
        </row>
        <row r="162">
          <cell r="C162">
            <v>29304828</v>
          </cell>
          <cell r="E162">
            <v>23730038</v>
          </cell>
        </row>
        <row r="163">
          <cell r="C163">
            <v>0</v>
          </cell>
          <cell r="E163">
            <v>0</v>
          </cell>
        </row>
        <row r="164">
          <cell r="C164">
            <v>0</v>
          </cell>
          <cell r="E164">
            <v>0</v>
          </cell>
        </row>
        <row r="165">
          <cell r="C165">
            <v>0</v>
          </cell>
          <cell r="E165">
            <v>0</v>
          </cell>
        </row>
        <row r="166">
          <cell r="C166">
            <v>0</v>
          </cell>
          <cell r="E166">
            <v>0</v>
          </cell>
        </row>
        <row r="167">
          <cell r="C167">
            <v>0</v>
          </cell>
          <cell r="E167">
            <v>0</v>
          </cell>
        </row>
        <row r="168">
          <cell r="C168">
            <v>0</v>
          </cell>
          <cell r="E168">
            <v>0</v>
          </cell>
        </row>
        <row r="169">
          <cell r="C169">
            <v>0</v>
          </cell>
          <cell r="E169">
            <v>0</v>
          </cell>
        </row>
        <row r="170">
          <cell r="C170">
            <v>0</v>
          </cell>
          <cell r="E170">
            <v>0</v>
          </cell>
        </row>
        <row r="171">
          <cell r="C171">
            <v>0</v>
          </cell>
          <cell r="E171">
            <v>389475</v>
          </cell>
        </row>
        <row r="172">
          <cell r="C172">
            <v>0</v>
          </cell>
          <cell r="E172">
            <v>0</v>
          </cell>
        </row>
        <row r="173">
          <cell r="C173">
            <v>0</v>
          </cell>
          <cell r="E173">
            <v>389475</v>
          </cell>
        </row>
        <row r="174">
          <cell r="C174">
            <v>0</v>
          </cell>
          <cell r="E174">
            <v>389475</v>
          </cell>
        </row>
        <row r="175">
          <cell r="C175">
            <v>0</v>
          </cell>
          <cell r="E175">
            <v>0</v>
          </cell>
        </row>
        <row r="176">
          <cell r="C176">
            <v>794518</v>
          </cell>
          <cell r="E176">
            <v>0</v>
          </cell>
        </row>
        <row r="177">
          <cell r="C177">
            <v>0</v>
          </cell>
          <cell r="E177">
            <v>0</v>
          </cell>
        </row>
        <row r="178">
          <cell r="C178">
            <v>794518</v>
          </cell>
          <cell r="E178">
            <v>0</v>
          </cell>
        </row>
        <row r="179">
          <cell r="C179">
            <v>38960772</v>
          </cell>
          <cell r="E179">
            <v>25240528</v>
          </cell>
        </row>
        <row r="180">
          <cell r="C180">
            <v>796652</v>
          </cell>
          <cell r="E180">
            <v>796652</v>
          </cell>
        </row>
        <row r="181">
          <cell r="C181">
            <v>0</v>
          </cell>
          <cell r="E181">
            <v>0</v>
          </cell>
        </row>
        <row r="182">
          <cell r="C182">
            <v>5552862</v>
          </cell>
          <cell r="E182">
            <v>5552862</v>
          </cell>
        </row>
        <row r="183">
          <cell r="C183">
            <v>17672879</v>
          </cell>
          <cell r="E183">
            <v>9351519</v>
          </cell>
        </row>
        <row r="184">
          <cell r="C184">
            <v>0</v>
          </cell>
          <cell r="E184">
            <v>0</v>
          </cell>
        </row>
        <row r="185">
          <cell r="C185">
            <v>-8321360</v>
          </cell>
          <cell r="E185">
            <v>5558708</v>
          </cell>
        </row>
        <row r="186">
          <cell r="C186">
            <v>15701033</v>
          </cell>
          <cell r="E186">
            <v>21259741</v>
          </cell>
        </row>
        <row r="187">
          <cell r="C187">
            <v>0</v>
          </cell>
          <cell r="E187">
            <v>0</v>
          </cell>
        </row>
        <row r="188">
          <cell r="C188">
            <v>0</v>
          </cell>
          <cell r="E188">
            <v>0</v>
          </cell>
        </row>
        <row r="189">
          <cell r="C189">
            <v>12273948</v>
          </cell>
          <cell r="E189">
            <v>310050</v>
          </cell>
        </row>
        <row r="190">
          <cell r="C190">
            <v>0</v>
          </cell>
          <cell r="E190">
            <v>0</v>
          </cell>
        </row>
        <row r="191">
          <cell r="C191">
            <v>0</v>
          </cell>
          <cell r="E191">
            <v>0</v>
          </cell>
        </row>
        <row r="192">
          <cell r="C192">
            <v>0</v>
          </cell>
          <cell r="E192">
            <v>0</v>
          </cell>
        </row>
        <row r="193">
          <cell r="C193">
            <v>0</v>
          </cell>
          <cell r="E193">
            <v>0</v>
          </cell>
        </row>
        <row r="194">
          <cell r="C194">
            <v>1206500</v>
          </cell>
          <cell r="E194">
            <v>0</v>
          </cell>
        </row>
        <row r="195">
          <cell r="C195">
            <v>4730750</v>
          </cell>
          <cell r="E195">
            <v>0</v>
          </cell>
        </row>
        <row r="196">
          <cell r="C196">
            <v>0</v>
          </cell>
          <cell r="E196">
            <v>0</v>
          </cell>
        </row>
        <row r="197">
          <cell r="C197">
            <v>0</v>
          </cell>
          <cell r="E197">
            <v>0</v>
          </cell>
        </row>
        <row r="198">
          <cell r="C198">
            <v>0</v>
          </cell>
          <cell r="E198">
            <v>0</v>
          </cell>
        </row>
        <row r="199">
          <cell r="C199">
            <v>0</v>
          </cell>
          <cell r="E199">
            <v>0</v>
          </cell>
        </row>
        <row r="200">
          <cell r="C200">
            <v>0</v>
          </cell>
          <cell r="E200">
            <v>0</v>
          </cell>
        </row>
        <row r="201">
          <cell r="C201">
            <v>0</v>
          </cell>
          <cell r="E201">
            <v>0</v>
          </cell>
        </row>
        <row r="202">
          <cell r="C202">
            <v>0</v>
          </cell>
          <cell r="E202">
            <v>0</v>
          </cell>
        </row>
        <row r="203">
          <cell r="C203">
            <v>0</v>
          </cell>
          <cell r="E203">
            <v>0</v>
          </cell>
        </row>
        <row r="204">
          <cell r="C204">
            <v>0</v>
          </cell>
          <cell r="E204">
            <v>0</v>
          </cell>
        </row>
        <row r="205">
          <cell r="C205">
            <v>0</v>
          </cell>
          <cell r="E205">
            <v>0</v>
          </cell>
        </row>
        <row r="206">
          <cell r="C206">
            <v>0</v>
          </cell>
          <cell r="E206">
            <v>0</v>
          </cell>
        </row>
        <row r="207">
          <cell r="C207">
            <v>0</v>
          </cell>
          <cell r="E207">
            <v>0</v>
          </cell>
        </row>
        <row r="208">
          <cell r="C208">
            <v>0</v>
          </cell>
          <cell r="E208">
            <v>0</v>
          </cell>
        </row>
        <row r="209">
          <cell r="C209">
            <v>0</v>
          </cell>
          <cell r="E209">
            <v>0</v>
          </cell>
        </row>
        <row r="210">
          <cell r="C210">
            <v>0</v>
          </cell>
          <cell r="E210">
            <v>0</v>
          </cell>
        </row>
        <row r="211">
          <cell r="C211">
            <v>0</v>
          </cell>
          <cell r="E211">
            <v>0</v>
          </cell>
        </row>
        <row r="212">
          <cell r="C212">
            <v>18211198</v>
          </cell>
          <cell r="E212">
            <v>310050</v>
          </cell>
        </row>
        <row r="213">
          <cell r="C213">
            <v>0</v>
          </cell>
          <cell r="E213">
            <v>0</v>
          </cell>
        </row>
        <row r="214">
          <cell r="C214">
            <v>0</v>
          </cell>
          <cell r="E214">
            <v>0</v>
          </cell>
        </row>
        <row r="215">
          <cell r="C215">
            <v>974643</v>
          </cell>
          <cell r="E215">
            <v>0</v>
          </cell>
        </row>
        <row r="216">
          <cell r="C216">
            <v>0</v>
          </cell>
          <cell r="E216">
            <v>0</v>
          </cell>
        </row>
        <row r="217">
          <cell r="C217">
            <v>0</v>
          </cell>
          <cell r="E217">
            <v>0</v>
          </cell>
        </row>
        <row r="218">
          <cell r="C218">
            <v>0</v>
          </cell>
          <cell r="E218">
            <v>0</v>
          </cell>
        </row>
        <row r="219">
          <cell r="C219">
            <v>0</v>
          </cell>
          <cell r="E219">
            <v>0</v>
          </cell>
        </row>
        <row r="220">
          <cell r="C220">
            <v>0</v>
          </cell>
          <cell r="E220">
            <v>0</v>
          </cell>
        </row>
        <row r="221">
          <cell r="C221">
            <v>0</v>
          </cell>
          <cell r="E221">
            <v>0</v>
          </cell>
        </row>
        <row r="222">
          <cell r="C222">
            <v>0</v>
          </cell>
          <cell r="E222">
            <v>0</v>
          </cell>
        </row>
        <row r="223">
          <cell r="C223">
            <v>0</v>
          </cell>
          <cell r="E223">
            <v>0</v>
          </cell>
        </row>
        <row r="224">
          <cell r="C224">
            <v>0</v>
          </cell>
          <cell r="E224">
            <v>0</v>
          </cell>
        </row>
        <row r="225">
          <cell r="C225">
            <v>0</v>
          </cell>
          <cell r="E225">
            <v>0</v>
          </cell>
        </row>
        <row r="226">
          <cell r="C226">
            <v>0</v>
          </cell>
          <cell r="E226">
            <v>0</v>
          </cell>
        </row>
        <row r="227">
          <cell r="C227">
            <v>0</v>
          </cell>
          <cell r="E227">
            <v>0</v>
          </cell>
        </row>
        <row r="228">
          <cell r="C228">
            <v>0</v>
          </cell>
          <cell r="E228">
            <v>0</v>
          </cell>
        </row>
        <row r="229">
          <cell r="C229">
            <v>0</v>
          </cell>
          <cell r="E229">
            <v>0</v>
          </cell>
        </row>
        <row r="230">
          <cell r="C230">
            <v>0</v>
          </cell>
          <cell r="E230">
            <v>0</v>
          </cell>
        </row>
        <row r="231">
          <cell r="C231">
            <v>0</v>
          </cell>
          <cell r="E231">
            <v>0</v>
          </cell>
        </row>
        <row r="232">
          <cell r="C232">
            <v>0</v>
          </cell>
          <cell r="E232">
            <v>0</v>
          </cell>
        </row>
        <row r="233">
          <cell r="C233">
            <v>0</v>
          </cell>
          <cell r="E233">
            <v>0</v>
          </cell>
        </row>
        <row r="234">
          <cell r="C234">
            <v>0</v>
          </cell>
          <cell r="E234">
            <v>0</v>
          </cell>
        </row>
        <row r="235">
          <cell r="C235">
            <v>0</v>
          </cell>
          <cell r="E235">
            <v>0</v>
          </cell>
        </row>
        <row r="236">
          <cell r="C236">
            <v>974643</v>
          </cell>
          <cell r="E236">
            <v>0</v>
          </cell>
        </row>
        <row r="237">
          <cell r="C237">
            <v>0</v>
          </cell>
          <cell r="E237">
            <v>0</v>
          </cell>
        </row>
        <row r="238">
          <cell r="C238">
            <v>0</v>
          </cell>
          <cell r="E238">
            <v>0</v>
          </cell>
        </row>
        <row r="239">
          <cell r="C239">
            <v>0</v>
          </cell>
          <cell r="E239">
            <v>0</v>
          </cell>
        </row>
        <row r="240">
          <cell r="C240">
            <v>0</v>
          </cell>
          <cell r="E240">
            <v>0</v>
          </cell>
        </row>
        <row r="241">
          <cell r="C241">
            <v>0</v>
          </cell>
          <cell r="E241">
            <v>0</v>
          </cell>
        </row>
        <row r="242">
          <cell r="C242">
            <v>0</v>
          </cell>
          <cell r="E242">
            <v>0</v>
          </cell>
        </row>
        <row r="243">
          <cell r="C243">
            <v>0</v>
          </cell>
          <cell r="E243">
            <v>0</v>
          </cell>
        </row>
        <row r="244">
          <cell r="C244">
            <v>0</v>
          </cell>
          <cell r="E244">
            <v>0</v>
          </cell>
        </row>
        <row r="245">
          <cell r="C245">
            <v>0</v>
          </cell>
          <cell r="E245">
            <v>0</v>
          </cell>
        </row>
        <row r="246">
          <cell r="C246">
            <v>0</v>
          </cell>
          <cell r="E246">
            <v>0</v>
          </cell>
        </row>
        <row r="247">
          <cell r="C247">
            <v>19185841</v>
          </cell>
          <cell r="E247">
            <v>310050</v>
          </cell>
        </row>
        <row r="248">
          <cell r="C248">
            <v>0</v>
          </cell>
          <cell r="E248">
            <v>0</v>
          </cell>
        </row>
        <row r="249">
          <cell r="C249">
            <v>0</v>
          </cell>
          <cell r="E249">
            <v>0</v>
          </cell>
        </row>
        <row r="250">
          <cell r="C250">
            <v>4073898</v>
          </cell>
          <cell r="E250">
            <v>3670737</v>
          </cell>
        </row>
        <row r="251">
          <cell r="C251">
            <v>0</v>
          </cell>
          <cell r="E251">
            <v>0</v>
          </cell>
        </row>
        <row r="252">
          <cell r="C252">
            <v>4073898</v>
          </cell>
          <cell r="E252">
            <v>3670737</v>
          </cell>
        </row>
        <row r="253">
          <cell r="C253">
            <v>38960772</v>
          </cell>
          <cell r="E253">
            <v>25240528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4"/>
      <sheetName val="05 A"/>
      <sheetName val="06 A"/>
      <sheetName val="07 A"/>
      <sheetName val="08"/>
      <sheetName val="09 A"/>
      <sheetName val="12 A"/>
      <sheetName val="13 A"/>
      <sheetName val="15 A"/>
      <sheetName val="16 A"/>
      <sheetName val="17 A1"/>
      <sheetName val="PK_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0</v>
          </cell>
          <cell r="E4">
            <v>0</v>
          </cell>
        </row>
        <row r="5">
          <cell r="C5">
            <v>0</v>
          </cell>
          <cell r="E5">
            <v>0</v>
          </cell>
        </row>
        <row r="6">
          <cell r="C6">
            <v>0</v>
          </cell>
          <cell r="E6">
            <v>0</v>
          </cell>
        </row>
        <row r="7">
          <cell r="C7">
            <v>0</v>
          </cell>
          <cell r="E7">
            <v>0</v>
          </cell>
        </row>
        <row r="8">
          <cell r="C8">
            <v>0</v>
          </cell>
          <cell r="E8">
            <v>601967</v>
          </cell>
        </row>
        <row r="9">
          <cell r="C9">
            <v>0</v>
          </cell>
          <cell r="E9">
            <v>0</v>
          </cell>
        </row>
        <row r="10">
          <cell r="C10">
            <v>0</v>
          </cell>
          <cell r="E10">
            <v>0</v>
          </cell>
        </row>
        <row r="11">
          <cell r="C11">
            <v>0</v>
          </cell>
          <cell r="E11">
            <v>0</v>
          </cell>
        </row>
        <row r="12">
          <cell r="C12">
            <v>0</v>
          </cell>
          <cell r="E12">
            <v>0</v>
          </cell>
        </row>
        <row r="13">
          <cell r="C13">
            <v>0</v>
          </cell>
          <cell r="E13">
            <v>601967</v>
          </cell>
        </row>
        <row r="14">
          <cell r="C14">
            <v>0</v>
          </cell>
          <cell r="E14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E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E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E20">
            <v>0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0</v>
          </cell>
          <cell r="E23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1">
          <cell r="C31">
            <v>0</v>
          </cell>
          <cell r="E31">
            <v>601967</v>
          </cell>
        </row>
        <row r="32">
          <cell r="C32">
            <v>0</v>
          </cell>
          <cell r="E32">
            <v>0</v>
          </cell>
        </row>
        <row r="33">
          <cell r="C33">
            <v>0</v>
          </cell>
          <cell r="E33">
            <v>0</v>
          </cell>
        </row>
        <row r="34">
          <cell r="C34">
            <v>0</v>
          </cell>
          <cell r="E34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0</v>
          </cell>
          <cell r="E38">
            <v>0</v>
          </cell>
        </row>
        <row r="39">
          <cell r="C39">
            <v>0</v>
          </cell>
          <cell r="E39">
            <v>0</v>
          </cell>
        </row>
        <row r="40">
          <cell r="C40">
            <v>0</v>
          </cell>
          <cell r="E40">
            <v>0</v>
          </cell>
        </row>
        <row r="41">
          <cell r="C41">
            <v>0</v>
          </cell>
          <cell r="E41">
            <v>0</v>
          </cell>
        </row>
        <row r="42">
          <cell r="C42">
            <v>0</v>
          </cell>
          <cell r="E42">
            <v>0</v>
          </cell>
        </row>
        <row r="43">
          <cell r="C43">
            <v>0</v>
          </cell>
          <cell r="E43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0</v>
          </cell>
          <cell r="E47">
            <v>0</v>
          </cell>
        </row>
        <row r="48">
          <cell r="C48">
            <v>0</v>
          </cell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C50">
            <v>0</v>
          </cell>
          <cell r="E50">
            <v>0</v>
          </cell>
        </row>
        <row r="51">
          <cell r="C51">
            <v>0</v>
          </cell>
          <cell r="E51">
            <v>0</v>
          </cell>
        </row>
        <row r="52">
          <cell r="C52">
            <v>0</v>
          </cell>
          <cell r="E52">
            <v>0</v>
          </cell>
        </row>
        <row r="53">
          <cell r="C53">
            <v>0</v>
          </cell>
          <cell r="E53">
            <v>0</v>
          </cell>
        </row>
        <row r="54">
          <cell r="C54">
            <v>24510</v>
          </cell>
          <cell r="E54">
            <v>57070</v>
          </cell>
        </row>
        <row r="55">
          <cell r="C55">
            <v>0</v>
          </cell>
          <cell r="E55">
            <v>0</v>
          </cell>
        </row>
        <row r="56">
          <cell r="C56">
            <v>24510</v>
          </cell>
          <cell r="E56">
            <v>57070</v>
          </cell>
        </row>
        <row r="57">
          <cell r="C57">
            <v>0</v>
          </cell>
          <cell r="E57">
            <v>0</v>
          </cell>
        </row>
        <row r="58">
          <cell r="C58">
            <v>0</v>
          </cell>
          <cell r="E58">
            <v>0</v>
          </cell>
        </row>
        <row r="59">
          <cell r="C59">
            <v>0</v>
          </cell>
          <cell r="E59">
            <v>0</v>
          </cell>
        </row>
        <row r="60">
          <cell r="C60">
            <v>24510</v>
          </cell>
          <cell r="E60">
            <v>57070</v>
          </cell>
        </row>
        <row r="61">
          <cell r="C61">
            <v>0</v>
          </cell>
          <cell r="E61">
            <v>0</v>
          </cell>
        </row>
        <row r="62">
          <cell r="C62">
            <v>0</v>
          </cell>
          <cell r="E62">
            <v>0</v>
          </cell>
        </row>
        <row r="63">
          <cell r="C63">
            <v>0</v>
          </cell>
          <cell r="E63">
            <v>0</v>
          </cell>
        </row>
        <row r="64">
          <cell r="C64">
            <v>0</v>
          </cell>
          <cell r="E64">
            <v>0</v>
          </cell>
        </row>
        <row r="65">
          <cell r="C65">
            <v>0</v>
          </cell>
          <cell r="E65">
            <v>0</v>
          </cell>
        </row>
        <row r="66">
          <cell r="C66">
            <v>0</v>
          </cell>
          <cell r="E66">
            <v>0</v>
          </cell>
        </row>
        <row r="67">
          <cell r="C67">
            <v>0</v>
          </cell>
          <cell r="E67">
            <v>0</v>
          </cell>
        </row>
        <row r="68">
          <cell r="C68">
            <v>0</v>
          </cell>
          <cell r="E68">
            <v>0</v>
          </cell>
        </row>
        <row r="69">
          <cell r="C69">
            <v>0</v>
          </cell>
          <cell r="E69">
            <v>0</v>
          </cell>
        </row>
        <row r="70">
          <cell r="C70">
            <v>0</v>
          </cell>
          <cell r="E70">
            <v>0</v>
          </cell>
        </row>
        <row r="71">
          <cell r="C71">
            <v>0</v>
          </cell>
          <cell r="E71">
            <v>0</v>
          </cell>
        </row>
        <row r="72">
          <cell r="C72">
            <v>0</v>
          </cell>
          <cell r="E72">
            <v>0</v>
          </cell>
        </row>
        <row r="73">
          <cell r="C73">
            <v>0</v>
          </cell>
          <cell r="E73">
            <v>0</v>
          </cell>
        </row>
        <row r="74">
          <cell r="C74">
            <v>0</v>
          </cell>
          <cell r="E74">
            <v>0</v>
          </cell>
        </row>
        <row r="75">
          <cell r="C75">
            <v>0</v>
          </cell>
          <cell r="E75">
            <v>0</v>
          </cell>
        </row>
        <row r="76">
          <cell r="C76">
            <v>0</v>
          </cell>
          <cell r="E76">
            <v>0</v>
          </cell>
        </row>
        <row r="77">
          <cell r="C77">
            <v>0</v>
          </cell>
          <cell r="E77">
            <v>0</v>
          </cell>
        </row>
        <row r="78">
          <cell r="C78">
            <v>0</v>
          </cell>
          <cell r="E78">
            <v>0</v>
          </cell>
        </row>
        <row r="79">
          <cell r="C79">
            <v>0</v>
          </cell>
          <cell r="E79">
            <v>0</v>
          </cell>
        </row>
        <row r="80">
          <cell r="C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E90">
            <v>0</v>
          </cell>
        </row>
        <row r="91">
          <cell r="C91">
            <v>0</v>
          </cell>
          <cell r="E91">
            <v>0</v>
          </cell>
        </row>
        <row r="92">
          <cell r="C92">
            <v>0</v>
          </cell>
          <cell r="E92">
            <v>0</v>
          </cell>
        </row>
        <row r="93">
          <cell r="C93">
            <v>0</v>
          </cell>
          <cell r="E93">
            <v>0</v>
          </cell>
        </row>
        <row r="94">
          <cell r="C94">
            <v>0</v>
          </cell>
          <cell r="E94">
            <v>0</v>
          </cell>
        </row>
        <row r="95">
          <cell r="C95">
            <v>0</v>
          </cell>
          <cell r="E95">
            <v>0</v>
          </cell>
        </row>
        <row r="96">
          <cell r="C96">
            <v>0</v>
          </cell>
          <cell r="E96">
            <v>0</v>
          </cell>
        </row>
        <row r="97">
          <cell r="C97">
            <v>0</v>
          </cell>
          <cell r="E97">
            <v>0</v>
          </cell>
        </row>
        <row r="98">
          <cell r="C98">
            <v>0</v>
          </cell>
          <cell r="E98">
            <v>0</v>
          </cell>
        </row>
        <row r="99">
          <cell r="C99">
            <v>0</v>
          </cell>
          <cell r="E99">
            <v>0</v>
          </cell>
        </row>
        <row r="100">
          <cell r="C100">
            <v>0</v>
          </cell>
          <cell r="E100">
            <v>0</v>
          </cell>
        </row>
        <row r="101">
          <cell r="C101">
            <v>0</v>
          </cell>
          <cell r="E101">
            <v>0</v>
          </cell>
        </row>
        <row r="102">
          <cell r="C102">
            <v>0</v>
          </cell>
          <cell r="E102">
            <v>0</v>
          </cell>
        </row>
        <row r="103">
          <cell r="C103">
            <v>0</v>
          </cell>
          <cell r="E103">
            <v>0</v>
          </cell>
        </row>
        <row r="104">
          <cell r="C104">
            <v>0</v>
          </cell>
          <cell r="E104">
            <v>0</v>
          </cell>
        </row>
        <row r="105">
          <cell r="C105">
            <v>0</v>
          </cell>
          <cell r="E105">
            <v>0</v>
          </cell>
        </row>
        <row r="106">
          <cell r="C106">
            <v>0</v>
          </cell>
          <cell r="E106">
            <v>0</v>
          </cell>
        </row>
        <row r="107">
          <cell r="C107">
            <v>0</v>
          </cell>
          <cell r="E107">
            <v>0</v>
          </cell>
        </row>
        <row r="108">
          <cell r="C108">
            <v>0</v>
          </cell>
          <cell r="E108">
            <v>0</v>
          </cell>
        </row>
        <row r="109">
          <cell r="C109">
            <v>0</v>
          </cell>
          <cell r="E109">
            <v>0</v>
          </cell>
        </row>
        <row r="110">
          <cell r="C110">
            <v>0</v>
          </cell>
          <cell r="E110">
            <v>0</v>
          </cell>
        </row>
        <row r="111">
          <cell r="C111">
            <v>0</v>
          </cell>
          <cell r="E111">
            <v>0</v>
          </cell>
        </row>
        <row r="112">
          <cell r="C112">
            <v>0</v>
          </cell>
          <cell r="E112">
            <v>0</v>
          </cell>
        </row>
        <row r="113">
          <cell r="C113">
            <v>0</v>
          </cell>
          <cell r="E113">
            <v>0</v>
          </cell>
        </row>
        <row r="114">
          <cell r="C114">
            <v>0</v>
          </cell>
          <cell r="E114">
            <v>0</v>
          </cell>
        </row>
        <row r="115">
          <cell r="C115">
            <v>0</v>
          </cell>
          <cell r="E115">
            <v>0</v>
          </cell>
        </row>
        <row r="116">
          <cell r="C116">
            <v>0</v>
          </cell>
          <cell r="E116">
            <v>0</v>
          </cell>
        </row>
        <row r="117">
          <cell r="C117">
            <v>0</v>
          </cell>
          <cell r="E117">
            <v>0</v>
          </cell>
        </row>
        <row r="118">
          <cell r="C118">
            <v>0</v>
          </cell>
          <cell r="E118">
            <v>0</v>
          </cell>
        </row>
        <row r="119">
          <cell r="C119">
            <v>0</v>
          </cell>
          <cell r="E119">
            <v>0</v>
          </cell>
        </row>
        <row r="120">
          <cell r="C120">
            <v>0</v>
          </cell>
          <cell r="E120">
            <v>0</v>
          </cell>
        </row>
        <row r="121">
          <cell r="C121">
            <v>0</v>
          </cell>
          <cell r="E121">
            <v>0</v>
          </cell>
        </row>
        <row r="122">
          <cell r="C122">
            <v>0</v>
          </cell>
          <cell r="E122">
            <v>0</v>
          </cell>
        </row>
        <row r="123">
          <cell r="C123">
            <v>0</v>
          </cell>
          <cell r="E123">
            <v>0</v>
          </cell>
        </row>
        <row r="124">
          <cell r="C124">
            <v>0</v>
          </cell>
          <cell r="E124">
            <v>0</v>
          </cell>
        </row>
        <row r="125">
          <cell r="C125">
            <v>0</v>
          </cell>
          <cell r="E125">
            <v>0</v>
          </cell>
        </row>
        <row r="126">
          <cell r="C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C136">
            <v>0</v>
          </cell>
          <cell r="E136">
            <v>0</v>
          </cell>
        </row>
        <row r="137">
          <cell r="C137">
            <v>0</v>
          </cell>
          <cell r="E137">
            <v>0</v>
          </cell>
        </row>
        <row r="138">
          <cell r="C138">
            <v>0</v>
          </cell>
          <cell r="E138">
            <v>0</v>
          </cell>
        </row>
        <row r="139">
          <cell r="C139">
            <v>0</v>
          </cell>
          <cell r="E139">
            <v>0</v>
          </cell>
        </row>
        <row r="140">
          <cell r="C140">
            <v>0</v>
          </cell>
          <cell r="E140">
            <v>0</v>
          </cell>
        </row>
        <row r="141">
          <cell r="C141">
            <v>0</v>
          </cell>
          <cell r="E141">
            <v>0</v>
          </cell>
        </row>
        <row r="142">
          <cell r="C142">
            <v>0</v>
          </cell>
          <cell r="E142">
            <v>0</v>
          </cell>
        </row>
        <row r="143">
          <cell r="C143">
            <v>0</v>
          </cell>
          <cell r="E143">
            <v>0</v>
          </cell>
        </row>
        <row r="144">
          <cell r="C144">
            <v>0</v>
          </cell>
          <cell r="E144">
            <v>0</v>
          </cell>
        </row>
        <row r="145">
          <cell r="C145">
            <v>0</v>
          </cell>
          <cell r="E145">
            <v>0</v>
          </cell>
        </row>
        <row r="146">
          <cell r="C146">
            <v>0</v>
          </cell>
          <cell r="E146">
            <v>0</v>
          </cell>
        </row>
        <row r="147">
          <cell r="C147">
            <v>0</v>
          </cell>
          <cell r="E147">
            <v>0</v>
          </cell>
        </row>
        <row r="148">
          <cell r="C148">
            <v>0</v>
          </cell>
          <cell r="E148">
            <v>0</v>
          </cell>
        </row>
        <row r="149">
          <cell r="C149">
            <v>0</v>
          </cell>
          <cell r="E149">
            <v>0</v>
          </cell>
        </row>
        <row r="150">
          <cell r="C150">
            <v>0</v>
          </cell>
          <cell r="E150">
            <v>0</v>
          </cell>
        </row>
        <row r="151">
          <cell r="C151">
            <v>0</v>
          </cell>
          <cell r="E151">
            <v>0</v>
          </cell>
        </row>
        <row r="152">
          <cell r="C152">
            <v>0</v>
          </cell>
          <cell r="E152">
            <v>0</v>
          </cell>
        </row>
        <row r="153">
          <cell r="C153">
            <v>0</v>
          </cell>
          <cell r="E153">
            <v>0</v>
          </cell>
        </row>
        <row r="154">
          <cell r="C154">
            <v>0</v>
          </cell>
          <cell r="E154">
            <v>0</v>
          </cell>
        </row>
        <row r="155">
          <cell r="C155">
            <v>0</v>
          </cell>
          <cell r="E155">
            <v>0</v>
          </cell>
        </row>
        <row r="156">
          <cell r="C156">
            <v>0</v>
          </cell>
          <cell r="E156">
            <v>0</v>
          </cell>
        </row>
        <row r="157">
          <cell r="C157">
            <v>0</v>
          </cell>
          <cell r="E157">
            <v>0</v>
          </cell>
        </row>
        <row r="158">
          <cell r="C158">
            <v>0</v>
          </cell>
          <cell r="E158">
            <v>0</v>
          </cell>
        </row>
        <row r="159">
          <cell r="C159">
            <v>0</v>
          </cell>
          <cell r="E159">
            <v>0</v>
          </cell>
        </row>
        <row r="160">
          <cell r="C160">
            <v>0</v>
          </cell>
          <cell r="E160">
            <v>0</v>
          </cell>
        </row>
        <row r="161">
          <cell r="C161">
            <v>0</v>
          </cell>
          <cell r="E161">
            <v>0</v>
          </cell>
        </row>
        <row r="162">
          <cell r="C162">
            <v>0</v>
          </cell>
          <cell r="E162">
            <v>0</v>
          </cell>
        </row>
        <row r="163">
          <cell r="C163">
            <v>0</v>
          </cell>
          <cell r="E163">
            <v>0</v>
          </cell>
        </row>
        <row r="164">
          <cell r="C164">
            <v>0</v>
          </cell>
          <cell r="E164">
            <v>0</v>
          </cell>
        </row>
        <row r="165">
          <cell r="C165">
            <v>0</v>
          </cell>
          <cell r="E165">
            <v>0</v>
          </cell>
        </row>
        <row r="166">
          <cell r="C166">
            <v>0</v>
          </cell>
          <cell r="E166">
            <v>0</v>
          </cell>
        </row>
        <row r="167">
          <cell r="C167">
            <v>0</v>
          </cell>
          <cell r="E167">
            <v>0</v>
          </cell>
        </row>
        <row r="168">
          <cell r="C168">
            <v>0</v>
          </cell>
          <cell r="E168">
            <v>0</v>
          </cell>
        </row>
        <row r="169">
          <cell r="C169">
            <v>0</v>
          </cell>
          <cell r="E169">
            <v>0</v>
          </cell>
        </row>
        <row r="170">
          <cell r="C170">
            <v>0</v>
          </cell>
          <cell r="E170">
            <v>0</v>
          </cell>
        </row>
        <row r="171">
          <cell r="C171">
            <v>65847</v>
          </cell>
          <cell r="E171">
            <v>425117</v>
          </cell>
        </row>
        <row r="172">
          <cell r="C172">
            <v>0</v>
          </cell>
          <cell r="E172">
            <v>0</v>
          </cell>
        </row>
        <row r="173">
          <cell r="C173">
            <v>65847</v>
          </cell>
          <cell r="E173">
            <v>425117</v>
          </cell>
        </row>
        <row r="174">
          <cell r="C174">
            <v>65847</v>
          </cell>
          <cell r="E174">
            <v>425117</v>
          </cell>
        </row>
        <row r="175">
          <cell r="C175">
            <v>0</v>
          </cell>
          <cell r="E175">
            <v>0</v>
          </cell>
        </row>
        <row r="176">
          <cell r="C176">
            <v>0</v>
          </cell>
          <cell r="E176">
            <v>0</v>
          </cell>
        </row>
        <row r="177">
          <cell r="C177">
            <v>0</v>
          </cell>
          <cell r="E177">
            <v>0</v>
          </cell>
        </row>
        <row r="178">
          <cell r="C178">
            <v>0</v>
          </cell>
          <cell r="E178">
            <v>0</v>
          </cell>
        </row>
        <row r="179">
          <cell r="C179">
            <v>90357</v>
          </cell>
          <cell r="E179">
            <v>1084154</v>
          </cell>
        </row>
        <row r="180">
          <cell r="C180">
            <v>0</v>
          </cell>
          <cell r="E180">
            <v>0</v>
          </cell>
        </row>
        <row r="181">
          <cell r="C181">
            <v>0</v>
          </cell>
          <cell r="E181">
            <v>0</v>
          </cell>
        </row>
        <row r="182">
          <cell r="C182">
            <v>15012</v>
          </cell>
          <cell r="E182">
            <v>15012</v>
          </cell>
        </row>
        <row r="183">
          <cell r="C183">
            <v>-5325619</v>
          </cell>
          <cell r="E183">
            <v>-5208011</v>
          </cell>
        </row>
        <row r="184">
          <cell r="C184">
            <v>0</v>
          </cell>
          <cell r="E184">
            <v>0</v>
          </cell>
        </row>
        <row r="185">
          <cell r="C185">
            <v>117608</v>
          </cell>
          <cell r="E185">
            <v>965278</v>
          </cell>
        </row>
        <row r="186">
          <cell r="C186">
            <v>-5192999</v>
          </cell>
          <cell r="E186">
            <v>-4227721</v>
          </cell>
        </row>
        <row r="187">
          <cell r="C187">
            <v>0</v>
          </cell>
          <cell r="E187">
            <v>0</v>
          </cell>
        </row>
        <row r="188">
          <cell r="C188">
            <v>0</v>
          </cell>
          <cell r="E188">
            <v>0</v>
          </cell>
        </row>
        <row r="189">
          <cell r="C189">
            <v>743308</v>
          </cell>
          <cell r="E189">
            <v>0</v>
          </cell>
        </row>
        <row r="190">
          <cell r="C190">
            <v>0</v>
          </cell>
          <cell r="E190">
            <v>0</v>
          </cell>
        </row>
        <row r="191">
          <cell r="C191">
            <v>0</v>
          </cell>
          <cell r="E191">
            <v>0</v>
          </cell>
        </row>
        <row r="192">
          <cell r="C192">
            <v>0</v>
          </cell>
          <cell r="E192">
            <v>0</v>
          </cell>
        </row>
        <row r="193">
          <cell r="C193">
            <v>0</v>
          </cell>
          <cell r="E193">
            <v>0</v>
          </cell>
        </row>
        <row r="194">
          <cell r="C194">
            <v>0</v>
          </cell>
          <cell r="E194">
            <v>0</v>
          </cell>
        </row>
        <row r="195">
          <cell r="C195">
            <v>0</v>
          </cell>
          <cell r="E195">
            <v>0</v>
          </cell>
        </row>
        <row r="196">
          <cell r="C196">
            <v>0</v>
          </cell>
          <cell r="E196">
            <v>0</v>
          </cell>
        </row>
        <row r="197">
          <cell r="C197">
            <v>0</v>
          </cell>
          <cell r="E197">
            <v>0</v>
          </cell>
        </row>
        <row r="198">
          <cell r="C198">
            <v>0</v>
          </cell>
          <cell r="E198">
            <v>0</v>
          </cell>
        </row>
        <row r="199">
          <cell r="C199">
            <v>0</v>
          </cell>
          <cell r="E199">
            <v>0</v>
          </cell>
        </row>
        <row r="200">
          <cell r="C200">
            <v>0</v>
          </cell>
          <cell r="E200">
            <v>0</v>
          </cell>
        </row>
        <row r="201">
          <cell r="C201">
            <v>0</v>
          </cell>
          <cell r="E201">
            <v>0</v>
          </cell>
        </row>
        <row r="202">
          <cell r="C202">
            <v>0</v>
          </cell>
          <cell r="E202">
            <v>0</v>
          </cell>
        </row>
        <row r="203">
          <cell r="C203">
            <v>0</v>
          </cell>
          <cell r="E203">
            <v>0</v>
          </cell>
        </row>
        <row r="204">
          <cell r="C204">
            <v>0</v>
          </cell>
          <cell r="E204">
            <v>0</v>
          </cell>
        </row>
        <row r="205">
          <cell r="C205">
            <v>0</v>
          </cell>
          <cell r="E205">
            <v>0</v>
          </cell>
        </row>
        <row r="206">
          <cell r="C206">
            <v>0</v>
          </cell>
          <cell r="E206">
            <v>0</v>
          </cell>
        </row>
        <row r="207">
          <cell r="C207">
            <v>0</v>
          </cell>
          <cell r="E207">
            <v>0</v>
          </cell>
        </row>
        <row r="208">
          <cell r="C208">
            <v>0</v>
          </cell>
          <cell r="E208">
            <v>0</v>
          </cell>
        </row>
        <row r="209">
          <cell r="C209">
            <v>0</v>
          </cell>
          <cell r="E209">
            <v>0</v>
          </cell>
        </row>
        <row r="210">
          <cell r="C210">
            <v>0</v>
          </cell>
          <cell r="E210">
            <v>0</v>
          </cell>
        </row>
        <row r="211">
          <cell r="C211">
            <v>0</v>
          </cell>
          <cell r="E211">
            <v>0</v>
          </cell>
        </row>
        <row r="212">
          <cell r="C212">
            <v>743308</v>
          </cell>
          <cell r="E212">
            <v>0</v>
          </cell>
        </row>
        <row r="213">
          <cell r="C213">
            <v>0</v>
          </cell>
          <cell r="E213">
            <v>0</v>
          </cell>
        </row>
        <row r="214">
          <cell r="C214">
            <v>0</v>
          </cell>
          <cell r="E214">
            <v>0</v>
          </cell>
        </row>
        <row r="215">
          <cell r="C215">
            <v>84903</v>
          </cell>
          <cell r="E215">
            <v>0</v>
          </cell>
        </row>
        <row r="216">
          <cell r="C216">
            <v>0</v>
          </cell>
          <cell r="E216">
            <v>0</v>
          </cell>
        </row>
        <row r="217">
          <cell r="C217">
            <v>0</v>
          </cell>
          <cell r="E217">
            <v>0</v>
          </cell>
        </row>
        <row r="218">
          <cell r="C218">
            <v>0</v>
          </cell>
          <cell r="E218">
            <v>0</v>
          </cell>
        </row>
        <row r="219">
          <cell r="C219">
            <v>0</v>
          </cell>
          <cell r="E219">
            <v>0</v>
          </cell>
        </row>
        <row r="220">
          <cell r="C220">
            <v>0</v>
          </cell>
          <cell r="E220">
            <v>0</v>
          </cell>
        </row>
        <row r="221">
          <cell r="C221">
            <v>0</v>
          </cell>
          <cell r="E221">
            <v>0</v>
          </cell>
        </row>
        <row r="222">
          <cell r="C222">
            <v>0</v>
          </cell>
          <cell r="E222">
            <v>0</v>
          </cell>
        </row>
        <row r="223">
          <cell r="C223">
            <v>0</v>
          </cell>
          <cell r="E223">
            <v>0</v>
          </cell>
        </row>
        <row r="224">
          <cell r="C224">
            <v>0</v>
          </cell>
          <cell r="E224">
            <v>0</v>
          </cell>
        </row>
        <row r="225">
          <cell r="C225">
            <v>0</v>
          </cell>
          <cell r="E225">
            <v>0</v>
          </cell>
        </row>
        <row r="226">
          <cell r="C226">
            <v>0</v>
          </cell>
          <cell r="E226">
            <v>0</v>
          </cell>
        </row>
        <row r="227">
          <cell r="C227">
            <v>0</v>
          </cell>
          <cell r="E227">
            <v>0</v>
          </cell>
        </row>
        <row r="228">
          <cell r="C228">
            <v>0</v>
          </cell>
          <cell r="E228">
            <v>0</v>
          </cell>
        </row>
        <row r="229">
          <cell r="C229">
            <v>0</v>
          </cell>
          <cell r="E229">
            <v>0</v>
          </cell>
        </row>
        <row r="230">
          <cell r="C230">
            <v>0</v>
          </cell>
          <cell r="E230">
            <v>0</v>
          </cell>
        </row>
        <row r="231">
          <cell r="C231">
            <v>0</v>
          </cell>
          <cell r="E231">
            <v>0</v>
          </cell>
        </row>
        <row r="232">
          <cell r="C232">
            <v>0</v>
          </cell>
          <cell r="E232">
            <v>0</v>
          </cell>
        </row>
        <row r="233">
          <cell r="C233">
            <v>0</v>
          </cell>
          <cell r="E233">
            <v>0</v>
          </cell>
        </row>
        <row r="234">
          <cell r="C234">
            <v>0</v>
          </cell>
          <cell r="E234">
            <v>0</v>
          </cell>
        </row>
        <row r="235">
          <cell r="C235">
            <v>0</v>
          </cell>
          <cell r="E235">
            <v>0</v>
          </cell>
        </row>
        <row r="236">
          <cell r="C236">
            <v>84903</v>
          </cell>
          <cell r="E236">
            <v>0</v>
          </cell>
        </row>
        <row r="237">
          <cell r="C237">
            <v>0</v>
          </cell>
          <cell r="E237">
            <v>0</v>
          </cell>
        </row>
        <row r="238">
          <cell r="C238">
            <v>0</v>
          </cell>
          <cell r="E238">
            <v>0</v>
          </cell>
        </row>
        <row r="239">
          <cell r="C239">
            <v>0</v>
          </cell>
          <cell r="E239">
            <v>0</v>
          </cell>
        </row>
        <row r="240">
          <cell r="C240">
            <v>0</v>
          </cell>
          <cell r="E240">
            <v>0</v>
          </cell>
        </row>
        <row r="241">
          <cell r="C241">
            <v>0</v>
          </cell>
          <cell r="E241">
            <v>0</v>
          </cell>
        </row>
        <row r="242">
          <cell r="C242">
            <v>0</v>
          </cell>
          <cell r="E242">
            <v>0</v>
          </cell>
        </row>
        <row r="243">
          <cell r="C243">
            <v>0</v>
          </cell>
          <cell r="E243">
            <v>0</v>
          </cell>
        </row>
        <row r="244">
          <cell r="C244">
            <v>0</v>
          </cell>
          <cell r="E244">
            <v>0</v>
          </cell>
        </row>
        <row r="245">
          <cell r="C245">
            <v>0</v>
          </cell>
          <cell r="E245">
            <v>0</v>
          </cell>
        </row>
        <row r="246">
          <cell r="C246">
            <v>0</v>
          </cell>
          <cell r="E246">
            <v>0</v>
          </cell>
        </row>
        <row r="247">
          <cell r="C247">
            <v>828211</v>
          </cell>
          <cell r="E247">
            <v>0</v>
          </cell>
        </row>
        <row r="248">
          <cell r="C248">
            <v>0</v>
          </cell>
          <cell r="E248">
            <v>0</v>
          </cell>
        </row>
        <row r="249">
          <cell r="C249">
            <v>0</v>
          </cell>
          <cell r="E249">
            <v>0</v>
          </cell>
        </row>
        <row r="250">
          <cell r="C250">
            <v>4455145</v>
          </cell>
          <cell r="E250">
            <v>5311875</v>
          </cell>
        </row>
        <row r="251">
          <cell r="C251">
            <v>0</v>
          </cell>
          <cell r="E251">
            <v>0</v>
          </cell>
        </row>
        <row r="252">
          <cell r="C252">
            <v>4455145</v>
          </cell>
          <cell r="E252">
            <v>5311875</v>
          </cell>
        </row>
        <row r="253">
          <cell r="C253">
            <v>90357</v>
          </cell>
          <cell r="E253">
            <v>1084154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3"/>
      <sheetName val="04"/>
      <sheetName val="05 A"/>
      <sheetName val="06 A"/>
      <sheetName val="07 A"/>
      <sheetName val="08"/>
      <sheetName val="09 A"/>
      <sheetName val="11 A"/>
      <sheetName val="11 B"/>
      <sheetName val="11 C"/>
      <sheetName val="11 E"/>
      <sheetName val="11 H"/>
      <sheetName val="11 I"/>
      <sheetName val="11 J"/>
      <sheetName val="11 K"/>
      <sheetName val="11 L"/>
      <sheetName val="12 A"/>
      <sheetName val="13 A"/>
      <sheetName val="15 A"/>
      <sheetName val="16 A"/>
      <sheetName val="17 A1"/>
      <sheetName val="PK_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0</v>
          </cell>
          <cell r="E4">
            <v>0</v>
          </cell>
        </row>
        <row r="5">
          <cell r="C5">
            <v>665479</v>
          </cell>
          <cell r="E5">
            <v>335479</v>
          </cell>
        </row>
        <row r="6">
          <cell r="C6">
            <v>0</v>
          </cell>
          <cell r="E6">
            <v>0</v>
          </cell>
        </row>
        <row r="7">
          <cell r="C7">
            <v>665479</v>
          </cell>
          <cell r="E7">
            <v>335479</v>
          </cell>
        </row>
        <row r="8">
          <cell r="C8">
            <v>986366426</v>
          </cell>
          <cell r="E8">
            <v>960254968</v>
          </cell>
        </row>
        <row r="9">
          <cell r="C9">
            <v>2249129</v>
          </cell>
          <cell r="E9">
            <v>1409739</v>
          </cell>
        </row>
        <row r="10">
          <cell r="C10">
            <v>0</v>
          </cell>
          <cell r="E10">
            <v>0</v>
          </cell>
        </row>
        <row r="11">
          <cell r="C11">
            <v>56699714</v>
          </cell>
          <cell r="E11">
            <v>63036513</v>
          </cell>
        </row>
        <row r="12">
          <cell r="C12">
            <v>0</v>
          </cell>
          <cell r="E12">
            <v>0</v>
          </cell>
        </row>
        <row r="13">
          <cell r="C13">
            <v>1045315269</v>
          </cell>
          <cell r="E13">
            <v>1024701220</v>
          </cell>
        </row>
        <row r="14">
          <cell r="C14">
            <v>1852500</v>
          </cell>
          <cell r="E14">
            <v>1852500</v>
          </cell>
        </row>
        <row r="15">
          <cell r="C15">
            <v>0</v>
          </cell>
          <cell r="E15">
            <v>0</v>
          </cell>
        </row>
        <row r="16">
          <cell r="C16">
            <v>1852500</v>
          </cell>
          <cell r="E16">
            <v>1852500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E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E20">
            <v>0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0</v>
          </cell>
          <cell r="E23">
            <v>0</v>
          </cell>
        </row>
        <row r="24">
          <cell r="C24">
            <v>1852500</v>
          </cell>
          <cell r="E24">
            <v>1852500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1">
          <cell r="C31">
            <v>1047833248</v>
          </cell>
          <cell r="E31">
            <v>1026889199</v>
          </cell>
        </row>
        <row r="32">
          <cell r="C32">
            <v>0</v>
          </cell>
          <cell r="E32">
            <v>0</v>
          </cell>
        </row>
        <row r="33">
          <cell r="C33">
            <v>0</v>
          </cell>
          <cell r="E33">
            <v>0</v>
          </cell>
        </row>
        <row r="34">
          <cell r="C34">
            <v>0</v>
          </cell>
          <cell r="E34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0</v>
          </cell>
          <cell r="E38">
            <v>0</v>
          </cell>
        </row>
        <row r="39">
          <cell r="C39">
            <v>0</v>
          </cell>
          <cell r="E39">
            <v>0</v>
          </cell>
        </row>
        <row r="40">
          <cell r="C40">
            <v>0</v>
          </cell>
          <cell r="E40">
            <v>0</v>
          </cell>
        </row>
        <row r="41">
          <cell r="C41">
            <v>0</v>
          </cell>
          <cell r="E41">
            <v>0</v>
          </cell>
        </row>
        <row r="42">
          <cell r="C42">
            <v>0</v>
          </cell>
          <cell r="E42">
            <v>0</v>
          </cell>
        </row>
        <row r="43">
          <cell r="C43">
            <v>0</v>
          </cell>
          <cell r="E43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0</v>
          </cell>
          <cell r="E47">
            <v>0</v>
          </cell>
        </row>
        <row r="48">
          <cell r="C48">
            <v>0</v>
          </cell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C50">
            <v>876460</v>
          </cell>
          <cell r="E50">
            <v>410100</v>
          </cell>
        </row>
        <row r="51">
          <cell r="C51">
            <v>0</v>
          </cell>
          <cell r="E51">
            <v>0</v>
          </cell>
        </row>
        <row r="52">
          <cell r="C52">
            <v>0</v>
          </cell>
          <cell r="E52">
            <v>0</v>
          </cell>
        </row>
        <row r="53">
          <cell r="C53">
            <v>876460</v>
          </cell>
          <cell r="E53">
            <v>410100</v>
          </cell>
        </row>
        <row r="54">
          <cell r="C54">
            <v>23806221</v>
          </cell>
          <cell r="E54">
            <v>40671250</v>
          </cell>
        </row>
        <row r="55">
          <cell r="C55">
            <v>0</v>
          </cell>
          <cell r="E55">
            <v>0</v>
          </cell>
        </row>
        <row r="56">
          <cell r="C56">
            <v>23806221</v>
          </cell>
          <cell r="E56">
            <v>40671250</v>
          </cell>
        </row>
        <row r="57">
          <cell r="C57">
            <v>0</v>
          </cell>
          <cell r="E57">
            <v>0</v>
          </cell>
        </row>
        <row r="58">
          <cell r="C58">
            <v>0</v>
          </cell>
          <cell r="E58">
            <v>0</v>
          </cell>
        </row>
        <row r="59">
          <cell r="C59">
            <v>0</v>
          </cell>
          <cell r="E59">
            <v>0</v>
          </cell>
        </row>
        <row r="60">
          <cell r="C60">
            <v>24682681</v>
          </cell>
          <cell r="E60">
            <v>41081350</v>
          </cell>
        </row>
        <row r="61">
          <cell r="C61">
            <v>0</v>
          </cell>
          <cell r="E61">
            <v>0</v>
          </cell>
        </row>
        <row r="62">
          <cell r="C62">
            <v>0</v>
          </cell>
          <cell r="E62">
            <v>0</v>
          </cell>
        </row>
        <row r="63">
          <cell r="C63">
            <v>0</v>
          </cell>
          <cell r="E63">
            <v>0</v>
          </cell>
        </row>
        <row r="64">
          <cell r="C64">
            <v>0</v>
          </cell>
          <cell r="E64">
            <v>0</v>
          </cell>
        </row>
        <row r="65">
          <cell r="C65">
            <v>24495935</v>
          </cell>
          <cell r="E65">
            <v>2463911</v>
          </cell>
        </row>
        <row r="66">
          <cell r="C66">
            <v>0</v>
          </cell>
          <cell r="E66">
            <v>0</v>
          </cell>
        </row>
        <row r="67">
          <cell r="C67">
            <v>0</v>
          </cell>
          <cell r="E67">
            <v>0</v>
          </cell>
        </row>
        <row r="68">
          <cell r="C68">
            <v>0</v>
          </cell>
          <cell r="E68">
            <v>0</v>
          </cell>
        </row>
        <row r="69">
          <cell r="C69">
            <v>0</v>
          </cell>
          <cell r="E69">
            <v>0</v>
          </cell>
        </row>
        <row r="70">
          <cell r="C70">
            <v>23775374</v>
          </cell>
          <cell r="E70">
            <v>2041417</v>
          </cell>
        </row>
        <row r="71">
          <cell r="C71">
            <v>720561</v>
          </cell>
          <cell r="E71">
            <v>422494</v>
          </cell>
        </row>
        <row r="72">
          <cell r="C72">
            <v>50000</v>
          </cell>
          <cell r="E72">
            <v>350000</v>
          </cell>
        </row>
        <row r="73">
          <cell r="C73">
            <v>50000</v>
          </cell>
          <cell r="E73">
            <v>350000</v>
          </cell>
        </row>
        <row r="74">
          <cell r="C74">
            <v>0</v>
          </cell>
          <cell r="E74">
            <v>0</v>
          </cell>
        </row>
        <row r="75">
          <cell r="C75">
            <v>0</v>
          </cell>
          <cell r="E75">
            <v>0</v>
          </cell>
        </row>
        <row r="76">
          <cell r="C76">
            <v>0</v>
          </cell>
          <cell r="E76">
            <v>0</v>
          </cell>
        </row>
        <row r="77">
          <cell r="C77">
            <v>0</v>
          </cell>
          <cell r="E77">
            <v>0</v>
          </cell>
        </row>
        <row r="78">
          <cell r="C78">
            <v>0</v>
          </cell>
          <cell r="E78">
            <v>0</v>
          </cell>
        </row>
        <row r="79">
          <cell r="C79">
            <v>0</v>
          </cell>
          <cell r="E79">
            <v>0</v>
          </cell>
        </row>
        <row r="80">
          <cell r="C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5970005</v>
          </cell>
          <cell r="E82">
            <v>7206905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5970005</v>
          </cell>
          <cell r="E85">
            <v>7206905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904030</v>
          </cell>
          <cell r="E88">
            <v>1035685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E90">
            <v>0</v>
          </cell>
        </row>
        <row r="91">
          <cell r="C91">
            <v>904030</v>
          </cell>
          <cell r="E91">
            <v>1035685</v>
          </cell>
        </row>
        <row r="92">
          <cell r="C92">
            <v>434330</v>
          </cell>
          <cell r="E92">
            <v>434330</v>
          </cell>
        </row>
        <row r="93">
          <cell r="C93">
            <v>0</v>
          </cell>
          <cell r="E93">
            <v>0</v>
          </cell>
        </row>
        <row r="94">
          <cell r="C94">
            <v>0</v>
          </cell>
          <cell r="E94">
            <v>0</v>
          </cell>
        </row>
        <row r="95">
          <cell r="C95">
            <v>434330</v>
          </cell>
          <cell r="E95">
            <v>434330</v>
          </cell>
        </row>
        <row r="96">
          <cell r="C96">
            <v>0</v>
          </cell>
          <cell r="E96">
            <v>0</v>
          </cell>
        </row>
        <row r="97">
          <cell r="C97">
            <v>0</v>
          </cell>
          <cell r="E97">
            <v>0</v>
          </cell>
        </row>
        <row r="98">
          <cell r="C98">
            <v>0</v>
          </cell>
          <cell r="E98">
            <v>0</v>
          </cell>
        </row>
        <row r="99">
          <cell r="C99">
            <v>0</v>
          </cell>
          <cell r="E99">
            <v>0</v>
          </cell>
        </row>
        <row r="100">
          <cell r="C100">
            <v>0</v>
          </cell>
          <cell r="E100">
            <v>0</v>
          </cell>
        </row>
        <row r="101">
          <cell r="C101">
            <v>0</v>
          </cell>
          <cell r="E101">
            <v>0</v>
          </cell>
        </row>
        <row r="102">
          <cell r="C102">
            <v>0</v>
          </cell>
          <cell r="E102">
            <v>0</v>
          </cell>
        </row>
        <row r="103">
          <cell r="C103">
            <v>0</v>
          </cell>
          <cell r="E103">
            <v>0</v>
          </cell>
        </row>
        <row r="104">
          <cell r="C104">
            <v>31854300</v>
          </cell>
          <cell r="E104">
            <v>11490831</v>
          </cell>
        </row>
        <row r="105">
          <cell r="C105">
            <v>0</v>
          </cell>
          <cell r="E105">
            <v>0</v>
          </cell>
        </row>
        <row r="106">
          <cell r="C106">
            <v>0</v>
          </cell>
          <cell r="E106">
            <v>0</v>
          </cell>
        </row>
        <row r="107">
          <cell r="C107">
            <v>0</v>
          </cell>
          <cell r="E107">
            <v>0</v>
          </cell>
        </row>
        <row r="108">
          <cell r="C108">
            <v>0</v>
          </cell>
          <cell r="E108">
            <v>0</v>
          </cell>
        </row>
        <row r="109">
          <cell r="C109">
            <v>0</v>
          </cell>
          <cell r="E109">
            <v>0</v>
          </cell>
        </row>
        <row r="110">
          <cell r="C110">
            <v>0</v>
          </cell>
          <cell r="E110">
            <v>0</v>
          </cell>
        </row>
        <row r="111">
          <cell r="C111">
            <v>0</v>
          </cell>
          <cell r="E111">
            <v>0</v>
          </cell>
        </row>
        <row r="112">
          <cell r="C112">
            <v>0</v>
          </cell>
          <cell r="E112">
            <v>0</v>
          </cell>
        </row>
        <row r="113">
          <cell r="C113">
            <v>0</v>
          </cell>
          <cell r="E113">
            <v>0</v>
          </cell>
        </row>
        <row r="114">
          <cell r="C114">
            <v>0</v>
          </cell>
          <cell r="E114">
            <v>0</v>
          </cell>
        </row>
        <row r="115">
          <cell r="C115">
            <v>0</v>
          </cell>
          <cell r="E115">
            <v>0</v>
          </cell>
        </row>
        <row r="116">
          <cell r="C116">
            <v>0</v>
          </cell>
          <cell r="E116">
            <v>0</v>
          </cell>
        </row>
        <row r="117">
          <cell r="C117">
            <v>0</v>
          </cell>
          <cell r="E117">
            <v>0</v>
          </cell>
        </row>
        <row r="118">
          <cell r="C118">
            <v>0</v>
          </cell>
          <cell r="E118">
            <v>0</v>
          </cell>
        </row>
        <row r="119">
          <cell r="C119">
            <v>0</v>
          </cell>
          <cell r="E119">
            <v>0</v>
          </cell>
        </row>
        <row r="120">
          <cell r="C120">
            <v>0</v>
          </cell>
          <cell r="E120">
            <v>0</v>
          </cell>
        </row>
        <row r="121">
          <cell r="C121">
            <v>0</v>
          </cell>
          <cell r="E121">
            <v>0</v>
          </cell>
        </row>
        <row r="122">
          <cell r="C122">
            <v>0</v>
          </cell>
          <cell r="E122">
            <v>0</v>
          </cell>
        </row>
        <row r="123">
          <cell r="C123">
            <v>0</v>
          </cell>
          <cell r="E123">
            <v>0</v>
          </cell>
        </row>
        <row r="124">
          <cell r="C124">
            <v>0</v>
          </cell>
          <cell r="E124">
            <v>0</v>
          </cell>
        </row>
        <row r="125">
          <cell r="C125">
            <v>0</v>
          </cell>
          <cell r="E125">
            <v>0</v>
          </cell>
        </row>
        <row r="126">
          <cell r="C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C136">
            <v>0</v>
          </cell>
          <cell r="E136">
            <v>0</v>
          </cell>
        </row>
        <row r="137">
          <cell r="C137">
            <v>0</v>
          </cell>
          <cell r="E137">
            <v>0</v>
          </cell>
        </row>
        <row r="138">
          <cell r="C138">
            <v>0</v>
          </cell>
          <cell r="E138">
            <v>0</v>
          </cell>
        </row>
        <row r="139">
          <cell r="C139">
            <v>0</v>
          </cell>
          <cell r="E139">
            <v>0</v>
          </cell>
        </row>
        <row r="140">
          <cell r="C140">
            <v>0</v>
          </cell>
          <cell r="E140">
            <v>0</v>
          </cell>
        </row>
        <row r="141">
          <cell r="C141">
            <v>0</v>
          </cell>
          <cell r="E141">
            <v>0</v>
          </cell>
        </row>
        <row r="142">
          <cell r="C142">
            <v>0</v>
          </cell>
          <cell r="E142">
            <v>0</v>
          </cell>
        </row>
        <row r="143">
          <cell r="C143">
            <v>0</v>
          </cell>
          <cell r="E143">
            <v>0</v>
          </cell>
        </row>
        <row r="144">
          <cell r="C144">
            <v>0</v>
          </cell>
          <cell r="E144">
            <v>0</v>
          </cell>
        </row>
        <row r="145">
          <cell r="C145">
            <v>0</v>
          </cell>
          <cell r="E145">
            <v>0</v>
          </cell>
        </row>
        <row r="146">
          <cell r="C146">
            <v>3500000</v>
          </cell>
          <cell r="E146">
            <v>3500000</v>
          </cell>
        </row>
        <row r="147">
          <cell r="C147">
            <v>3500000</v>
          </cell>
          <cell r="E147">
            <v>3500000</v>
          </cell>
        </row>
        <row r="148">
          <cell r="C148">
            <v>0</v>
          </cell>
          <cell r="E148">
            <v>0</v>
          </cell>
        </row>
        <row r="149">
          <cell r="C149">
            <v>0</v>
          </cell>
          <cell r="E149">
            <v>0</v>
          </cell>
        </row>
        <row r="150">
          <cell r="C150">
            <v>0</v>
          </cell>
          <cell r="E150">
            <v>0</v>
          </cell>
        </row>
        <row r="151">
          <cell r="C151">
            <v>0</v>
          </cell>
          <cell r="E151">
            <v>0</v>
          </cell>
        </row>
        <row r="152">
          <cell r="C152">
            <v>0</v>
          </cell>
          <cell r="E152">
            <v>0</v>
          </cell>
        </row>
        <row r="153">
          <cell r="C153">
            <v>0</v>
          </cell>
          <cell r="E153">
            <v>0</v>
          </cell>
        </row>
        <row r="154">
          <cell r="C154">
            <v>0</v>
          </cell>
          <cell r="E154">
            <v>0</v>
          </cell>
        </row>
        <row r="155">
          <cell r="C155">
            <v>120000</v>
          </cell>
          <cell r="E155">
            <v>120000</v>
          </cell>
        </row>
        <row r="156">
          <cell r="C156">
            <v>0</v>
          </cell>
          <cell r="E156">
            <v>0</v>
          </cell>
        </row>
        <row r="157">
          <cell r="C157">
            <v>0</v>
          </cell>
          <cell r="E157">
            <v>0</v>
          </cell>
        </row>
        <row r="158">
          <cell r="C158">
            <v>0</v>
          </cell>
          <cell r="E158">
            <v>0</v>
          </cell>
        </row>
        <row r="159">
          <cell r="C159">
            <v>0</v>
          </cell>
          <cell r="E159">
            <v>0</v>
          </cell>
        </row>
        <row r="160">
          <cell r="C160">
            <v>0</v>
          </cell>
          <cell r="E160">
            <v>0</v>
          </cell>
        </row>
        <row r="161">
          <cell r="C161">
            <v>3620000</v>
          </cell>
          <cell r="E161">
            <v>3620000</v>
          </cell>
        </row>
        <row r="162">
          <cell r="C162">
            <v>35474300</v>
          </cell>
          <cell r="E162">
            <v>15110831</v>
          </cell>
        </row>
        <row r="163">
          <cell r="C163">
            <v>0</v>
          </cell>
          <cell r="E163">
            <v>0</v>
          </cell>
        </row>
        <row r="164">
          <cell r="C164">
            <v>0</v>
          </cell>
          <cell r="E164">
            <v>0</v>
          </cell>
        </row>
        <row r="165">
          <cell r="C165">
            <v>0</v>
          </cell>
          <cell r="E165">
            <v>0</v>
          </cell>
        </row>
        <row r="166">
          <cell r="C166">
            <v>0</v>
          </cell>
          <cell r="E166">
            <v>0</v>
          </cell>
        </row>
        <row r="167">
          <cell r="C167">
            <v>0</v>
          </cell>
          <cell r="E167">
            <v>0</v>
          </cell>
        </row>
        <row r="168">
          <cell r="C168">
            <v>0</v>
          </cell>
          <cell r="E168">
            <v>0</v>
          </cell>
        </row>
        <row r="169">
          <cell r="C169">
            <v>0</v>
          </cell>
          <cell r="E169">
            <v>0</v>
          </cell>
        </row>
        <row r="170">
          <cell r="C170">
            <v>0</v>
          </cell>
          <cell r="E170">
            <v>0</v>
          </cell>
        </row>
        <row r="171">
          <cell r="C171">
            <v>1725</v>
          </cell>
          <cell r="E171">
            <v>431831</v>
          </cell>
        </row>
        <row r="172">
          <cell r="C172">
            <v>0</v>
          </cell>
          <cell r="E172">
            <v>0</v>
          </cell>
        </row>
        <row r="173">
          <cell r="C173">
            <v>1725</v>
          </cell>
          <cell r="E173">
            <v>431831</v>
          </cell>
        </row>
        <row r="174">
          <cell r="C174">
            <v>1725</v>
          </cell>
          <cell r="E174">
            <v>431831</v>
          </cell>
        </row>
        <row r="175">
          <cell r="C175">
            <v>0</v>
          </cell>
          <cell r="E175">
            <v>0</v>
          </cell>
        </row>
        <row r="176">
          <cell r="C176">
            <v>0</v>
          </cell>
          <cell r="E176">
            <v>0</v>
          </cell>
        </row>
        <row r="177">
          <cell r="C177">
            <v>0</v>
          </cell>
          <cell r="E177">
            <v>0</v>
          </cell>
        </row>
        <row r="178">
          <cell r="C178">
            <v>0</v>
          </cell>
          <cell r="E178">
            <v>0</v>
          </cell>
        </row>
        <row r="179">
          <cell r="C179">
            <v>1107991954</v>
          </cell>
          <cell r="E179">
            <v>1083513211</v>
          </cell>
        </row>
        <row r="180">
          <cell r="C180">
            <v>1311775000</v>
          </cell>
          <cell r="E180">
            <v>1311775000</v>
          </cell>
        </row>
        <row r="181">
          <cell r="C181">
            <v>0</v>
          </cell>
          <cell r="E181">
            <v>0</v>
          </cell>
        </row>
        <row r="182">
          <cell r="C182">
            <v>5470210</v>
          </cell>
          <cell r="E182">
            <v>5470210</v>
          </cell>
        </row>
        <row r="183">
          <cell r="C183">
            <v>-296937344</v>
          </cell>
          <cell r="E183">
            <v>-299768700</v>
          </cell>
        </row>
        <row r="184">
          <cell r="C184">
            <v>0</v>
          </cell>
          <cell r="E184">
            <v>0</v>
          </cell>
        </row>
        <row r="185">
          <cell r="C185">
            <v>-2831356</v>
          </cell>
          <cell r="E185">
            <v>-977268</v>
          </cell>
        </row>
        <row r="186">
          <cell r="C186">
            <v>1017476510</v>
          </cell>
          <cell r="E186">
            <v>1016499242</v>
          </cell>
        </row>
        <row r="187">
          <cell r="C187">
            <v>0</v>
          </cell>
          <cell r="E187">
            <v>0</v>
          </cell>
        </row>
        <row r="188">
          <cell r="C188">
            <v>0</v>
          </cell>
          <cell r="E188">
            <v>0</v>
          </cell>
        </row>
        <row r="189">
          <cell r="C189">
            <v>14912096</v>
          </cell>
          <cell r="E189">
            <v>6063223</v>
          </cell>
        </row>
        <row r="190">
          <cell r="C190">
            <v>418527</v>
          </cell>
          <cell r="E190">
            <v>0</v>
          </cell>
        </row>
        <row r="191">
          <cell r="C191">
            <v>0</v>
          </cell>
          <cell r="E191">
            <v>0</v>
          </cell>
        </row>
        <row r="192">
          <cell r="C192">
            <v>0</v>
          </cell>
          <cell r="E192">
            <v>0</v>
          </cell>
        </row>
        <row r="193">
          <cell r="C193">
            <v>0</v>
          </cell>
          <cell r="E193">
            <v>0</v>
          </cell>
        </row>
        <row r="194">
          <cell r="C194">
            <v>0</v>
          </cell>
          <cell r="E194">
            <v>0</v>
          </cell>
        </row>
        <row r="195">
          <cell r="C195">
            <v>17773054</v>
          </cell>
          <cell r="E195">
            <v>7196548</v>
          </cell>
        </row>
        <row r="196">
          <cell r="C196">
            <v>0</v>
          </cell>
          <cell r="E196">
            <v>0</v>
          </cell>
        </row>
        <row r="197">
          <cell r="C197">
            <v>0</v>
          </cell>
          <cell r="E197">
            <v>0</v>
          </cell>
        </row>
        <row r="198">
          <cell r="C198">
            <v>0</v>
          </cell>
          <cell r="E198">
            <v>0</v>
          </cell>
        </row>
        <row r="199">
          <cell r="C199">
            <v>0</v>
          </cell>
          <cell r="E199">
            <v>0</v>
          </cell>
        </row>
        <row r="200">
          <cell r="C200">
            <v>0</v>
          </cell>
          <cell r="E200">
            <v>0</v>
          </cell>
        </row>
        <row r="201">
          <cell r="C201">
            <v>0</v>
          </cell>
          <cell r="E201">
            <v>0</v>
          </cell>
        </row>
        <row r="202">
          <cell r="C202">
            <v>0</v>
          </cell>
          <cell r="E202">
            <v>0</v>
          </cell>
        </row>
        <row r="203">
          <cell r="C203">
            <v>0</v>
          </cell>
          <cell r="E203">
            <v>0</v>
          </cell>
        </row>
        <row r="204">
          <cell r="C204">
            <v>0</v>
          </cell>
          <cell r="E204">
            <v>0</v>
          </cell>
        </row>
        <row r="205">
          <cell r="C205">
            <v>0</v>
          </cell>
          <cell r="E205">
            <v>0</v>
          </cell>
        </row>
        <row r="206">
          <cell r="C206">
            <v>0</v>
          </cell>
          <cell r="E206">
            <v>0</v>
          </cell>
        </row>
        <row r="207">
          <cell r="C207">
            <v>0</v>
          </cell>
          <cell r="E207">
            <v>0</v>
          </cell>
        </row>
        <row r="208">
          <cell r="C208">
            <v>0</v>
          </cell>
          <cell r="E208">
            <v>0</v>
          </cell>
        </row>
        <row r="209">
          <cell r="C209">
            <v>0</v>
          </cell>
          <cell r="E209">
            <v>0</v>
          </cell>
        </row>
        <row r="210">
          <cell r="C210">
            <v>0</v>
          </cell>
          <cell r="E210">
            <v>0</v>
          </cell>
        </row>
        <row r="211">
          <cell r="C211">
            <v>0</v>
          </cell>
          <cell r="E211">
            <v>0</v>
          </cell>
        </row>
        <row r="212">
          <cell r="C212">
            <v>33103677</v>
          </cell>
          <cell r="E212">
            <v>13259771</v>
          </cell>
        </row>
        <row r="213">
          <cell r="C213">
            <v>0</v>
          </cell>
          <cell r="E213">
            <v>0</v>
          </cell>
        </row>
        <row r="214">
          <cell r="C214">
            <v>0</v>
          </cell>
          <cell r="E214">
            <v>0</v>
          </cell>
        </row>
        <row r="215">
          <cell r="C215">
            <v>1337256</v>
          </cell>
          <cell r="E215">
            <v>0</v>
          </cell>
        </row>
        <row r="216">
          <cell r="C216">
            <v>0</v>
          </cell>
          <cell r="E216">
            <v>0</v>
          </cell>
        </row>
        <row r="217">
          <cell r="C217">
            <v>0</v>
          </cell>
          <cell r="E217">
            <v>0</v>
          </cell>
        </row>
        <row r="218">
          <cell r="C218">
            <v>0</v>
          </cell>
          <cell r="E218">
            <v>0</v>
          </cell>
        </row>
        <row r="219">
          <cell r="C219">
            <v>0</v>
          </cell>
          <cell r="E219">
            <v>0</v>
          </cell>
        </row>
        <row r="220">
          <cell r="C220">
            <v>0</v>
          </cell>
          <cell r="E220">
            <v>0</v>
          </cell>
        </row>
        <row r="221">
          <cell r="C221">
            <v>0</v>
          </cell>
          <cell r="E221">
            <v>0</v>
          </cell>
        </row>
        <row r="222">
          <cell r="C222">
            <v>0</v>
          </cell>
          <cell r="E222">
            <v>0</v>
          </cell>
        </row>
        <row r="223">
          <cell r="C223">
            <v>0</v>
          </cell>
          <cell r="E223">
            <v>0</v>
          </cell>
        </row>
        <row r="224">
          <cell r="C224">
            <v>0</v>
          </cell>
          <cell r="E224">
            <v>0</v>
          </cell>
        </row>
        <row r="225">
          <cell r="C225">
            <v>37080230</v>
          </cell>
          <cell r="E225">
            <v>32236891</v>
          </cell>
        </row>
        <row r="226">
          <cell r="C226">
            <v>30577025</v>
          </cell>
          <cell r="E226">
            <v>23577025</v>
          </cell>
        </row>
        <row r="227">
          <cell r="C227">
            <v>0</v>
          </cell>
          <cell r="E227">
            <v>0</v>
          </cell>
        </row>
        <row r="228">
          <cell r="C228">
            <v>0</v>
          </cell>
          <cell r="E228">
            <v>0</v>
          </cell>
        </row>
        <row r="229">
          <cell r="C229">
            <v>0</v>
          </cell>
          <cell r="E229">
            <v>0</v>
          </cell>
        </row>
        <row r="230">
          <cell r="C230">
            <v>6503205</v>
          </cell>
          <cell r="E230">
            <v>8659866</v>
          </cell>
        </row>
        <row r="231">
          <cell r="C231">
            <v>0</v>
          </cell>
          <cell r="E231">
            <v>0</v>
          </cell>
        </row>
        <row r="232">
          <cell r="C232">
            <v>0</v>
          </cell>
          <cell r="E232">
            <v>0</v>
          </cell>
        </row>
        <row r="233">
          <cell r="C233">
            <v>0</v>
          </cell>
          <cell r="E233">
            <v>0</v>
          </cell>
        </row>
        <row r="234">
          <cell r="C234">
            <v>0</v>
          </cell>
          <cell r="E234">
            <v>0</v>
          </cell>
        </row>
        <row r="235">
          <cell r="C235">
            <v>0</v>
          </cell>
          <cell r="E235">
            <v>0</v>
          </cell>
        </row>
        <row r="236">
          <cell r="C236">
            <v>38417486</v>
          </cell>
          <cell r="E236">
            <v>32236891</v>
          </cell>
        </row>
        <row r="237">
          <cell r="C237">
            <v>2544713</v>
          </cell>
          <cell r="E237">
            <v>1500205</v>
          </cell>
        </row>
        <row r="238">
          <cell r="C238">
            <v>0</v>
          </cell>
          <cell r="E238">
            <v>0</v>
          </cell>
        </row>
        <row r="239">
          <cell r="C239">
            <v>268462</v>
          </cell>
          <cell r="E239">
            <v>2806986</v>
          </cell>
        </row>
        <row r="240">
          <cell r="C240">
            <v>0</v>
          </cell>
          <cell r="E240">
            <v>0</v>
          </cell>
        </row>
        <row r="241">
          <cell r="C241">
            <v>0</v>
          </cell>
          <cell r="E241">
            <v>0</v>
          </cell>
        </row>
        <row r="242">
          <cell r="C242">
            <v>0</v>
          </cell>
          <cell r="E242">
            <v>0</v>
          </cell>
        </row>
        <row r="243">
          <cell r="C243">
            <v>0</v>
          </cell>
          <cell r="E243">
            <v>0</v>
          </cell>
        </row>
        <row r="244">
          <cell r="C244">
            <v>0</v>
          </cell>
          <cell r="E244">
            <v>0</v>
          </cell>
        </row>
        <row r="245">
          <cell r="C245">
            <v>0</v>
          </cell>
          <cell r="E245">
            <v>0</v>
          </cell>
        </row>
        <row r="246">
          <cell r="C246">
            <v>2813175</v>
          </cell>
          <cell r="E246">
            <v>4307191</v>
          </cell>
        </row>
        <row r="247">
          <cell r="C247">
            <v>74334338</v>
          </cell>
          <cell r="E247">
            <v>49803853</v>
          </cell>
        </row>
        <row r="248">
          <cell r="C248">
            <v>0</v>
          </cell>
          <cell r="E248">
            <v>0</v>
          </cell>
        </row>
        <row r="249">
          <cell r="C249">
            <v>0</v>
          </cell>
          <cell r="E249">
            <v>0</v>
          </cell>
        </row>
        <row r="250">
          <cell r="C250">
            <v>1673111</v>
          </cell>
          <cell r="E250">
            <v>2702121</v>
          </cell>
        </row>
        <row r="251">
          <cell r="C251">
            <v>14507995</v>
          </cell>
          <cell r="E251">
            <v>14507995</v>
          </cell>
        </row>
        <row r="252">
          <cell r="C252">
            <v>16181106</v>
          </cell>
          <cell r="E252">
            <v>17210116</v>
          </cell>
        </row>
        <row r="253">
          <cell r="C253">
            <v>1107991954</v>
          </cell>
          <cell r="E253">
            <v>1083513211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zoomScale="110" zoomScaleNormal="110" workbookViewId="0">
      <pane xSplit="2" ySplit="1" topLeftCell="D2" activePane="bottomRight" state="frozen"/>
      <selection pane="topRight" activeCell="C1" sqref="C1"/>
      <selection pane="bottomLeft" activeCell="A8" sqref="A8"/>
      <selection pane="bottomRight" activeCell="A81" sqref="A81:XFD81"/>
    </sheetView>
  </sheetViews>
  <sheetFormatPr defaultColWidth="8.85546875" defaultRowHeight="11.25" x14ac:dyDescent="0.2"/>
  <cols>
    <col min="1" max="1" width="12" style="264" customWidth="1"/>
    <col min="2" max="2" width="40.28515625" style="264" customWidth="1"/>
    <col min="3" max="5" width="11.140625" style="264" customWidth="1"/>
    <col min="6" max="6" width="9.5703125" style="264" customWidth="1"/>
    <col min="7" max="7" width="11.140625" style="272" customWidth="1"/>
    <col min="8" max="9" width="11.140625" style="264" customWidth="1"/>
    <col min="10" max="10" width="10.28515625" style="264" customWidth="1"/>
    <col min="11" max="11" width="11.140625" style="272" customWidth="1"/>
    <col min="12" max="13" width="11.140625" style="264" customWidth="1"/>
    <col min="14" max="14" width="9.42578125" style="264" customWidth="1"/>
    <col min="15" max="16384" width="8.85546875" style="264"/>
  </cols>
  <sheetData>
    <row r="1" spans="1:15" ht="15.75" customHeight="1" thickBot="1" x14ac:dyDescent="0.25">
      <c r="A1" s="495" t="s">
        <v>427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5" ht="32.25" thickBot="1" x14ac:dyDescent="0.25">
      <c r="A2" s="285" t="s">
        <v>82</v>
      </c>
      <c r="B2" s="496" t="s">
        <v>355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</row>
    <row r="3" spans="1:15" ht="21.75" thickBot="1" x14ac:dyDescent="0.25">
      <c r="A3" s="265" t="s">
        <v>1</v>
      </c>
      <c r="B3" s="496" t="s">
        <v>2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5" ht="15.75" customHeight="1" thickBot="1" x14ac:dyDescent="0.25">
      <c r="A4" s="497" t="s">
        <v>428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</row>
    <row r="5" spans="1:15" ht="21" x14ac:dyDescent="0.2">
      <c r="A5" s="487" t="s">
        <v>4</v>
      </c>
      <c r="B5" s="391" t="s">
        <v>5</v>
      </c>
      <c r="C5" s="489" t="s">
        <v>6</v>
      </c>
      <c r="D5" s="490"/>
      <c r="E5" s="490"/>
      <c r="F5" s="491"/>
      <c r="G5" s="492" t="s">
        <v>328</v>
      </c>
      <c r="H5" s="493"/>
      <c r="I5" s="493"/>
      <c r="J5" s="494"/>
      <c r="K5" s="492" t="s">
        <v>329</v>
      </c>
      <c r="L5" s="493"/>
      <c r="M5" s="493"/>
      <c r="N5" s="494"/>
    </row>
    <row r="6" spans="1:15" ht="36.6" customHeight="1" x14ac:dyDescent="0.2">
      <c r="A6" s="488"/>
      <c r="B6" s="392" t="s">
        <v>7</v>
      </c>
      <c r="C6" s="266" t="s">
        <v>106</v>
      </c>
      <c r="D6" s="267" t="s">
        <v>8</v>
      </c>
      <c r="E6" s="267" t="s">
        <v>9</v>
      </c>
      <c r="F6" s="268" t="s">
        <v>10</v>
      </c>
      <c r="G6" s="266" t="s">
        <v>106</v>
      </c>
      <c r="H6" s="267" t="s">
        <v>8</v>
      </c>
      <c r="I6" s="267" t="s">
        <v>9</v>
      </c>
      <c r="J6" s="268" t="s">
        <v>10</v>
      </c>
      <c r="K6" s="266" t="s">
        <v>106</v>
      </c>
      <c r="L6" s="267" t="s">
        <v>8</v>
      </c>
      <c r="M6" s="267" t="s">
        <v>9</v>
      </c>
      <c r="N6" s="268" t="s">
        <v>10</v>
      </c>
    </row>
    <row r="7" spans="1:15" s="272" customFormat="1" ht="21" x14ac:dyDescent="0.15">
      <c r="A7" s="352" t="s">
        <v>11</v>
      </c>
      <c r="B7" s="356" t="s">
        <v>12</v>
      </c>
      <c r="C7" s="269">
        <f>SUM(D7:F7)</f>
        <v>185330634</v>
      </c>
      <c r="D7" s="270">
        <f>SUM(D8:D13)</f>
        <v>116477401</v>
      </c>
      <c r="E7" s="270">
        <f t="shared" ref="E7:F7" si="0">SUM(E8:E13)</f>
        <v>0</v>
      </c>
      <c r="F7" s="270">
        <f t="shared" si="0"/>
        <v>68853233</v>
      </c>
      <c r="G7" s="273">
        <f>SUM(H7:J7)</f>
        <v>217985032</v>
      </c>
      <c r="H7" s="270">
        <f>SUM(H8:H13)</f>
        <v>160177532</v>
      </c>
      <c r="I7" s="270">
        <f t="shared" ref="I7:J7" si="1">SUM(I8:I13)</f>
        <v>0</v>
      </c>
      <c r="J7" s="270">
        <f t="shared" si="1"/>
        <v>57807500</v>
      </c>
      <c r="K7" s="273">
        <f>SUM(L7:N7)</f>
        <v>217985032</v>
      </c>
      <c r="L7" s="270">
        <f>SUM(L8:L13)</f>
        <v>160125279</v>
      </c>
      <c r="M7" s="270">
        <f t="shared" ref="M7:N7" si="2">SUM(M8:M13)</f>
        <v>0</v>
      </c>
      <c r="N7" s="271">
        <f t="shared" si="2"/>
        <v>57859753</v>
      </c>
    </row>
    <row r="8" spans="1:15" ht="22.5" x14ac:dyDescent="0.2">
      <c r="A8" s="353" t="s">
        <v>13</v>
      </c>
      <c r="B8" s="357" t="s">
        <v>14</v>
      </c>
      <c r="C8" s="269">
        <f t="shared" ref="C8:C48" si="3">SUM(D8:F8)</f>
        <v>75165835</v>
      </c>
      <c r="D8" s="274">
        <f>önkormányzat!D8-63880000</f>
        <v>6312602</v>
      </c>
      <c r="E8" s="274">
        <f>önkormányzat!E8</f>
        <v>0</v>
      </c>
      <c r="F8" s="274">
        <f>önkormányzat!F8+63880000</f>
        <v>68853233</v>
      </c>
      <c r="G8" s="273">
        <f t="shared" ref="G8:N48" si="4">SUM(H8:J8)</f>
        <v>76784270</v>
      </c>
      <c r="H8" s="274">
        <f>önkormányzat!H8-J8</f>
        <v>18976770</v>
      </c>
      <c r="I8" s="274">
        <f>önkormányzat!I8</f>
        <v>0</v>
      </c>
      <c r="J8" s="274">
        <v>57807500</v>
      </c>
      <c r="K8" s="273">
        <f t="shared" ref="K8:K48" si="5">SUM(L8:N8)</f>
        <v>76784270</v>
      </c>
      <c r="L8" s="274">
        <f>önkormányzat!L8-N8</f>
        <v>18924517</v>
      </c>
      <c r="M8" s="274">
        <f>önkormányzat!M8</f>
        <v>0</v>
      </c>
      <c r="N8" s="275">
        <v>57859753</v>
      </c>
    </row>
    <row r="9" spans="1:15" ht="22.5" x14ac:dyDescent="0.2">
      <c r="A9" s="353" t="s">
        <v>15</v>
      </c>
      <c r="B9" s="357" t="s">
        <v>16</v>
      </c>
      <c r="C9" s="269">
        <f t="shared" si="3"/>
        <v>63491000</v>
      </c>
      <c r="D9" s="274">
        <f>önkormányzat!D9</f>
        <v>63491000</v>
      </c>
      <c r="E9" s="274">
        <f>önkormányzat!E9</f>
        <v>0</v>
      </c>
      <c r="F9" s="274">
        <f>önkormányzat!F9</f>
        <v>0</v>
      </c>
      <c r="G9" s="273">
        <f t="shared" si="4"/>
        <v>67384392</v>
      </c>
      <c r="H9" s="274">
        <f>önkormányzat!H9</f>
        <v>67384392</v>
      </c>
      <c r="I9" s="274">
        <f>önkormányzat!I9</f>
        <v>0</v>
      </c>
      <c r="J9" s="274">
        <f>önkormányzat!J9</f>
        <v>0</v>
      </c>
      <c r="K9" s="273">
        <f t="shared" si="5"/>
        <v>67384392</v>
      </c>
      <c r="L9" s="274">
        <f>önkormányzat!L9</f>
        <v>67384392</v>
      </c>
      <c r="M9" s="274">
        <f>önkormányzat!M9</f>
        <v>0</v>
      </c>
      <c r="N9" s="275">
        <f>önkormányzat!N9</f>
        <v>0</v>
      </c>
      <c r="O9" s="276"/>
    </row>
    <row r="10" spans="1:15" ht="22.5" x14ac:dyDescent="0.2">
      <c r="A10" s="353" t="s">
        <v>17</v>
      </c>
      <c r="B10" s="357" t="s">
        <v>18</v>
      </c>
      <c r="C10" s="269">
        <f t="shared" si="3"/>
        <v>43520539</v>
      </c>
      <c r="D10" s="274">
        <f>önkormányzat!D10</f>
        <v>43520539</v>
      </c>
      <c r="E10" s="274">
        <f>önkormányzat!E10</f>
        <v>0</v>
      </c>
      <c r="F10" s="274">
        <f>önkormányzat!F10</f>
        <v>0</v>
      </c>
      <c r="G10" s="273">
        <f t="shared" si="4"/>
        <v>43115578</v>
      </c>
      <c r="H10" s="274">
        <f>önkormányzat!H10</f>
        <v>43115578</v>
      </c>
      <c r="I10" s="274">
        <f>önkormányzat!I10</f>
        <v>0</v>
      </c>
      <c r="J10" s="274">
        <f>önkormányzat!J10</f>
        <v>0</v>
      </c>
      <c r="K10" s="273">
        <f t="shared" si="5"/>
        <v>43115578</v>
      </c>
      <c r="L10" s="274">
        <f>önkormányzat!L10</f>
        <v>43115578</v>
      </c>
      <c r="M10" s="274">
        <f>önkormányzat!M10</f>
        <v>0</v>
      </c>
      <c r="N10" s="275">
        <f>önkormányzat!N10</f>
        <v>0</v>
      </c>
    </row>
    <row r="11" spans="1:15" x14ac:dyDescent="0.2">
      <c r="A11" s="353" t="s">
        <v>19</v>
      </c>
      <c r="B11" s="357" t="s">
        <v>20</v>
      </c>
      <c r="C11" s="269">
        <f t="shared" si="3"/>
        <v>3153260</v>
      </c>
      <c r="D11" s="274">
        <f>önkormányzat!D11</f>
        <v>3153260</v>
      </c>
      <c r="E11" s="274">
        <f>önkormányzat!E11</f>
        <v>0</v>
      </c>
      <c r="F11" s="274">
        <f>önkormányzat!F11</f>
        <v>0</v>
      </c>
      <c r="G11" s="273">
        <f t="shared" si="4"/>
        <v>3260260</v>
      </c>
      <c r="H11" s="274">
        <f>önkormányzat!H11</f>
        <v>3260260</v>
      </c>
      <c r="I11" s="274">
        <f>önkormányzat!I11</f>
        <v>0</v>
      </c>
      <c r="J11" s="274">
        <f>önkormányzat!J11</f>
        <v>0</v>
      </c>
      <c r="K11" s="273">
        <f t="shared" si="5"/>
        <v>3260260</v>
      </c>
      <c r="L11" s="274">
        <f>önkormányzat!L11</f>
        <v>3260260</v>
      </c>
      <c r="M11" s="274">
        <f>önkormányzat!M11</f>
        <v>0</v>
      </c>
      <c r="N11" s="275">
        <f>önkormányzat!N11</f>
        <v>0</v>
      </c>
    </row>
    <row r="12" spans="1:15" x14ac:dyDescent="0.2">
      <c r="A12" s="353" t="s">
        <v>21</v>
      </c>
      <c r="B12" s="357" t="s">
        <v>411</v>
      </c>
      <c r="C12" s="269">
        <f t="shared" si="3"/>
        <v>0</v>
      </c>
      <c r="D12" s="274">
        <f>önkormányzat!D12</f>
        <v>0</v>
      </c>
      <c r="E12" s="274">
        <f>önkormányzat!E12</f>
        <v>0</v>
      </c>
      <c r="F12" s="274">
        <f>önkormányzat!F12</f>
        <v>0</v>
      </c>
      <c r="G12" s="273">
        <f t="shared" si="4"/>
        <v>26954849</v>
      </c>
      <c r="H12" s="274">
        <f>önkormányzat!H12</f>
        <v>26954849</v>
      </c>
      <c r="I12" s="274">
        <f>önkormányzat!I12</f>
        <v>0</v>
      </c>
      <c r="J12" s="274">
        <f>önkormányzat!J12</f>
        <v>0</v>
      </c>
      <c r="K12" s="273">
        <f t="shared" si="5"/>
        <v>26954849</v>
      </c>
      <c r="L12" s="274">
        <f>önkormányzat!L12</f>
        <v>26954849</v>
      </c>
      <c r="M12" s="274">
        <f>önkormányzat!M12</f>
        <v>0</v>
      </c>
      <c r="N12" s="275">
        <f>önkormányzat!N12</f>
        <v>0</v>
      </c>
    </row>
    <row r="13" spans="1:15" x14ac:dyDescent="0.2">
      <c r="A13" s="353" t="s">
        <v>22</v>
      </c>
      <c r="B13" s="357" t="s">
        <v>412</v>
      </c>
      <c r="C13" s="269">
        <f t="shared" si="3"/>
        <v>0</v>
      </c>
      <c r="D13" s="274">
        <f>önkormányzat!D13</f>
        <v>0</v>
      </c>
      <c r="E13" s="274">
        <f>önkormányzat!E13</f>
        <v>0</v>
      </c>
      <c r="F13" s="274">
        <f>önkormányzat!F13</f>
        <v>0</v>
      </c>
      <c r="G13" s="273">
        <f t="shared" si="4"/>
        <v>485683</v>
      </c>
      <c r="H13" s="274">
        <f>önkormányzat!H13</f>
        <v>485683</v>
      </c>
      <c r="I13" s="274">
        <f>önkormányzat!I13</f>
        <v>0</v>
      </c>
      <c r="J13" s="274">
        <f>önkormányzat!J13</f>
        <v>0</v>
      </c>
      <c r="K13" s="273">
        <f t="shared" si="5"/>
        <v>485683</v>
      </c>
      <c r="L13" s="274">
        <f>önkormányzat!L13</f>
        <v>485683</v>
      </c>
      <c r="M13" s="274">
        <f>önkormányzat!M13</f>
        <v>0</v>
      </c>
      <c r="N13" s="275">
        <f>önkormányzat!N13</f>
        <v>0</v>
      </c>
    </row>
    <row r="14" spans="1:15" s="272" customFormat="1" ht="21" x14ac:dyDescent="0.15">
      <c r="A14" s="352" t="s">
        <v>23</v>
      </c>
      <c r="B14" s="290" t="s">
        <v>24</v>
      </c>
      <c r="C14" s="269">
        <f t="shared" si="3"/>
        <v>21511200</v>
      </c>
      <c r="D14" s="270">
        <f>SUM(D15:D17)</f>
        <v>21511200</v>
      </c>
      <c r="E14" s="270">
        <f t="shared" ref="E14:N14" si="6">SUM(E15:E17)</f>
        <v>0</v>
      </c>
      <c r="F14" s="270">
        <f t="shared" si="6"/>
        <v>0</v>
      </c>
      <c r="G14" s="273">
        <f t="shared" si="4"/>
        <v>24209883</v>
      </c>
      <c r="H14" s="270">
        <f t="shared" si="6"/>
        <v>24209883</v>
      </c>
      <c r="I14" s="270">
        <f t="shared" si="6"/>
        <v>0</v>
      </c>
      <c r="J14" s="270">
        <f t="shared" si="6"/>
        <v>0</v>
      </c>
      <c r="K14" s="273">
        <f t="shared" si="5"/>
        <v>17243879</v>
      </c>
      <c r="L14" s="270">
        <f t="shared" si="6"/>
        <v>17243879</v>
      </c>
      <c r="M14" s="270">
        <f t="shared" si="6"/>
        <v>0</v>
      </c>
      <c r="N14" s="271">
        <f t="shared" si="6"/>
        <v>0</v>
      </c>
    </row>
    <row r="15" spans="1:15" x14ac:dyDescent="0.2">
      <c r="A15" s="353" t="s">
        <v>25</v>
      </c>
      <c r="B15" s="357" t="s">
        <v>26</v>
      </c>
      <c r="C15" s="269">
        <f t="shared" si="3"/>
        <v>0</v>
      </c>
      <c r="D15" s="274">
        <f>önkormányzat!D15</f>
        <v>0</v>
      </c>
      <c r="E15" s="274">
        <f>önkormányzat!E15</f>
        <v>0</v>
      </c>
      <c r="F15" s="274">
        <f>önkormányzat!F15</f>
        <v>0</v>
      </c>
      <c r="G15" s="273">
        <f t="shared" si="4"/>
        <v>0</v>
      </c>
      <c r="H15" s="274">
        <f>önkormányzat!H15</f>
        <v>0</v>
      </c>
      <c r="I15" s="274">
        <f>önkormányzat!I15</f>
        <v>0</v>
      </c>
      <c r="J15" s="274">
        <f>önkormányzat!J15</f>
        <v>0</v>
      </c>
      <c r="K15" s="273">
        <f t="shared" si="5"/>
        <v>0</v>
      </c>
      <c r="L15" s="274">
        <f>önkormányzat!L15</f>
        <v>0</v>
      </c>
      <c r="M15" s="274">
        <f>önkormányzat!M15</f>
        <v>0</v>
      </c>
      <c r="N15" s="275">
        <f>önkormányzat!N15</f>
        <v>0</v>
      </c>
    </row>
    <row r="16" spans="1:15" x14ac:dyDescent="0.2">
      <c r="A16" s="353" t="s">
        <v>65</v>
      </c>
      <c r="B16" s="357" t="s">
        <v>27</v>
      </c>
      <c r="C16" s="269">
        <f t="shared" si="3"/>
        <v>21511200</v>
      </c>
      <c r="D16" s="274">
        <f>önkormányzat!D16</f>
        <v>21511200</v>
      </c>
      <c r="E16" s="274">
        <f>önkormányzat!E16</f>
        <v>0</v>
      </c>
      <c r="F16" s="274">
        <f>önkormányzat!F16</f>
        <v>0</v>
      </c>
      <c r="G16" s="273">
        <f t="shared" si="4"/>
        <v>24209883</v>
      </c>
      <c r="H16" s="274">
        <v>24209883</v>
      </c>
      <c r="I16" s="274">
        <f>önkormányzat!I16</f>
        <v>0</v>
      </c>
      <c r="J16" s="274">
        <f>önkormányzat!J16</f>
        <v>0</v>
      </c>
      <c r="K16" s="273">
        <f t="shared" si="5"/>
        <v>17243879</v>
      </c>
      <c r="L16" s="274">
        <v>17243879</v>
      </c>
      <c r="M16" s="274">
        <f>önkormányzat!M16</f>
        <v>0</v>
      </c>
      <c r="N16" s="275">
        <f>önkormányzat!N16</f>
        <v>0</v>
      </c>
    </row>
    <row r="17" spans="1:14" x14ac:dyDescent="0.2">
      <c r="A17" s="353" t="s">
        <v>396</v>
      </c>
      <c r="B17" s="357" t="s">
        <v>28</v>
      </c>
      <c r="C17" s="269">
        <f t="shared" si="3"/>
        <v>0</v>
      </c>
      <c r="D17" s="274">
        <f>önkormányzat!D17</f>
        <v>0</v>
      </c>
      <c r="E17" s="274">
        <f>önkormányzat!E17</f>
        <v>0</v>
      </c>
      <c r="F17" s="274">
        <f>önkormányzat!F17</f>
        <v>0</v>
      </c>
      <c r="G17" s="273">
        <f t="shared" si="4"/>
        <v>0</v>
      </c>
      <c r="H17" s="274">
        <f t="shared" si="4"/>
        <v>0</v>
      </c>
      <c r="I17" s="274">
        <f t="shared" si="4"/>
        <v>0</v>
      </c>
      <c r="J17" s="275">
        <f t="shared" si="4"/>
        <v>0</v>
      </c>
      <c r="K17" s="273">
        <f t="shared" si="5"/>
        <v>0</v>
      </c>
      <c r="L17" s="274">
        <f t="shared" si="4"/>
        <v>0</v>
      </c>
      <c r="M17" s="274">
        <f t="shared" si="4"/>
        <v>0</v>
      </c>
      <c r="N17" s="275">
        <f t="shared" si="4"/>
        <v>0</v>
      </c>
    </row>
    <row r="18" spans="1:14" s="272" customFormat="1" ht="21" x14ac:dyDescent="0.15">
      <c r="A18" s="352" t="s">
        <v>29</v>
      </c>
      <c r="B18" s="356" t="s">
        <v>413</v>
      </c>
      <c r="C18" s="269">
        <f t="shared" si="3"/>
        <v>0</v>
      </c>
      <c r="D18" s="270">
        <f>SUM(D19)</f>
        <v>0</v>
      </c>
      <c r="E18" s="270">
        <f>SUM(E19)</f>
        <v>0</v>
      </c>
      <c r="F18" s="271">
        <f>SUM(F19)</f>
        <v>0</v>
      </c>
      <c r="G18" s="273">
        <f t="shared" si="4"/>
        <v>24943123</v>
      </c>
      <c r="H18" s="270">
        <f>SUM(H19:H20)</f>
        <v>24943123</v>
      </c>
      <c r="I18" s="270">
        <f t="shared" ref="I18:N18" si="7">SUM(I19)</f>
        <v>0</v>
      </c>
      <c r="J18" s="271">
        <f t="shared" si="7"/>
        <v>0</v>
      </c>
      <c r="K18" s="273">
        <f t="shared" si="5"/>
        <v>24943123</v>
      </c>
      <c r="L18" s="270">
        <f>SUM(L19:L20)</f>
        <v>24943123</v>
      </c>
      <c r="M18" s="270">
        <f>SUM(M19)</f>
        <v>0</v>
      </c>
      <c r="N18" s="271">
        <f t="shared" si="7"/>
        <v>0</v>
      </c>
    </row>
    <row r="19" spans="1:14" x14ac:dyDescent="0.2">
      <c r="A19" s="353" t="s">
        <v>30</v>
      </c>
      <c r="B19" s="357" t="s">
        <v>31</v>
      </c>
      <c r="C19" s="269">
        <f t="shared" si="3"/>
        <v>0</v>
      </c>
      <c r="D19" s="274">
        <f>önkormányzat!D19</f>
        <v>0</v>
      </c>
      <c r="E19" s="274">
        <f>önkormányzat!E19</f>
        <v>0</v>
      </c>
      <c r="F19" s="274">
        <f>önkormányzat!F19</f>
        <v>0</v>
      </c>
      <c r="G19" s="273">
        <f t="shared" si="4"/>
        <v>11973418</v>
      </c>
      <c r="H19" s="274">
        <f>önkormányzat!H19</f>
        <v>11973418</v>
      </c>
      <c r="I19" s="274">
        <f>önkormányzat!I19</f>
        <v>0</v>
      </c>
      <c r="J19" s="274">
        <f>önkormányzat!J19</f>
        <v>0</v>
      </c>
      <c r="K19" s="273">
        <f t="shared" si="5"/>
        <v>11973418</v>
      </c>
      <c r="L19" s="274">
        <f>önkormányzat!L19</f>
        <v>11973418</v>
      </c>
      <c r="M19" s="274">
        <f>önkormányzat!M19</f>
        <v>0</v>
      </c>
      <c r="N19" s="275">
        <f>önkormányzat!N19</f>
        <v>0</v>
      </c>
    </row>
    <row r="20" spans="1:14" ht="22.5" x14ac:dyDescent="0.2">
      <c r="A20" s="353" t="s">
        <v>75</v>
      </c>
      <c r="B20" s="357" t="s">
        <v>414</v>
      </c>
      <c r="C20" s="269">
        <f t="shared" si="3"/>
        <v>0</v>
      </c>
      <c r="D20" s="274">
        <f>önkormányzat!D20</f>
        <v>0</v>
      </c>
      <c r="E20" s="274">
        <f>önkormányzat!E20</f>
        <v>0</v>
      </c>
      <c r="F20" s="274">
        <f>önkormányzat!F20</f>
        <v>0</v>
      </c>
      <c r="G20" s="273">
        <f t="shared" si="4"/>
        <v>12969705</v>
      </c>
      <c r="H20" s="274">
        <f>önkormányzat!H20</f>
        <v>12969705</v>
      </c>
      <c r="I20" s="274">
        <f>önkormányzat!I20</f>
        <v>0</v>
      </c>
      <c r="J20" s="274">
        <f>önkormányzat!J20</f>
        <v>0</v>
      </c>
      <c r="K20" s="273">
        <f t="shared" si="5"/>
        <v>12969705</v>
      </c>
      <c r="L20" s="274">
        <f>önkormányzat!L20</f>
        <v>12969705</v>
      </c>
      <c r="M20" s="274">
        <f>önkormányzat!M20</f>
        <v>0</v>
      </c>
      <c r="N20" s="275">
        <f>önkormányzat!N20</f>
        <v>0</v>
      </c>
    </row>
    <row r="21" spans="1:14" s="272" customFormat="1" ht="10.5" x14ac:dyDescent="0.15">
      <c r="A21" s="352" t="s">
        <v>32</v>
      </c>
      <c r="B21" s="356" t="s">
        <v>395</v>
      </c>
      <c r="C21" s="269">
        <f t="shared" si="3"/>
        <v>55000000</v>
      </c>
      <c r="D21" s="270">
        <f>SUM(D22,D26,D27)</f>
        <v>55000000</v>
      </c>
      <c r="E21" s="270">
        <f t="shared" ref="E21:N21" si="8">SUM(E22,E26,E27)</f>
        <v>0</v>
      </c>
      <c r="F21" s="270">
        <f t="shared" si="8"/>
        <v>0</v>
      </c>
      <c r="G21" s="273">
        <f t="shared" si="4"/>
        <v>55000000</v>
      </c>
      <c r="H21" s="270">
        <f t="shared" si="8"/>
        <v>55000000</v>
      </c>
      <c r="I21" s="270">
        <f t="shared" si="8"/>
        <v>0</v>
      </c>
      <c r="J21" s="270">
        <f t="shared" si="8"/>
        <v>0</v>
      </c>
      <c r="K21" s="273">
        <f t="shared" si="5"/>
        <v>55300902</v>
      </c>
      <c r="L21" s="270">
        <f t="shared" si="8"/>
        <v>55300902</v>
      </c>
      <c r="M21" s="270">
        <f t="shared" si="8"/>
        <v>0</v>
      </c>
      <c r="N21" s="271">
        <f t="shared" si="8"/>
        <v>0</v>
      </c>
    </row>
    <row r="22" spans="1:14" x14ac:dyDescent="0.2">
      <c r="A22" s="353" t="s">
        <v>33</v>
      </c>
      <c r="B22" s="357" t="s">
        <v>34</v>
      </c>
      <c r="C22" s="269">
        <f t="shared" si="3"/>
        <v>47000000</v>
      </c>
      <c r="D22" s="274">
        <f>SUM(D23:D25)</f>
        <v>47000000</v>
      </c>
      <c r="E22" s="274">
        <f t="shared" ref="E22:F22" si="9">SUM(E24:E25)</f>
        <v>0</v>
      </c>
      <c r="F22" s="274">
        <f t="shared" si="9"/>
        <v>0</v>
      </c>
      <c r="G22" s="273">
        <f t="shared" si="4"/>
        <v>47000000</v>
      </c>
      <c r="H22" s="274">
        <f>SUM(H23:H25)</f>
        <v>47000000</v>
      </c>
      <c r="I22" s="274">
        <f t="shared" ref="I22:J22" si="10">SUM(I24:I25)</f>
        <v>0</v>
      </c>
      <c r="J22" s="274">
        <f t="shared" si="10"/>
        <v>0</v>
      </c>
      <c r="K22" s="273">
        <f t="shared" si="5"/>
        <v>46400660</v>
      </c>
      <c r="L22" s="274">
        <f>SUM(L23:L25)</f>
        <v>46400660</v>
      </c>
      <c r="M22" s="274">
        <f t="shared" ref="M22:N22" si="11">SUM(M24:M25)</f>
        <v>0</v>
      </c>
      <c r="N22" s="275">
        <f t="shared" si="11"/>
        <v>0</v>
      </c>
    </row>
    <row r="23" spans="1:14" x14ac:dyDescent="0.2">
      <c r="A23" s="353"/>
      <c r="B23" s="394" t="s">
        <v>415</v>
      </c>
      <c r="C23" s="269">
        <f t="shared" si="3"/>
        <v>47000000</v>
      </c>
      <c r="D23" s="274">
        <f>önkormányzat!D23</f>
        <v>47000000</v>
      </c>
      <c r="E23" s="274">
        <f>önkormányzat!E23</f>
        <v>0</v>
      </c>
      <c r="F23" s="274">
        <f>önkormányzat!F23</f>
        <v>0</v>
      </c>
      <c r="G23" s="273">
        <f t="shared" si="4"/>
        <v>47000000</v>
      </c>
      <c r="H23" s="274">
        <f>önkormányzat!H23</f>
        <v>47000000</v>
      </c>
      <c r="I23" s="274">
        <f>önkormányzat!I23</f>
        <v>0</v>
      </c>
      <c r="J23" s="274">
        <f>önkormányzat!J23</f>
        <v>0</v>
      </c>
      <c r="K23" s="273">
        <f t="shared" si="5"/>
        <v>46400660</v>
      </c>
      <c r="L23" s="274">
        <f>önkormányzat!L23</f>
        <v>46400660</v>
      </c>
      <c r="M23" s="274">
        <f>önkormányzat!M23</f>
        <v>0</v>
      </c>
      <c r="N23" s="275">
        <f>önkormányzat!N23</f>
        <v>0</v>
      </c>
    </row>
    <row r="24" spans="1:14" x14ac:dyDescent="0.2">
      <c r="A24" s="353" t="s">
        <v>35</v>
      </c>
      <c r="B24" s="357" t="s">
        <v>36</v>
      </c>
      <c r="C24" s="269">
        <f t="shared" si="3"/>
        <v>0</v>
      </c>
      <c r="D24" s="274">
        <f>önkormányzat!D24</f>
        <v>0</v>
      </c>
      <c r="E24" s="274">
        <f>önkormányzat!E24</f>
        <v>0</v>
      </c>
      <c r="F24" s="274">
        <f>önkormányzat!F24</f>
        <v>0</v>
      </c>
      <c r="G24" s="273">
        <f t="shared" si="4"/>
        <v>0</v>
      </c>
      <c r="H24" s="274">
        <f>önkormányzat!H24</f>
        <v>0</v>
      </c>
      <c r="I24" s="274">
        <f>önkormányzat!I24</f>
        <v>0</v>
      </c>
      <c r="J24" s="274">
        <f>önkormányzat!J24</f>
        <v>0</v>
      </c>
      <c r="K24" s="273">
        <f t="shared" si="5"/>
        <v>0</v>
      </c>
      <c r="L24" s="274">
        <f>önkormányzat!L24</f>
        <v>0</v>
      </c>
      <c r="M24" s="274">
        <f>önkormányzat!M24</f>
        <v>0</v>
      </c>
      <c r="N24" s="275">
        <f>önkormányzat!N24</f>
        <v>0</v>
      </c>
    </row>
    <row r="25" spans="1:14" x14ac:dyDescent="0.2">
      <c r="A25" s="353" t="s">
        <v>37</v>
      </c>
      <c r="B25" s="357" t="s">
        <v>38</v>
      </c>
      <c r="C25" s="269">
        <f t="shared" si="3"/>
        <v>0</v>
      </c>
      <c r="D25" s="274">
        <f>önkormányzat!D25</f>
        <v>0</v>
      </c>
      <c r="E25" s="274">
        <f>önkormányzat!E25</f>
        <v>0</v>
      </c>
      <c r="F25" s="274">
        <f>önkormányzat!F25</f>
        <v>0</v>
      </c>
      <c r="G25" s="273">
        <f t="shared" si="4"/>
        <v>0</v>
      </c>
      <c r="H25" s="274">
        <f>önkormányzat!H25</f>
        <v>0</v>
      </c>
      <c r="I25" s="274">
        <f>önkormányzat!I25</f>
        <v>0</v>
      </c>
      <c r="J25" s="274">
        <f>önkormányzat!J25</f>
        <v>0</v>
      </c>
      <c r="K25" s="273">
        <f t="shared" si="5"/>
        <v>0</v>
      </c>
      <c r="L25" s="274">
        <f>önkormányzat!L25</f>
        <v>0</v>
      </c>
      <c r="M25" s="274">
        <f>önkormányzat!M25</f>
        <v>0</v>
      </c>
      <c r="N25" s="275">
        <f>önkormányzat!N25</f>
        <v>0</v>
      </c>
    </row>
    <row r="26" spans="1:14" x14ac:dyDescent="0.2">
      <c r="A26" s="353" t="s">
        <v>39</v>
      </c>
      <c r="B26" s="357" t="s">
        <v>40</v>
      </c>
      <c r="C26" s="269">
        <f t="shared" si="3"/>
        <v>7800000</v>
      </c>
      <c r="D26" s="274">
        <f>önkormányzat!D26</f>
        <v>7800000</v>
      </c>
      <c r="E26" s="274">
        <f>önkormányzat!E26</f>
        <v>0</v>
      </c>
      <c r="F26" s="274">
        <f>önkormányzat!F26</f>
        <v>0</v>
      </c>
      <c r="G26" s="273">
        <f t="shared" si="4"/>
        <v>7800000</v>
      </c>
      <c r="H26" s="274">
        <f>önkormányzat!H26</f>
        <v>7800000</v>
      </c>
      <c r="I26" s="274">
        <f>önkormányzat!I26</f>
        <v>0</v>
      </c>
      <c r="J26" s="274">
        <f>önkormányzat!J26</f>
        <v>0</v>
      </c>
      <c r="K26" s="273">
        <f t="shared" si="5"/>
        <v>8285308</v>
      </c>
      <c r="L26" s="274">
        <f>önkormányzat!L26</f>
        <v>8285308</v>
      </c>
      <c r="M26" s="274">
        <f>önkormányzat!M26</f>
        <v>0</v>
      </c>
      <c r="N26" s="275">
        <f>önkormányzat!N26</f>
        <v>0</v>
      </c>
    </row>
    <row r="27" spans="1:14" x14ac:dyDescent="0.2">
      <c r="A27" s="353" t="s">
        <v>394</v>
      </c>
      <c r="B27" s="357" t="s">
        <v>330</v>
      </c>
      <c r="C27" s="269">
        <f t="shared" si="3"/>
        <v>200000</v>
      </c>
      <c r="D27" s="274">
        <f>önkormányzat!D27</f>
        <v>200000</v>
      </c>
      <c r="E27" s="274">
        <f>önkormányzat!E27</f>
        <v>0</v>
      </c>
      <c r="F27" s="274">
        <f>önkormányzat!F27</f>
        <v>0</v>
      </c>
      <c r="G27" s="273">
        <f t="shared" si="4"/>
        <v>200000</v>
      </c>
      <c r="H27" s="274">
        <f>önkormányzat!H27</f>
        <v>200000</v>
      </c>
      <c r="I27" s="274">
        <f>önkormányzat!I27</f>
        <v>0</v>
      </c>
      <c r="J27" s="274">
        <f>önkormányzat!J27</f>
        <v>0</v>
      </c>
      <c r="K27" s="273">
        <f t="shared" si="5"/>
        <v>614934</v>
      </c>
      <c r="L27" s="274">
        <f>önkormányzat!L27</f>
        <v>614934</v>
      </c>
      <c r="M27" s="274">
        <f>önkormányzat!M27</f>
        <v>0</v>
      </c>
      <c r="N27" s="275">
        <f>önkormányzat!N27</f>
        <v>0</v>
      </c>
    </row>
    <row r="28" spans="1:14" s="272" customFormat="1" ht="10.5" x14ac:dyDescent="0.15">
      <c r="A28" s="352" t="s">
        <v>41</v>
      </c>
      <c r="B28" s="356" t="s">
        <v>426</v>
      </c>
      <c r="C28" s="269">
        <f t="shared" si="3"/>
        <v>95764399</v>
      </c>
      <c r="D28" s="270">
        <f>SUM(D30:D35)</f>
        <v>95764399</v>
      </c>
      <c r="E28" s="270">
        <f t="shared" ref="E28:N28" si="12">SUM(E30:E35)</f>
        <v>0</v>
      </c>
      <c r="F28" s="270">
        <f t="shared" si="12"/>
        <v>0</v>
      </c>
      <c r="G28" s="273">
        <f t="shared" si="4"/>
        <v>95764399</v>
      </c>
      <c r="H28" s="270">
        <f t="shared" si="12"/>
        <v>95614399</v>
      </c>
      <c r="I28" s="270">
        <f t="shared" si="12"/>
        <v>0</v>
      </c>
      <c r="J28" s="270">
        <f t="shared" si="12"/>
        <v>150000</v>
      </c>
      <c r="K28" s="273">
        <f t="shared" si="5"/>
        <v>35082958</v>
      </c>
      <c r="L28" s="270">
        <f>SUM(L29:L35)</f>
        <v>34818881</v>
      </c>
      <c r="M28" s="270">
        <f t="shared" si="12"/>
        <v>0</v>
      </c>
      <c r="N28" s="271">
        <f t="shared" si="12"/>
        <v>264077</v>
      </c>
    </row>
    <row r="29" spans="1:14" s="272" customFormat="1" x14ac:dyDescent="0.15">
      <c r="A29" s="353" t="s">
        <v>42</v>
      </c>
      <c r="B29" s="358" t="s">
        <v>378</v>
      </c>
      <c r="C29" s="269">
        <f t="shared" si="3"/>
        <v>0</v>
      </c>
      <c r="D29" s="274">
        <v>0</v>
      </c>
      <c r="E29" s="274">
        <v>0</v>
      </c>
      <c r="F29" s="274">
        <v>0</v>
      </c>
      <c r="G29" s="273">
        <f t="shared" si="4"/>
        <v>0</v>
      </c>
      <c r="H29" s="274">
        <v>0</v>
      </c>
      <c r="I29" s="274">
        <v>0</v>
      </c>
      <c r="J29" s="274">
        <f>önkormányzat!J28</f>
        <v>0</v>
      </c>
      <c r="K29" s="273">
        <f t="shared" si="5"/>
        <v>38400</v>
      </c>
      <c r="L29" s="274">
        <v>38400</v>
      </c>
      <c r="M29" s="274">
        <v>0</v>
      </c>
      <c r="N29" s="275">
        <v>0</v>
      </c>
    </row>
    <row r="30" spans="1:14" x14ac:dyDescent="0.2">
      <c r="A30" s="353" t="s">
        <v>397</v>
      </c>
      <c r="B30" s="358" t="s">
        <v>379</v>
      </c>
      <c r="C30" s="269">
        <f t="shared" si="3"/>
        <v>32510000</v>
      </c>
      <c r="D30" s="274">
        <v>32510000</v>
      </c>
      <c r="E30" s="274">
        <f>önkormányzat!E29</f>
        <v>0</v>
      </c>
      <c r="F30" s="274">
        <f>önkormányzat!F29</f>
        <v>0</v>
      </c>
      <c r="G30" s="273">
        <f t="shared" si="4"/>
        <v>32510000</v>
      </c>
      <c r="H30" s="274">
        <v>32360000</v>
      </c>
      <c r="I30" s="274">
        <f>önkormányzat!I29</f>
        <v>0</v>
      </c>
      <c r="J30" s="274">
        <v>150000</v>
      </c>
      <c r="K30" s="273">
        <f t="shared" si="5"/>
        <v>16185550</v>
      </c>
      <c r="L30" s="274">
        <v>15921510</v>
      </c>
      <c r="M30" s="274">
        <f>önkormányzat!M29</f>
        <v>0</v>
      </c>
      <c r="N30" s="275">
        <v>264040</v>
      </c>
    </row>
    <row r="31" spans="1:14" x14ac:dyDescent="0.2">
      <c r="A31" s="353" t="s">
        <v>398</v>
      </c>
      <c r="B31" s="357" t="s">
        <v>43</v>
      </c>
      <c r="C31" s="269">
        <f t="shared" si="3"/>
        <v>21963000</v>
      </c>
      <c r="D31" s="274">
        <f>önkormányzat!D30</f>
        <v>21963000</v>
      </c>
      <c r="E31" s="274">
        <f>önkormányzat!E30</f>
        <v>0</v>
      </c>
      <c r="F31" s="274">
        <f>önkormányzat!F30</f>
        <v>0</v>
      </c>
      <c r="G31" s="273">
        <f t="shared" si="4"/>
        <v>21963000</v>
      </c>
      <c r="H31" s="274">
        <f>önkormányzat!H30</f>
        <v>21963000</v>
      </c>
      <c r="I31" s="274">
        <f>önkormányzat!I30</f>
        <v>0</v>
      </c>
      <c r="J31" s="274">
        <f>önkormányzat!J30</f>
        <v>0</v>
      </c>
      <c r="K31" s="273">
        <f t="shared" si="5"/>
        <v>154730</v>
      </c>
      <c r="L31" s="274">
        <v>154730</v>
      </c>
      <c r="M31" s="274">
        <f>önkormányzat!M30</f>
        <v>0</v>
      </c>
      <c r="N31" s="275">
        <f>önkormányzat!N30</f>
        <v>0</v>
      </c>
    </row>
    <row r="32" spans="1:14" x14ac:dyDescent="0.2">
      <c r="A32" s="353" t="s">
        <v>399</v>
      </c>
      <c r="B32" s="357" t="s">
        <v>44</v>
      </c>
      <c r="C32" s="269">
        <f t="shared" si="3"/>
        <v>0</v>
      </c>
      <c r="D32" s="274">
        <f>önkormányzat!D31</f>
        <v>0</v>
      </c>
      <c r="E32" s="274">
        <f>önkormányzat!E31</f>
        <v>0</v>
      </c>
      <c r="F32" s="274">
        <f>önkormányzat!F31</f>
        <v>0</v>
      </c>
      <c r="G32" s="273">
        <f t="shared" si="4"/>
        <v>0</v>
      </c>
      <c r="H32" s="274">
        <f>önkormányzat!H31</f>
        <v>0</v>
      </c>
      <c r="I32" s="274">
        <f>önkormányzat!I31</f>
        <v>0</v>
      </c>
      <c r="J32" s="274">
        <f>önkormányzat!J31</f>
        <v>0</v>
      </c>
      <c r="K32" s="273">
        <f t="shared" si="5"/>
        <v>10644543</v>
      </c>
      <c r="L32" s="274">
        <v>10644543</v>
      </c>
      <c r="M32" s="274">
        <f>önkormányzat!M31</f>
        <v>0</v>
      </c>
      <c r="N32" s="275">
        <f>önkormányzat!N31</f>
        <v>0</v>
      </c>
    </row>
    <row r="33" spans="1:14" x14ac:dyDescent="0.2">
      <c r="A33" s="353" t="s">
        <v>400</v>
      </c>
      <c r="B33" s="287" t="s">
        <v>381</v>
      </c>
      <c r="C33" s="269">
        <f t="shared" si="3"/>
        <v>0</v>
      </c>
      <c r="D33" s="274">
        <f>önkormányzat!D32</f>
        <v>0</v>
      </c>
      <c r="E33" s="274">
        <f>önkormányzat!E32</f>
        <v>0</v>
      </c>
      <c r="F33" s="274">
        <f>önkormányzat!F32</f>
        <v>0</v>
      </c>
      <c r="G33" s="273">
        <f t="shared" si="4"/>
        <v>0</v>
      </c>
      <c r="H33" s="274">
        <f>önkormányzat!H32</f>
        <v>0</v>
      </c>
      <c r="I33" s="274">
        <f>önkormányzat!I32</f>
        <v>0</v>
      </c>
      <c r="J33" s="274">
        <f>önkormányzat!J32</f>
        <v>0</v>
      </c>
      <c r="K33" s="273">
        <f t="shared" si="5"/>
        <v>5520855</v>
      </c>
      <c r="L33" s="274">
        <v>5520855</v>
      </c>
      <c r="M33" s="274">
        <f>önkormányzat!M32</f>
        <v>0</v>
      </c>
      <c r="N33" s="275">
        <f>önkormányzat!N32</f>
        <v>0</v>
      </c>
    </row>
    <row r="34" spans="1:14" x14ac:dyDescent="0.2">
      <c r="A34" s="353" t="s">
        <v>404</v>
      </c>
      <c r="B34" s="287" t="s">
        <v>382</v>
      </c>
      <c r="C34" s="269">
        <f t="shared" si="3"/>
        <v>0</v>
      </c>
      <c r="D34" s="274">
        <f>önkormányzat!D33</f>
        <v>0</v>
      </c>
      <c r="E34" s="274">
        <f>önkormányzat!E33</f>
        <v>0</v>
      </c>
      <c r="F34" s="274">
        <f>önkormányzat!F33</f>
        <v>0</v>
      </c>
      <c r="G34" s="273">
        <f t="shared" si="4"/>
        <v>0</v>
      </c>
      <c r="H34" s="274">
        <f>önkormányzat!H33</f>
        <v>0</v>
      </c>
      <c r="I34" s="274">
        <f>önkormányzat!I33</f>
        <v>0</v>
      </c>
      <c r="J34" s="274">
        <f>önkormányzat!J33</f>
        <v>0</v>
      </c>
      <c r="K34" s="273">
        <f t="shared" si="5"/>
        <v>5000</v>
      </c>
      <c r="L34" s="274">
        <v>5000</v>
      </c>
      <c r="M34" s="274">
        <f>önkormányzat!M33</f>
        <v>0</v>
      </c>
      <c r="N34" s="275">
        <f>önkormányzat!N33</f>
        <v>0</v>
      </c>
    </row>
    <row r="35" spans="1:14" x14ac:dyDescent="0.2">
      <c r="A35" s="353" t="s">
        <v>425</v>
      </c>
      <c r="B35" s="357" t="s">
        <v>142</v>
      </c>
      <c r="C35" s="269">
        <f t="shared" si="3"/>
        <v>41291399</v>
      </c>
      <c r="D35" s="274">
        <f>önkormányzat!D34</f>
        <v>41291399</v>
      </c>
      <c r="E35" s="274">
        <f>önkormányzat!E34</f>
        <v>0</v>
      </c>
      <c r="F35" s="274">
        <f>önkormányzat!F34</f>
        <v>0</v>
      </c>
      <c r="G35" s="273">
        <f t="shared" si="4"/>
        <v>41291399</v>
      </c>
      <c r="H35" s="274">
        <f>önkormányzat!H34</f>
        <v>41291399</v>
      </c>
      <c r="I35" s="274">
        <f>önkormányzat!I34</f>
        <v>0</v>
      </c>
      <c r="J35" s="274">
        <f>önkormányzat!J34</f>
        <v>0</v>
      </c>
      <c r="K35" s="273">
        <f t="shared" si="5"/>
        <v>2533880</v>
      </c>
      <c r="L35" s="274">
        <f>önkormányzat!L34+168</f>
        <v>2533843</v>
      </c>
      <c r="M35" s="274">
        <f>önkormányzat!M34</f>
        <v>0</v>
      </c>
      <c r="N35" s="275">
        <v>37</v>
      </c>
    </row>
    <row r="36" spans="1:14" s="272" customFormat="1" ht="10.5" x14ac:dyDescent="0.15">
      <c r="A36" s="352" t="s">
        <v>45</v>
      </c>
      <c r="B36" s="356" t="s">
        <v>46</v>
      </c>
      <c r="C36" s="269">
        <f t="shared" si="3"/>
        <v>0</v>
      </c>
      <c r="D36" s="270">
        <f>SUM(D37)</f>
        <v>0</v>
      </c>
      <c r="E36" s="270">
        <f t="shared" ref="E36:J36" si="13">SUM(E37)</f>
        <v>0</v>
      </c>
      <c r="F36" s="270">
        <f t="shared" si="13"/>
        <v>0</v>
      </c>
      <c r="G36" s="273">
        <f t="shared" si="4"/>
        <v>0</v>
      </c>
      <c r="H36" s="270">
        <f t="shared" si="13"/>
        <v>0</v>
      </c>
      <c r="I36" s="270">
        <f t="shared" si="13"/>
        <v>0</v>
      </c>
      <c r="J36" s="270">
        <f t="shared" si="13"/>
        <v>0</v>
      </c>
      <c r="K36" s="273">
        <f t="shared" si="5"/>
        <v>98345</v>
      </c>
      <c r="L36" s="270">
        <f t="shared" ref="L36:N36" si="14">SUM(L37)</f>
        <v>98345</v>
      </c>
      <c r="M36" s="270">
        <f t="shared" si="14"/>
        <v>0</v>
      </c>
      <c r="N36" s="271">
        <f t="shared" si="14"/>
        <v>0</v>
      </c>
    </row>
    <row r="37" spans="1:14" x14ac:dyDescent="0.2">
      <c r="A37" s="353" t="s">
        <v>401</v>
      </c>
      <c r="B37" s="357" t="s">
        <v>47</v>
      </c>
      <c r="C37" s="269">
        <f t="shared" si="3"/>
        <v>0</v>
      </c>
      <c r="D37" s="274">
        <f>önkormányzat!D36</f>
        <v>0</v>
      </c>
      <c r="E37" s="274">
        <f>önkormányzat!E36</f>
        <v>0</v>
      </c>
      <c r="F37" s="274">
        <f>önkormányzat!F36</f>
        <v>0</v>
      </c>
      <c r="G37" s="273">
        <f t="shared" si="4"/>
        <v>0</v>
      </c>
      <c r="H37" s="274">
        <f>önkormányzat!H36</f>
        <v>0</v>
      </c>
      <c r="I37" s="274">
        <f>önkormányzat!I36</f>
        <v>0</v>
      </c>
      <c r="J37" s="274">
        <f>önkormányzat!J36</f>
        <v>0</v>
      </c>
      <c r="K37" s="273">
        <f t="shared" si="5"/>
        <v>98345</v>
      </c>
      <c r="L37" s="274">
        <f>önkormányzat!L36</f>
        <v>98345</v>
      </c>
      <c r="M37" s="274">
        <f>önkormányzat!M36</f>
        <v>0</v>
      </c>
      <c r="N37" s="275">
        <f>önkormányzat!N36</f>
        <v>0</v>
      </c>
    </row>
    <row r="38" spans="1:14" x14ac:dyDescent="0.2">
      <c r="A38" s="353" t="s">
        <v>402</v>
      </c>
      <c r="B38" s="357" t="s">
        <v>406</v>
      </c>
      <c r="C38" s="269">
        <f t="shared" si="3"/>
        <v>0</v>
      </c>
      <c r="D38" s="274">
        <f>önkormányzat!D37</f>
        <v>0</v>
      </c>
      <c r="E38" s="274">
        <f>önkormányzat!E37</f>
        <v>0</v>
      </c>
      <c r="F38" s="274">
        <f>önkormányzat!F37</f>
        <v>0</v>
      </c>
      <c r="G38" s="273">
        <f t="shared" si="4"/>
        <v>0</v>
      </c>
      <c r="H38" s="274">
        <f t="shared" si="4"/>
        <v>0</v>
      </c>
      <c r="I38" s="274">
        <f t="shared" si="4"/>
        <v>0</v>
      </c>
      <c r="J38" s="275">
        <f t="shared" si="4"/>
        <v>0</v>
      </c>
      <c r="K38" s="273">
        <f t="shared" si="5"/>
        <v>0</v>
      </c>
      <c r="L38" s="274">
        <f>önkormányzat!L37</f>
        <v>0</v>
      </c>
      <c r="M38" s="274">
        <f>önkormányzat!M37</f>
        <v>0</v>
      </c>
      <c r="N38" s="275">
        <f>önkormányzat!N37</f>
        <v>0</v>
      </c>
    </row>
    <row r="39" spans="1:14" x14ac:dyDescent="0.2">
      <c r="A39" s="352" t="s">
        <v>48</v>
      </c>
      <c r="B39" s="290" t="s">
        <v>418</v>
      </c>
      <c r="C39" s="269">
        <f t="shared" si="3"/>
        <v>0</v>
      </c>
      <c r="D39" s="270">
        <f>SUM(D40:D41)</f>
        <v>0</v>
      </c>
      <c r="E39" s="270">
        <f t="shared" ref="E39:F39" si="15">SUM(E41)</f>
        <v>0</v>
      </c>
      <c r="F39" s="270">
        <f t="shared" si="15"/>
        <v>0</v>
      </c>
      <c r="G39" s="273">
        <f t="shared" si="4"/>
        <v>4599182</v>
      </c>
      <c r="H39" s="270">
        <f>SUM(H40:H41)</f>
        <v>4599182</v>
      </c>
      <c r="I39" s="270">
        <f t="shared" ref="I39:J39" si="16">SUM(I41)</f>
        <v>0</v>
      </c>
      <c r="J39" s="270">
        <f t="shared" si="16"/>
        <v>0</v>
      </c>
      <c r="K39" s="273">
        <f t="shared" si="5"/>
        <v>31375610</v>
      </c>
      <c r="L39" s="270">
        <f>SUM(L40:L41)</f>
        <v>31375610</v>
      </c>
      <c r="M39" s="270">
        <f t="shared" ref="M39:N39" si="17">SUM(M41)</f>
        <v>0</v>
      </c>
      <c r="N39" s="271">
        <f t="shared" si="17"/>
        <v>0</v>
      </c>
    </row>
    <row r="40" spans="1:14" x14ac:dyDescent="0.2">
      <c r="A40" s="353" t="s">
        <v>403</v>
      </c>
      <c r="B40" s="369" t="s">
        <v>417</v>
      </c>
      <c r="C40" s="269">
        <f t="shared" si="3"/>
        <v>0</v>
      </c>
      <c r="D40" s="274">
        <f>önkormányzat!D39</f>
        <v>0</v>
      </c>
      <c r="E40" s="274">
        <f>önkormányzat!E39</f>
        <v>0</v>
      </c>
      <c r="F40" s="274">
        <f>önkormányzat!F39</f>
        <v>0</v>
      </c>
      <c r="G40" s="273">
        <f t="shared" si="4"/>
        <v>0</v>
      </c>
      <c r="H40" s="274">
        <f>önkormányzat!H39</f>
        <v>0</v>
      </c>
      <c r="I40" s="274">
        <f>önkormányzat!I39</f>
        <v>0</v>
      </c>
      <c r="J40" s="274">
        <f>önkormányzat!J39</f>
        <v>0</v>
      </c>
      <c r="K40" s="273">
        <f t="shared" si="5"/>
        <v>26808690</v>
      </c>
      <c r="L40" s="274">
        <f>önkormányzat!L39</f>
        <v>26808690</v>
      </c>
      <c r="M40" s="274">
        <f>önkormányzat!M39</f>
        <v>0</v>
      </c>
      <c r="N40" s="275">
        <f>önkormányzat!N39</f>
        <v>0</v>
      </c>
    </row>
    <row r="41" spans="1:14" x14ac:dyDescent="0.2">
      <c r="A41" s="353" t="s">
        <v>416</v>
      </c>
      <c r="B41" s="357" t="s">
        <v>349</v>
      </c>
      <c r="C41" s="269">
        <f t="shared" si="3"/>
        <v>0</v>
      </c>
      <c r="D41" s="274">
        <f>önkormányzat!D40</f>
        <v>0</v>
      </c>
      <c r="E41" s="274">
        <f>önkormányzat!E40</f>
        <v>0</v>
      </c>
      <c r="F41" s="274">
        <f>önkormányzat!F40</f>
        <v>0</v>
      </c>
      <c r="G41" s="273">
        <f t="shared" si="4"/>
        <v>4599182</v>
      </c>
      <c r="H41" s="274">
        <f>önkormányzat!H40</f>
        <v>4599182</v>
      </c>
      <c r="I41" s="274">
        <f>önkormányzat!I40</f>
        <v>0</v>
      </c>
      <c r="J41" s="274">
        <f>önkormányzat!J40</f>
        <v>0</v>
      </c>
      <c r="K41" s="273">
        <f t="shared" si="5"/>
        <v>4566920</v>
      </c>
      <c r="L41" s="274">
        <f>önkormányzat!L40</f>
        <v>4566920</v>
      </c>
      <c r="M41" s="274">
        <f>önkormányzat!M40</f>
        <v>0</v>
      </c>
      <c r="N41" s="275">
        <f>önkormányzat!N40</f>
        <v>0</v>
      </c>
    </row>
    <row r="42" spans="1:14" x14ac:dyDescent="0.2">
      <c r="A42" s="385" t="s">
        <v>49</v>
      </c>
      <c r="B42" s="356" t="s">
        <v>420</v>
      </c>
      <c r="C42" s="269">
        <f t="shared" si="3"/>
        <v>1100000</v>
      </c>
      <c r="D42" s="274">
        <f>önkormányzat!D41</f>
        <v>1100000</v>
      </c>
      <c r="E42" s="274">
        <f>önkormányzat!E41</f>
        <v>0</v>
      </c>
      <c r="F42" s="274">
        <f>önkormányzat!F41</f>
        <v>0</v>
      </c>
      <c r="G42" s="273">
        <f t="shared" si="4"/>
        <v>1100000</v>
      </c>
      <c r="H42" s="274">
        <f>önkormányzat!H41</f>
        <v>1100000</v>
      </c>
      <c r="I42" s="274">
        <f>önkormányzat!I41</f>
        <v>0</v>
      </c>
      <c r="J42" s="274">
        <f>önkormányzat!J41</f>
        <v>0</v>
      </c>
      <c r="K42" s="273">
        <f t="shared" si="5"/>
        <v>98686</v>
      </c>
      <c r="L42" s="274">
        <f>önkormányzat!L41</f>
        <v>98686</v>
      </c>
      <c r="M42" s="274">
        <f>önkormányzat!M41</f>
        <v>0</v>
      </c>
      <c r="N42" s="275">
        <f>önkormányzat!N41</f>
        <v>0</v>
      </c>
    </row>
    <row r="43" spans="1:14" s="272" customFormat="1" ht="21" x14ac:dyDescent="0.15">
      <c r="A43" s="352" t="s">
        <v>115</v>
      </c>
      <c r="B43" s="356" t="s">
        <v>424</v>
      </c>
      <c r="C43" s="269">
        <f t="shared" si="3"/>
        <v>358706233</v>
      </c>
      <c r="D43" s="270">
        <f>SUM(D39,D36,D28,D21,D18,D14,D7,D42)</f>
        <v>289853000</v>
      </c>
      <c r="E43" s="270">
        <f>SUM(E39,E36,E28,E21,E18,E14,E7,E42)</f>
        <v>0</v>
      </c>
      <c r="F43" s="270">
        <f>SUM(F39,F36,F28,F21,F18,F14,F7,F42)</f>
        <v>68853233</v>
      </c>
      <c r="G43" s="273">
        <f t="shared" si="4"/>
        <v>423601619</v>
      </c>
      <c r="H43" s="270">
        <f>SUM(H39,H36,H28,H21,H18,H14,H7,H42)</f>
        <v>365644119</v>
      </c>
      <c r="I43" s="270">
        <f>SUM(I39,I36,I28,I21,I18,I14,I7,I42)</f>
        <v>0</v>
      </c>
      <c r="J43" s="270">
        <f>SUM(J39,J36,J28,J21,J18,J14,J7,J42)</f>
        <v>57957500</v>
      </c>
      <c r="K43" s="273">
        <f t="shared" si="5"/>
        <v>382128535</v>
      </c>
      <c r="L43" s="270">
        <f>SUM(L39,L36,L28,L21,L18,L14,L7,L42)</f>
        <v>324004705</v>
      </c>
      <c r="M43" s="270">
        <f>SUM(M39,M36,M28,M21,M18,M14,M7,M42)</f>
        <v>0</v>
      </c>
      <c r="N43" s="271">
        <f>SUM(N39,N36,N28,N21,N18,N14,N7,N42)</f>
        <v>58123830</v>
      </c>
    </row>
    <row r="44" spans="1:14" s="272" customFormat="1" ht="10.5" x14ac:dyDescent="0.15">
      <c r="A44" s="354" t="s">
        <v>51</v>
      </c>
      <c r="B44" s="290" t="s">
        <v>421</v>
      </c>
      <c r="C44" s="269">
        <f t="shared" si="3"/>
        <v>25412767</v>
      </c>
      <c r="D44" s="270">
        <f>SUM(D45:D45)</f>
        <v>0</v>
      </c>
      <c r="E44" s="270">
        <f>SUM(E45:E45)</f>
        <v>0</v>
      </c>
      <c r="F44" s="270">
        <f>SUM(F45:F45)</f>
        <v>25412767</v>
      </c>
      <c r="G44" s="273">
        <f t="shared" si="4"/>
        <v>37363971</v>
      </c>
      <c r="H44" s="270">
        <f>SUM(H45:H45)</f>
        <v>8281038</v>
      </c>
      <c r="I44" s="270">
        <f>SUM(I45:I45)</f>
        <v>0</v>
      </c>
      <c r="J44" s="270">
        <f>SUM(J45:J45)</f>
        <v>29082933</v>
      </c>
      <c r="K44" s="273">
        <f t="shared" si="5"/>
        <v>37363971</v>
      </c>
      <c r="L44" s="270">
        <f>SUM(L45:L45)</f>
        <v>8281038</v>
      </c>
      <c r="M44" s="270">
        <f>SUM(M45:M45)</f>
        <v>0</v>
      </c>
      <c r="N44" s="271">
        <f>SUM(N45:N45)</f>
        <v>29082933</v>
      </c>
    </row>
    <row r="45" spans="1:14" ht="18" customHeight="1" x14ac:dyDescent="0.2">
      <c r="A45" s="353" t="s">
        <v>419</v>
      </c>
      <c r="B45" s="369" t="s">
        <v>50</v>
      </c>
      <c r="C45" s="269">
        <f t="shared" si="3"/>
        <v>25412767</v>
      </c>
      <c r="D45" s="274">
        <f>önkormányzat!D44</f>
        <v>0</v>
      </c>
      <c r="E45" s="274">
        <f>önkormányzat!E44</f>
        <v>0</v>
      </c>
      <c r="F45" s="274">
        <f>önkormányzat!F44</f>
        <v>25412767</v>
      </c>
      <c r="G45" s="273">
        <f t="shared" si="4"/>
        <v>37363971</v>
      </c>
      <c r="H45" s="274">
        <v>8281038</v>
      </c>
      <c r="I45" s="274">
        <f>önkormányzat!I44</f>
        <v>0</v>
      </c>
      <c r="J45" s="274">
        <v>29082933</v>
      </c>
      <c r="K45" s="273">
        <f t="shared" si="5"/>
        <v>37363971</v>
      </c>
      <c r="L45" s="274">
        <v>8281038</v>
      </c>
      <c r="M45" s="274">
        <f>önkormányzat!M44</f>
        <v>0</v>
      </c>
      <c r="N45" s="275">
        <v>29082933</v>
      </c>
    </row>
    <row r="46" spans="1:14" x14ac:dyDescent="0.2">
      <c r="A46" s="385" t="s">
        <v>52</v>
      </c>
      <c r="B46" s="359" t="s">
        <v>331</v>
      </c>
      <c r="C46" s="269">
        <f t="shared" si="3"/>
        <v>0</v>
      </c>
      <c r="D46" s="274">
        <f>önkormányzat!D45</f>
        <v>0</v>
      </c>
      <c r="E46" s="274">
        <f>önkormányzat!E45</f>
        <v>0</v>
      </c>
      <c r="F46" s="274">
        <f>önkormányzat!F45</f>
        <v>0</v>
      </c>
      <c r="G46" s="273">
        <f t="shared" si="4"/>
        <v>0</v>
      </c>
      <c r="H46" s="274">
        <f>önkormányzat!H45</f>
        <v>0</v>
      </c>
      <c r="I46" s="274">
        <f>önkormányzat!I45</f>
        <v>0</v>
      </c>
      <c r="J46" s="274">
        <f>önkormányzat!J45</f>
        <v>0</v>
      </c>
      <c r="K46" s="273">
        <f t="shared" si="5"/>
        <v>8659866</v>
      </c>
      <c r="L46" s="274">
        <f>önkormányzat!L45</f>
        <v>8659866</v>
      </c>
      <c r="M46" s="274">
        <f>önkormányzat!M45</f>
        <v>0</v>
      </c>
      <c r="N46" s="275">
        <f>önkormányzat!N45</f>
        <v>0</v>
      </c>
    </row>
    <row r="47" spans="1:14" s="272" customFormat="1" ht="21" x14ac:dyDescent="0.15">
      <c r="A47" s="354" t="s">
        <v>119</v>
      </c>
      <c r="B47" s="360" t="s">
        <v>422</v>
      </c>
      <c r="C47" s="269">
        <f t="shared" si="3"/>
        <v>25412767</v>
      </c>
      <c r="D47" s="270">
        <f>D44+D46</f>
        <v>0</v>
      </c>
      <c r="E47" s="270">
        <f t="shared" ref="E47:N47" si="18">E44+E46</f>
        <v>0</v>
      </c>
      <c r="F47" s="270">
        <f t="shared" si="18"/>
        <v>25412767</v>
      </c>
      <c r="G47" s="273">
        <f t="shared" si="4"/>
        <v>37363971</v>
      </c>
      <c r="H47" s="270">
        <f t="shared" si="18"/>
        <v>8281038</v>
      </c>
      <c r="I47" s="270">
        <f t="shared" si="18"/>
        <v>0</v>
      </c>
      <c r="J47" s="270">
        <f t="shared" si="18"/>
        <v>29082933</v>
      </c>
      <c r="K47" s="273">
        <f t="shared" si="5"/>
        <v>46023837</v>
      </c>
      <c r="L47" s="270">
        <f t="shared" si="18"/>
        <v>16940904</v>
      </c>
      <c r="M47" s="270">
        <f t="shared" si="18"/>
        <v>0</v>
      </c>
      <c r="N47" s="271">
        <f t="shared" si="18"/>
        <v>29082933</v>
      </c>
    </row>
    <row r="48" spans="1:14" s="272" customFormat="1" thickBot="1" x14ac:dyDescent="0.2">
      <c r="A48" s="355" t="s">
        <v>120</v>
      </c>
      <c r="B48" s="361" t="s">
        <v>423</v>
      </c>
      <c r="C48" s="396">
        <f t="shared" si="3"/>
        <v>384119000</v>
      </c>
      <c r="D48" s="277">
        <f>D43+D47</f>
        <v>289853000</v>
      </c>
      <c r="E48" s="277">
        <f>E43+E47</f>
        <v>0</v>
      </c>
      <c r="F48" s="277">
        <f>F43+F47</f>
        <v>94266000</v>
      </c>
      <c r="G48" s="397">
        <f t="shared" si="4"/>
        <v>460965590</v>
      </c>
      <c r="H48" s="277">
        <f>H43+H47</f>
        <v>373925157</v>
      </c>
      <c r="I48" s="277">
        <f t="shared" ref="I48:J48" si="19">I43+I47</f>
        <v>0</v>
      </c>
      <c r="J48" s="277">
        <f t="shared" si="19"/>
        <v>87040433</v>
      </c>
      <c r="K48" s="397">
        <f t="shared" si="5"/>
        <v>428152372</v>
      </c>
      <c r="L48" s="277">
        <f>L43+L47</f>
        <v>340945609</v>
      </c>
      <c r="M48" s="277">
        <f t="shared" ref="M48:N48" si="20">M43+M47</f>
        <v>0</v>
      </c>
      <c r="N48" s="398">
        <f t="shared" si="20"/>
        <v>87206763</v>
      </c>
    </row>
    <row r="49" spans="1:14" x14ac:dyDescent="0.2">
      <c r="A49" s="362"/>
      <c r="B49" s="363"/>
      <c r="C49" s="364"/>
      <c r="D49" s="365"/>
      <c r="E49" s="365"/>
      <c r="F49" s="365"/>
      <c r="G49" s="366">
        <f t="shared" ref="G49:N49" si="21">SUM(H49:J49)</f>
        <v>0</v>
      </c>
      <c r="H49" s="365">
        <f>SUM(I49:K49)</f>
        <v>0</v>
      </c>
      <c r="I49" s="365">
        <f t="shared" si="21"/>
        <v>0</v>
      </c>
      <c r="J49" s="365">
        <f>SUM(K49:M49)</f>
        <v>0</v>
      </c>
      <c r="K49" s="366"/>
      <c r="L49" s="365">
        <f t="shared" si="21"/>
        <v>0</v>
      </c>
      <c r="M49" s="365">
        <f t="shared" si="21"/>
        <v>0</v>
      </c>
      <c r="N49" s="365">
        <f t="shared" si="21"/>
        <v>0</v>
      </c>
    </row>
    <row r="50" spans="1:14" x14ac:dyDescent="0.2">
      <c r="A50" s="402"/>
      <c r="B50" s="403"/>
      <c r="C50" s="404"/>
      <c r="D50" s="405"/>
      <c r="E50" s="405"/>
      <c r="F50" s="405"/>
      <c r="G50" s="406"/>
      <c r="H50" s="405"/>
      <c r="I50" s="405"/>
      <c r="J50" s="405"/>
      <c r="K50" s="406"/>
      <c r="L50" s="405"/>
      <c r="M50" s="405"/>
      <c r="N50" s="405"/>
    </row>
    <row r="51" spans="1:14" s="276" customFormat="1" ht="12" thickBot="1" x14ac:dyDescent="0.25">
      <c r="A51" s="402"/>
      <c r="B51" s="403"/>
      <c r="C51" s="404"/>
      <c r="D51" s="405"/>
      <c r="E51" s="405"/>
      <c r="F51" s="405"/>
      <c r="G51" s="406"/>
      <c r="H51" s="405"/>
      <c r="I51" s="405"/>
      <c r="J51" s="405"/>
      <c r="K51" s="406"/>
      <c r="L51" s="405"/>
      <c r="M51" s="405"/>
      <c r="N51" s="405"/>
    </row>
    <row r="52" spans="1:14" ht="21" x14ac:dyDescent="0.2">
      <c r="A52" s="487" t="s">
        <v>4</v>
      </c>
      <c r="B52" s="391" t="s">
        <v>5</v>
      </c>
      <c r="C52" s="489" t="s">
        <v>6</v>
      </c>
      <c r="D52" s="490"/>
      <c r="E52" s="490"/>
      <c r="F52" s="491"/>
      <c r="G52" s="492" t="s">
        <v>328</v>
      </c>
      <c r="H52" s="493"/>
      <c r="I52" s="493"/>
      <c r="J52" s="494"/>
      <c r="K52" s="492" t="s">
        <v>329</v>
      </c>
      <c r="L52" s="493"/>
      <c r="M52" s="493"/>
      <c r="N52" s="494"/>
    </row>
    <row r="53" spans="1:14" ht="31.5" x14ac:dyDescent="0.2">
      <c r="A53" s="488"/>
      <c r="B53" s="392" t="s">
        <v>53</v>
      </c>
      <c r="C53" s="266" t="s">
        <v>106</v>
      </c>
      <c r="D53" s="278" t="s">
        <v>337</v>
      </c>
      <c r="E53" s="278" t="s">
        <v>335</v>
      </c>
      <c r="F53" s="371" t="s">
        <v>336</v>
      </c>
      <c r="G53" s="266" t="s">
        <v>106</v>
      </c>
      <c r="H53" s="278" t="s">
        <v>337</v>
      </c>
      <c r="I53" s="278" t="s">
        <v>335</v>
      </c>
      <c r="J53" s="371" t="s">
        <v>336</v>
      </c>
      <c r="K53" s="266" t="s">
        <v>106</v>
      </c>
      <c r="L53" s="278" t="s">
        <v>337</v>
      </c>
      <c r="M53" s="278" t="s">
        <v>335</v>
      </c>
      <c r="N53" s="371" t="s">
        <v>336</v>
      </c>
    </row>
    <row r="54" spans="1:14" s="272" customFormat="1" ht="10.5" x14ac:dyDescent="0.15">
      <c r="A54" s="367" t="s">
        <v>11</v>
      </c>
      <c r="B54" s="368" t="s">
        <v>353</v>
      </c>
      <c r="C54" s="269">
        <f>SUM(D54:F54)</f>
        <v>341001000</v>
      </c>
      <c r="D54" s="386">
        <f t="shared" ref="D54:N54" si="22">SUM(D55:D59)</f>
        <v>246735000</v>
      </c>
      <c r="E54" s="386">
        <f t="shared" si="22"/>
        <v>0</v>
      </c>
      <c r="F54" s="386">
        <f t="shared" si="22"/>
        <v>94266000</v>
      </c>
      <c r="G54" s="269">
        <f>SUM(H54:J54)</f>
        <v>362056818</v>
      </c>
      <c r="H54" s="386">
        <f t="shared" si="22"/>
        <v>275938281</v>
      </c>
      <c r="I54" s="386">
        <f t="shared" si="22"/>
        <v>0</v>
      </c>
      <c r="J54" s="386">
        <f t="shared" si="22"/>
        <v>86118537</v>
      </c>
      <c r="K54" s="269">
        <f>SUM(L54:N54)</f>
        <v>334985476</v>
      </c>
      <c r="L54" s="386">
        <f t="shared" si="22"/>
        <v>248866939</v>
      </c>
      <c r="M54" s="386">
        <f t="shared" si="22"/>
        <v>0</v>
      </c>
      <c r="N54" s="401">
        <f t="shared" si="22"/>
        <v>86118537</v>
      </c>
    </row>
    <row r="55" spans="1:14" x14ac:dyDescent="0.2">
      <c r="A55" s="353" t="s">
        <v>13</v>
      </c>
      <c r="B55" s="358" t="s">
        <v>54</v>
      </c>
      <c r="C55" s="269">
        <f t="shared" ref="C55:C76" si="23">SUM(D55:F55)</f>
        <v>164044000</v>
      </c>
      <c r="D55" s="274">
        <f>önkormányzat!D60+100853000</f>
        <v>114178000</v>
      </c>
      <c r="E55" s="274">
        <f>önkormányzat!E60</f>
        <v>0</v>
      </c>
      <c r="F55" s="274">
        <f>önkormányzat!F60+45580000</f>
        <v>49866000</v>
      </c>
      <c r="G55" s="269">
        <f t="shared" ref="G55:G76" si="24">SUM(H55:J55)</f>
        <v>170244769</v>
      </c>
      <c r="H55" s="274">
        <f>önkormányzat!H60+107921847</f>
        <v>121701416</v>
      </c>
      <c r="I55" s="274">
        <f>önkormányzat!I60</f>
        <v>0</v>
      </c>
      <c r="J55" s="274">
        <f>önkormányzat!J60+42267130</f>
        <v>48543353</v>
      </c>
      <c r="K55" s="269">
        <f t="shared" ref="K55:K76" si="25">SUM(L55:N55)</f>
        <v>166996420</v>
      </c>
      <c r="L55" s="274">
        <f>önkormányzat!L60+104673498</f>
        <v>118453067</v>
      </c>
      <c r="M55" s="274">
        <f>önkormányzat!M60</f>
        <v>0</v>
      </c>
      <c r="N55" s="275">
        <f>önkormányzat!N60+42267130</f>
        <v>48543353</v>
      </c>
    </row>
    <row r="56" spans="1:14" ht="22.5" x14ac:dyDescent="0.2">
      <c r="A56" s="353" t="s">
        <v>15</v>
      </c>
      <c r="B56" s="358" t="s">
        <v>55</v>
      </c>
      <c r="C56" s="269">
        <f t="shared" si="23"/>
        <v>30995000</v>
      </c>
      <c r="D56" s="274">
        <f>önkormányzat!D61+19287000</f>
        <v>21354000</v>
      </c>
      <c r="E56" s="274">
        <f>önkormányzat!E61</f>
        <v>0</v>
      </c>
      <c r="F56" s="274">
        <f>önkormányzat!F61+8815000</f>
        <v>9641000</v>
      </c>
      <c r="G56" s="269">
        <f t="shared" si="24"/>
        <v>31900077</v>
      </c>
      <c r="H56" s="274">
        <f>önkormányzat!H61+20528394</f>
        <v>22517724</v>
      </c>
      <c r="I56" s="274">
        <f>önkormányzat!I61</f>
        <v>0</v>
      </c>
      <c r="J56" s="274">
        <f>önkormányzat!J61+8214636</f>
        <v>9382353</v>
      </c>
      <c r="K56" s="269">
        <f t="shared" si="25"/>
        <v>31193643</v>
      </c>
      <c r="L56" s="274">
        <f>önkormányzat!L61+19821960</f>
        <v>21811290</v>
      </c>
      <c r="M56" s="274">
        <f>önkormányzat!M61</f>
        <v>0</v>
      </c>
      <c r="N56" s="275">
        <f>önkormányzat!N61+8214636</f>
        <v>9382353</v>
      </c>
    </row>
    <row r="57" spans="1:14" x14ac:dyDescent="0.2">
      <c r="A57" s="353" t="s">
        <v>17</v>
      </c>
      <c r="B57" s="358" t="s">
        <v>56</v>
      </c>
      <c r="C57" s="269">
        <f t="shared" si="23"/>
        <v>130212000</v>
      </c>
      <c r="D57" s="274">
        <f>önkormányzat!D62+80318000</f>
        <v>102053000</v>
      </c>
      <c r="E57" s="274">
        <f>önkormányzat!E62</f>
        <v>0</v>
      </c>
      <c r="F57" s="274">
        <f>önkormányzat!F62+9485000</f>
        <v>28159000</v>
      </c>
      <c r="G57" s="269">
        <f t="shared" si="24"/>
        <v>143865028</v>
      </c>
      <c r="H57" s="274">
        <f>önkormányzat!H62+82453876</f>
        <v>116127197</v>
      </c>
      <c r="I57" s="274">
        <f>önkormányzat!I62</f>
        <v>0</v>
      </c>
      <c r="J57" s="274">
        <f>önkormányzat!J62+7805242</f>
        <v>27737831</v>
      </c>
      <c r="K57" s="269">
        <f t="shared" si="25"/>
        <v>123912415</v>
      </c>
      <c r="L57" s="274">
        <f>önkormányzat!L62+71885037</f>
        <v>96174584</v>
      </c>
      <c r="M57" s="274">
        <f>önkormányzat!M62</f>
        <v>0</v>
      </c>
      <c r="N57" s="275">
        <f>önkormányzat!N62+7805242</f>
        <v>27737831</v>
      </c>
    </row>
    <row r="58" spans="1:14" x14ac:dyDescent="0.2">
      <c r="A58" s="353" t="s">
        <v>19</v>
      </c>
      <c r="B58" s="358" t="s">
        <v>57</v>
      </c>
      <c r="C58" s="269">
        <f t="shared" si="23"/>
        <v>5650000</v>
      </c>
      <c r="D58" s="274">
        <f>önkormányzat!D63</f>
        <v>5650000</v>
      </c>
      <c r="E58" s="274">
        <f>önkormányzat!E63</f>
        <v>0</v>
      </c>
      <c r="F58" s="274">
        <f>önkormányzat!F63</f>
        <v>0</v>
      </c>
      <c r="G58" s="269">
        <f t="shared" si="24"/>
        <v>7924305</v>
      </c>
      <c r="H58" s="274">
        <f>önkormányzat!H63</f>
        <v>7694305</v>
      </c>
      <c r="I58" s="274">
        <f>önkormányzat!I63</f>
        <v>0</v>
      </c>
      <c r="J58" s="274">
        <f>önkormányzat!J63</f>
        <v>230000</v>
      </c>
      <c r="K58" s="269">
        <f t="shared" si="25"/>
        <v>6760952</v>
      </c>
      <c r="L58" s="274">
        <f>önkormányzat!L63</f>
        <v>6530952</v>
      </c>
      <c r="M58" s="274">
        <f>önkormányzat!M63</f>
        <v>0</v>
      </c>
      <c r="N58" s="275">
        <f>önkormányzat!N63</f>
        <v>230000</v>
      </c>
    </row>
    <row r="59" spans="1:14" x14ac:dyDescent="0.2">
      <c r="A59" s="353" t="s">
        <v>58</v>
      </c>
      <c r="B59" s="358" t="s">
        <v>59</v>
      </c>
      <c r="C59" s="269">
        <f t="shared" si="23"/>
        <v>10100000</v>
      </c>
      <c r="D59" s="274">
        <f>önkormányzat!D64</f>
        <v>3500000</v>
      </c>
      <c r="E59" s="274">
        <f>önkormányzat!E64</f>
        <v>0</v>
      </c>
      <c r="F59" s="274">
        <f>önkormányzat!F64</f>
        <v>6600000</v>
      </c>
      <c r="G59" s="269">
        <f t="shared" si="24"/>
        <v>8122639</v>
      </c>
      <c r="H59" s="274">
        <f>önkormányzat!H64</f>
        <v>7897639</v>
      </c>
      <c r="I59" s="274">
        <f>önkormányzat!I64</f>
        <v>0</v>
      </c>
      <c r="J59" s="274">
        <f>önkormányzat!J64</f>
        <v>225000</v>
      </c>
      <c r="K59" s="269">
        <f t="shared" si="25"/>
        <v>6122046</v>
      </c>
      <c r="L59" s="274">
        <f>önkormányzat!L64</f>
        <v>5897046</v>
      </c>
      <c r="M59" s="274">
        <f>önkormányzat!M64</f>
        <v>0</v>
      </c>
      <c r="N59" s="275">
        <f>önkormányzat!N64</f>
        <v>225000</v>
      </c>
    </row>
    <row r="60" spans="1:14" x14ac:dyDescent="0.2">
      <c r="A60" s="353" t="s">
        <v>60</v>
      </c>
      <c r="B60" s="358" t="s">
        <v>61</v>
      </c>
      <c r="C60" s="269">
        <f t="shared" si="23"/>
        <v>0</v>
      </c>
      <c r="D60" s="274">
        <f>önkormányzat!D65</f>
        <v>0</v>
      </c>
      <c r="E60" s="274">
        <f>önkormányzat!E65</f>
        <v>0</v>
      </c>
      <c r="F60" s="274">
        <f>önkormányzat!F65</f>
        <v>0</v>
      </c>
      <c r="G60" s="269">
        <f t="shared" si="24"/>
        <v>0</v>
      </c>
      <c r="H60" s="274">
        <f>önkormányzat!H65</f>
        <v>0</v>
      </c>
      <c r="I60" s="274">
        <f>önkormányzat!I65</f>
        <v>0</v>
      </c>
      <c r="J60" s="274">
        <f>önkormányzat!J65</f>
        <v>0</v>
      </c>
      <c r="K60" s="269">
        <f t="shared" si="25"/>
        <v>0</v>
      </c>
      <c r="L60" s="274">
        <f>önkormányzat!L65</f>
        <v>0</v>
      </c>
      <c r="M60" s="274">
        <f>önkormányzat!M65</f>
        <v>0</v>
      </c>
      <c r="N60" s="275">
        <f>önkormányzat!N65</f>
        <v>0</v>
      </c>
    </row>
    <row r="61" spans="1:14" x14ac:dyDescent="0.2">
      <c r="A61" s="353" t="s">
        <v>62</v>
      </c>
      <c r="B61" s="358" t="s">
        <v>407</v>
      </c>
      <c r="C61" s="269">
        <f t="shared" si="23"/>
        <v>0</v>
      </c>
      <c r="D61" s="274">
        <f>önkormányzat!D66</f>
        <v>0</v>
      </c>
      <c r="E61" s="274">
        <f>önkormányzat!E66</f>
        <v>0</v>
      </c>
      <c r="F61" s="274">
        <f>önkormányzat!F66</f>
        <v>0</v>
      </c>
      <c r="G61" s="269">
        <f t="shared" si="24"/>
        <v>0</v>
      </c>
      <c r="H61" s="274">
        <f>önkormányzat!H66</f>
        <v>0</v>
      </c>
      <c r="I61" s="274">
        <f>önkormányzat!I66</f>
        <v>0</v>
      </c>
      <c r="J61" s="274">
        <f>önkormányzat!J66</f>
        <v>0</v>
      </c>
      <c r="K61" s="269">
        <f t="shared" si="25"/>
        <v>0</v>
      </c>
      <c r="L61" s="274">
        <f>önkormányzat!L66</f>
        <v>0</v>
      </c>
      <c r="M61" s="274">
        <f>önkormányzat!M66</f>
        <v>0</v>
      </c>
      <c r="N61" s="275">
        <f>önkormányzat!N66</f>
        <v>0</v>
      </c>
    </row>
    <row r="62" spans="1:14" x14ac:dyDescent="0.2">
      <c r="A62" s="353" t="s">
        <v>63</v>
      </c>
      <c r="B62" s="388" t="s">
        <v>409</v>
      </c>
      <c r="C62" s="269">
        <f t="shared" si="23"/>
        <v>2000000</v>
      </c>
      <c r="D62" s="274">
        <f>önkormányzat!D67</f>
        <v>2000000</v>
      </c>
      <c r="E62" s="274">
        <f>önkormányzat!E67</f>
        <v>0</v>
      </c>
      <c r="F62" s="274">
        <f>önkormányzat!F67</f>
        <v>0</v>
      </c>
      <c r="G62" s="269">
        <f t="shared" si="24"/>
        <v>0</v>
      </c>
      <c r="H62" s="274">
        <f>önkormányzat!H67</f>
        <v>0</v>
      </c>
      <c r="I62" s="274">
        <f>önkormányzat!I67</f>
        <v>0</v>
      </c>
      <c r="J62" s="274">
        <f>önkormányzat!J67</f>
        <v>0</v>
      </c>
      <c r="K62" s="269">
        <f t="shared" si="25"/>
        <v>0</v>
      </c>
      <c r="L62" s="274">
        <f>önkormányzat!L67</f>
        <v>0</v>
      </c>
      <c r="M62" s="274">
        <f>önkormányzat!M67</f>
        <v>0</v>
      </c>
      <c r="N62" s="275">
        <f>önkormányzat!N67</f>
        <v>0</v>
      </c>
    </row>
    <row r="63" spans="1:14" ht="22.5" x14ac:dyDescent="0.2">
      <c r="A63" s="353" t="s">
        <v>351</v>
      </c>
      <c r="B63" s="387" t="s">
        <v>410</v>
      </c>
      <c r="C63" s="269">
        <f t="shared" si="23"/>
        <v>7500000</v>
      </c>
      <c r="D63" s="274">
        <f>önkormányzat!D68</f>
        <v>7500000</v>
      </c>
      <c r="E63" s="274">
        <f>önkormányzat!E68</f>
        <v>0</v>
      </c>
      <c r="F63" s="274">
        <f>önkormányzat!F68</f>
        <v>0</v>
      </c>
      <c r="G63" s="269">
        <f t="shared" si="24"/>
        <v>0</v>
      </c>
      <c r="H63" s="274">
        <f>önkormányzat!H68</f>
        <v>0</v>
      </c>
      <c r="I63" s="274">
        <f>önkormányzat!I68</f>
        <v>0</v>
      </c>
      <c r="J63" s="274">
        <f>önkormányzat!J68</f>
        <v>0</v>
      </c>
      <c r="K63" s="269">
        <f t="shared" si="25"/>
        <v>0</v>
      </c>
      <c r="L63" s="274">
        <f>önkormányzat!L68</f>
        <v>0</v>
      </c>
      <c r="M63" s="274">
        <f>önkormányzat!M68</f>
        <v>0</v>
      </c>
      <c r="N63" s="275">
        <f>önkormányzat!N68</f>
        <v>0</v>
      </c>
    </row>
    <row r="64" spans="1:14" s="272" customFormat="1" ht="21" x14ac:dyDescent="0.15">
      <c r="A64" s="352" t="s">
        <v>23</v>
      </c>
      <c r="B64" s="368" t="s">
        <v>354</v>
      </c>
      <c r="C64" s="269">
        <f t="shared" si="23"/>
        <v>28118000</v>
      </c>
      <c r="D64" s="386">
        <f>D65+D67+D69</f>
        <v>28118000</v>
      </c>
      <c r="E64" s="386">
        <f t="shared" ref="E64:J64" si="26">E65+E67+E69</f>
        <v>0</v>
      </c>
      <c r="F64" s="386">
        <f t="shared" si="26"/>
        <v>0</v>
      </c>
      <c r="G64" s="269">
        <f t="shared" si="24"/>
        <v>38684178</v>
      </c>
      <c r="H64" s="386">
        <f t="shared" si="26"/>
        <v>37762282</v>
      </c>
      <c r="I64" s="386">
        <f t="shared" si="26"/>
        <v>0</v>
      </c>
      <c r="J64" s="386">
        <f t="shared" si="26"/>
        <v>921896</v>
      </c>
      <c r="K64" s="269">
        <f t="shared" si="25"/>
        <v>26064217</v>
      </c>
      <c r="L64" s="386">
        <f t="shared" ref="L64:N64" si="27">L65+L67+L69</f>
        <v>24975991</v>
      </c>
      <c r="M64" s="386">
        <f t="shared" si="27"/>
        <v>0</v>
      </c>
      <c r="N64" s="401">
        <f t="shared" si="27"/>
        <v>1088226</v>
      </c>
    </row>
    <row r="65" spans="1:14" x14ac:dyDescent="0.2">
      <c r="A65" s="353" t="s">
        <v>25</v>
      </c>
      <c r="B65" s="358" t="s">
        <v>64</v>
      </c>
      <c r="C65" s="269">
        <f t="shared" si="23"/>
        <v>6833000</v>
      </c>
      <c r="D65" s="274">
        <v>6833000</v>
      </c>
      <c r="E65" s="274">
        <f>önkormányzat!E70</f>
        <v>0</v>
      </c>
      <c r="F65" s="274">
        <f>önkormányzat!F70</f>
        <v>0</v>
      </c>
      <c r="G65" s="269">
        <f t="shared" si="24"/>
        <v>7971472</v>
      </c>
      <c r="H65" s="274">
        <v>7049576</v>
      </c>
      <c r="I65" s="274">
        <f>önkormányzat!I70</f>
        <v>0</v>
      </c>
      <c r="J65" s="274">
        <f>önkormányzat!J70</f>
        <v>921896</v>
      </c>
      <c r="K65" s="269">
        <f t="shared" si="25"/>
        <v>4845741</v>
      </c>
      <c r="L65" s="274">
        <v>3757515</v>
      </c>
      <c r="M65" s="274">
        <f>önkormányzat!M70</f>
        <v>0</v>
      </c>
      <c r="N65" s="275">
        <v>1088226</v>
      </c>
    </row>
    <row r="66" spans="1:14" x14ac:dyDescent="0.2">
      <c r="A66" s="353" t="s">
        <v>65</v>
      </c>
      <c r="B66" s="358" t="s">
        <v>66</v>
      </c>
      <c r="C66" s="269">
        <f t="shared" si="23"/>
        <v>0</v>
      </c>
      <c r="D66" s="274">
        <f>önkormányzat!D71</f>
        <v>0</v>
      </c>
      <c r="E66" s="274">
        <f>önkormányzat!E71</f>
        <v>0</v>
      </c>
      <c r="F66" s="274">
        <f>önkormányzat!F71</f>
        <v>0</v>
      </c>
      <c r="G66" s="269">
        <f t="shared" si="24"/>
        <v>0</v>
      </c>
      <c r="H66" s="274">
        <f>önkormányzat!H71</f>
        <v>0</v>
      </c>
      <c r="I66" s="274">
        <f>önkormányzat!I71</f>
        <v>0</v>
      </c>
      <c r="J66" s="274">
        <f>önkormányzat!J71</f>
        <v>0</v>
      </c>
      <c r="K66" s="269">
        <f t="shared" si="25"/>
        <v>0</v>
      </c>
      <c r="L66" s="274">
        <f>önkormányzat!L71</f>
        <v>0</v>
      </c>
      <c r="M66" s="274">
        <f>önkormányzat!M71</f>
        <v>0</v>
      </c>
      <c r="N66" s="275">
        <f>önkormányzat!N71</f>
        <v>0</v>
      </c>
    </row>
    <row r="67" spans="1:14" x14ac:dyDescent="0.2">
      <c r="A67" s="353" t="s">
        <v>67</v>
      </c>
      <c r="B67" s="358" t="s">
        <v>68</v>
      </c>
      <c r="C67" s="269">
        <f t="shared" si="23"/>
        <v>19785000</v>
      </c>
      <c r="D67" s="274">
        <f>önkormányzat!D72+4731000</f>
        <v>19785000</v>
      </c>
      <c r="E67" s="274">
        <f>önkormányzat!E72</f>
        <v>0</v>
      </c>
      <c r="F67" s="274">
        <f>önkormányzat!F72</f>
        <v>0</v>
      </c>
      <c r="G67" s="269">
        <f t="shared" si="24"/>
        <v>29212706</v>
      </c>
      <c r="H67" s="274">
        <v>29212706</v>
      </c>
      <c r="I67" s="274">
        <f>önkormányzat!I72</f>
        <v>0</v>
      </c>
      <c r="J67" s="274">
        <f>önkormányzat!J72</f>
        <v>0</v>
      </c>
      <c r="K67" s="269">
        <f t="shared" si="25"/>
        <v>21218476</v>
      </c>
      <c r="L67" s="274">
        <v>21218476</v>
      </c>
      <c r="M67" s="274">
        <f>önkormányzat!M72</f>
        <v>0</v>
      </c>
      <c r="N67" s="275">
        <f>önkormányzat!N72</f>
        <v>0</v>
      </c>
    </row>
    <row r="68" spans="1:14" x14ac:dyDescent="0.2">
      <c r="A68" s="353" t="s">
        <v>69</v>
      </c>
      <c r="B68" s="358" t="s">
        <v>70</v>
      </c>
      <c r="C68" s="269">
        <f t="shared" si="23"/>
        <v>0</v>
      </c>
      <c r="D68" s="274">
        <f>önkormányzat!D73</f>
        <v>0</v>
      </c>
      <c r="E68" s="274">
        <f>önkormányzat!E73</f>
        <v>0</v>
      </c>
      <c r="F68" s="274">
        <f>önkormányzat!F73</f>
        <v>0</v>
      </c>
      <c r="G68" s="269">
        <f t="shared" si="24"/>
        <v>0</v>
      </c>
      <c r="H68" s="274">
        <f>önkormányzat!H73</f>
        <v>0</v>
      </c>
      <c r="I68" s="274">
        <f>önkormányzat!I73</f>
        <v>0</v>
      </c>
      <c r="J68" s="274">
        <f>önkormányzat!J73</f>
        <v>0</v>
      </c>
      <c r="K68" s="269">
        <f t="shared" si="25"/>
        <v>0</v>
      </c>
      <c r="L68" s="274">
        <f>önkormányzat!L73</f>
        <v>0</v>
      </c>
      <c r="M68" s="274">
        <f>önkormányzat!M73</f>
        <v>0</v>
      </c>
      <c r="N68" s="275">
        <f>önkormányzat!N73</f>
        <v>0</v>
      </c>
    </row>
    <row r="69" spans="1:14" x14ac:dyDescent="0.2">
      <c r="A69" s="353" t="s">
        <v>71</v>
      </c>
      <c r="B69" s="369" t="s">
        <v>72</v>
      </c>
      <c r="C69" s="269">
        <f t="shared" si="23"/>
        <v>1500000</v>
      </c>
      <c r="D69" s="274">
        <f>önkormányzat!D74</f>
        <v>1500000</v>
      </c>
      <c r="E69" s="274">
        <f>önkormányzat!E74</f>
        <v>0</v>
      </c>
      <c r="F69" s="274">
        <f>önkormányzat!F74</f>
        <v>0</v>
      </c>
      <c r="G69" s="269">
        <f t="shared" si="24"/>
        <v>1500000</v>
      </c>
      <c r="H69" s="274">
        <f>önkormányzat!H74</f>
        <v>1500000</v>
      </c>
      <c r="I69" s="274">
        <f>önkormányzat!I74</f>
        <v>0</v>
      </c>
      <c r="J69" s="274">
        <f>önkormányzat!J74</f>
        <v>0</v>
      </c>
      <c r="K69" s="269">
        <f t="shared" si="25"/>
        <v>0</v>
      </c>
      <c r="L69" s="274">
        <f>önkormányzat!L74</f>
        <v>0</v>
      </c>
      <c r="M69" s="274">
        <f>önkormányzat!M74</f>
        <v>0</v>
      </c>
      <c r="N69" s="275">
        <f>önkormányzat!N74</f>
        <v>0</v>
      </c>
    </row>
    <row r="70" spans="1:14" x14ac:dyDescent="0.2">
      <c r="A70" s="353" t="s">
        <v>73</v>
      </c>
      <c r="B70" s="387" t="s">
        <v>350</v>
      </c>
      <c r="C70" s="269">
        <f t="shared" si="23"/>
        <v>1500000</v>
      </c>
      <c r="D70" s="274">
        <f>önkormányzat!D75</f>
        <v>1500000</v>
      </c>
      <c r="E70" s="274">
        <f>önkormányzat!E75</f>
        <v>0</v>
      </c>
      <c r="F70" s="274">
        <f>önkormányzat!F75</f>
        <v>0</v>
      </c>
      <c r="G70" s="269">
        <f t="shared" si="24"/>
        <v>1500000</v>
      </c>
      <c r="H70" s="274">
        <f>önkormányzat!H75</f>
        <v>1500000</v>
      </c>
      <c r="I70" s="274">
        <f>önkormányzat!I75</f>
        <v>0</v>
      </c>
      <c r="J70" s="274">
        <f>önkormányzat!J75</f>
        <v>0</v>
      </c>
      <c r="K70" s="269">
        <f t="shared" si="25"/>
        <v>0</v>
      </c>
      <c r="L70" s="274">
        <f>önkormányzat!L75</f>
        <v>0</v>
      </c>
      <c r="M70" s="274">
        <f>önkormányzat!M75</f>
        <v>0</v>
      </c>
      <c r="N70" s="275">
        <f>önkormányzat!N75</f>
        <v>0</v>
      </c>
    </row>
    <row r="71" spans="1:14" s="272" customFormat="1" ht="21" x14ac:dyDescent="0.15">
      <c r="A71" s="352" t="s">
        <v>29</v>
      </c>
      <c r="B71" s="356" t="s">
        <v>333</v>
      </c>
      <c r="C71" s="269">
        <f t="shared" si="23"/>
        <v>8000000</v>
      </c>
      <c r="D71" s="386">
        <f>D72+D73</f>
        <v>8000000</v>
      </c>
      <c r="E71" s="386">
        <f t="shared" ref="E71:F71" si="28">E72+E73</f>
        <v>0</v>
      </c>
      <c r="F71" s="386">
        <f t="shared" si="28"/>
        <v>0</v>
      </c>
      <c r="G71" s="269">
        <f t="shared" si="24"/>
        <v>47555390</v>
      </c>
      <c r="H71" s="270">
        <f t="shared" ref="H71:N71" si="29">SUM(H72:H73)</f>
        <v>47555390</v>
      </c>
      <c r="I71" s="270">
        <f t="shared" si="29"/>
        <v>0</v>
      </c>
      <c r="J71" s="271">
        <f t="shared" si="29"/>
        <v>0</v>
      </c>
      <c r="K71" s="269">
        <f t="shared" si="25"/>
        <v>0</v>
      </c>
      <c r="L71" s="270">
        <f t="shared" si="29"/>
        <v>0</v>
      </c>
      <c r="M71" s="270">
        <f t="shared" si="29"/>
        <v>0</v>
      </c>
      <c r="N71" s="271">
        <f t="shared" si="29"/>
        <v>0</v>
      </c>
    </row>
    <row r="72" spans="1:14" x14ac:dyDescent="0.2">
      <c r="A72" s="353" t="s">
        <v>30</v>
      </c>
      <c r="B72" s="358" t="s">
        <v>74</v>
      </c>
      <c r="C72" s="269">
        <f t="shared" si="23"/>
        <v>8000000</v>
      </c>
      <c r="D72" s="274">
        <f>önkormányzat!D77</f>
        <v>8000000</v>
      </c>
      <c r="E72" s="274">
        <f>önkormányzat!E77</f>
        <v>0</v>
      </c>
      <c r="F72" s="274">
        <f>önkormányzat!F77</f>
        <v>0</v>
      </c>
      <c r="G72" s="269">
        <f t="shared" si="24"/>
        <v>47555390</v>
      </c>
      <c r="H72" s="274">
        <f>önkormányzat!H77</f>
        <v>47555390</v>
      </c>
      <c r="I72" s="274">
        <f>önkormányzat!I77</f>
        <v>0</v>
      </c>
      <c r="J72" s="274">
        <f>önkormányzat!J77</f>
        <v>0</v>
      </c>
      <c r="K72" s="269">
        <f t="shared" si="25"/>
        <v>0</v>
      </c>
      <c r="L72" s="274">
        <f>önkormányzat!L77</f>
        <v>0</v>
      </c>
      <c r="M72" s="274">
        <f>önkormányzat!M77</f>
        <v>0</v>
      </c>
      <c r="N72" s="275">
        <f>önkormányzat!N77</f>
        <v>0</v>
      </c>
    </row>
    <row r="73" spans="1:14" x14ac:dyDescent="0.2">
      <c r="A73" s="353" t="s">
        <v>75</v>
      </c>
      <c r="B73" s="358" t="s">
        <v>332</v>
      </c>
      <c r="C73" s="269">
        <f t="shared" si="23"/>
        <v>0</v>
      </c>
      <c r="D73" s="274">
        <f>önkormányzat!D78</f>
        <v>0</v>
      </c>
      <c r="E73" s="274">
        <f>önkormányzat!E78</f>
        <v>0</v>
      </c>
      <c r="F73" s="274">
        <f>önkormányzat!F78</f>
        <v>0</v>
      </c>
      <c r="G73" s="269">
        <f t="shared" si="24"/>
        <v>0</v>
      </c>
      <c r="H73" s="274">
        <f>önkormányzat!H78</f>
        <v>0</v>
      </c>
      <c r="I73" s="274">
        <f>önkormányzat!I78</f>
        <v>0</v>
      </c>
      <c r="J73" s="274">
        <f>önkormányzat!J78</f>
        <v>0</v>
      </c>
      <c r="K73" s="269">
        <f t="shared" si="25"/>
        <v>0</v>
      </c>
      <c r="L73" s="274">
        <f>önkormányzat!L78</f>
        <v>0</v>
      </c>
      <c r="M73" s="274">
        <f>önkormányzat!M78</f>
        <v>0</v>
      </c>
      <c r="N73" s="275">
        <f>önkormányzat!N78</f>
        <v>0</v>
      </c>
    </row>
    <row r="74" spans="1:14" s="272" customFormat="1" ht="10.5" x14ac:dyDescent="0.15">
      <c r="A74" s="352" t="s">
        <v>76</v>
      </c>
      <c r="B74" s="356" t="s">
        <v>77</v>
      </c>
      <c r="C74" s="269">
        <f t="shared" si="23"/>
        <v>377119000</v>
      </c>
      <c r="D74" s="270">
        <f>D54+D64+D71</f>
        <v>282853000</v>
      </c>
      <c r="E74" s="270">
        <f t="shared" ref="E74:F74" si="30">E54+E64+E71</f>
        <v>0</v>
      </c>
      <c r="F74" s="270">
        <f t="shared" si="30"/>
        <v>94266000</v>
      </c>
      <c r="G74" s="269">
        <f t="shared" si="24"/>
        <v>448296386</v>
      </c>
      <c r="H74" s="270">
        <f>H54+H64+H71</f>
        <v>361255953</v>
      </c>
      <c r="I74" s="270">
        <f t="shared" ref="I74:J74" si="31">I54+I64+I71</f>
        <v>0</v>
      </c>
      <c r="J74" s="270">
        <f t="shared" si="31"/>
        <v>87040433</v>
      </c>
      <c r="K74" s="269">
        <f t="shared" si="25"/>
        <v>361049693</v>
      </c>
      <c r="L74" s="270">
        <f>L54+L64+L71</f>
        <v>273842930</v>
      </c>
      <c r="M74" s="270">
        <f t="shared" ref="M74:N74" si="32">M54+M64+M71</f>
        <v>0</v>
      </c>
      <c r="N74" s="271">
        <f t="shared" si="32"/>
        <v>87206763</v>
      </c>
    </row>
    <row r="75" spans="1:14" s="272" customFormat="1" x14ac:dyDescent="0.15">
      <c r="A75" s="352">
        <v>5</v>
      </c>
      <c r="B75" s="356" t="s">
        <v>78</v>
      </c>
      <c r="C75" s="269">
        <f t="shared" si="23"/>
        <v>7000000</v>
      </c>
      <c r="D75" s="274">
        <v>7000000</v>
      </c>
      <c r="E75" s="274">
        <f>önkormányzat!E80</f>
        <v>0</v>
      </c>
      <c r="F75" s="274">
        <f>önkormányzat!F80</f>
        <v>0</v>
      </c>
      <c r="G75" s="269">
        <f t="shared" si="24"/>
        <v>7000000</v>
      </c>
      <c r="H75" s="274">
        <v>7000000</v>
      </c>
      <c r="I75" s="274">
        <f>önkormányzat!I80</f>
        <v>0</v>
      </c>
      <c r="J75" s="274">
        <f>önkormányzat!J80</f>
        <v>0</v>
      </c>
      <c r="K75" s="269">
        <f t="shared" si="25"/>
        <v>7000000</v>
      </c>
      <c r="L75" s="274">
        <v>7000000</v>
      </c>
      <c r="M75" s="274">
        <f>önkormányzat!M80</f>
        <v>0</v>
      </c>
      <c r="N75" s="275">
        <f>önkormányzat!N80</f>
        <v>0</v>
      </c>
    </row>
    <row r="76" spans="1:14" s="272" customFormat="1" thickBot="1" x14ac:dyDescent="0.2">
      <c r="A76" s="297">
        <v>6</v>
      </c>
      <c r="B76" s="370" t="s">
        <v>79</v>
      </c>
      <c r="C76" s="396">
        <f t="shared" si="23"/>
        <v>384119000</v>
      </c>
      <c r="D76" s="277">
        <f>D74+D75</f>
        <v>289853000</v>
      </c>
      <c r="E76" s="277">
        <f t="shared" ref="E76:F76" si="33">E74+E75</f>
        <v>0</v>
      </c>
      <c r="F76" s="277">
        <f t="shared" si="33"/>
        <v>94266000</v>
      </c>
      <c r="G76" s="396">
        <f t="shared" si="24"/>
        <v>455296386</v>
      </c>
      <c r="H76" s="277">
        <f>H74+H75</f>
        <v>368255953</v>
      </c>
      <c r="I76" s="277">
        <f t="shared" ref="I76:J76" si="34">I74+I75</f>
        <v>0</v>
      </c>
      <c r="J76" s="277">
        <f t="shared" si="34"/>
        <v>87040433</v>
      </c>
      <c r="K76" s="396">
        <f t="shared" si="25"/>
        <v>368049693</v>
      </c>
      <c r="L76" s="277">
        <f>L74+L75</f>
        <v>280842930</v>
      </c>
      <c r="M76" s="277">
        <f t="shared" ref="M76:N76" si="35">M74+M75</f>
        <v>0</v>
      </c>
      <c r="N76" s="398">
        <f t="shared" si="35"/>
        <v>87206763</v>
      </c>
    </row>
    <row r="77" spans="1:14" ht="12" thickBot="1" x14ac:dyDescent="0.25">
      <c r="A77" s="372"/>
      <c r="B77" s="373"/>
      <c r="C77" s="374"/>
      <c r="D77" s="365"/>
      <c r="E77" s="365"/>
      <c r="F77" s="365"/>
      <c r="G77" s="366">
        <f t="shared" ref="G77:N79" si="36">SUM(H77:J77)</f>
        <v>0</v>
      </c>
      <c r="H77" s="365">
        <f t="shared" si="36"/>
        <v>0</v>
      </c>
      <c r="I77" s="365">
        <f t="shared" si="36"/>
        <v>0</v>
      </c>
      <c r="J77" s="365">
        <f t="shared" si="36"/>
        <v>0</v>
      </c>
      <c r="K77" s="366">
        <f t="shared" si="36"/>
        <v>0</v>
      </c>
      <c r="L77" s="365">
        <f t="shared" si="36"/>
        <v>0</v>
      </c>
      <c r="M77" s="365">
        <f t="shared" si="36"/>
        <v>0</v>
      </c>
      <c r="N77" s="365">
        <f t="shared" si="36"/>
        <v>0</v>
      </c>
    </row>
    <row r="78" spans="1:14" x14ac:dyDescent="0.2">
      <c r="A78" s="375" t="s">
        <v>334</v>
      </c>
      <c r="B78" s="376"/>
      <c r="C78" s="377">
        <v>45</v>
      </c>
      <c r="D78" s="378">
        <v>45</v>
      </c>
      <c r="E78" s="378">
        <v>0</v>
      </c>
      <c r="F78" s="378">
        <v>0</v>
      </c>
      <c r="G78" s="377">
        <v>45</v>
      </c>
      <c r="H78" s="378">
        <v>45</v>
      </c>
      <c r="I78" s="378"/>
      <c r="J78" s="378"/>
      <c r="K78" s="377">
        <v>45</v>
      </c>
      <c r="L78" s="378">
        <v>45</v>
      </c>
      <c r="M78" s="378">
        <f t="shared" si="36"/>
        <v>0</v>
      </c>
      <c r="N78" s="379">
        <f t="shared" si="36"/>
        <v>0</v>
      </c>
    </row>
    <row r="79" spans="1:14" ht="12" thickBot="1" x14ac:dyDescent="0.25">
      <c r="A79" s="380" t="s">
        <v>81</v>
      </c>
      <c r="B79" s="381"/>
      <c r="C79" s="382">
        <v>4</v>
      </c>
      <c r="D79" s="383">
        <v>4</v>
      </c>
      <c r="E79" s="383">
        <v>0</v>
      </c>
      <c r="F79" s="383">
        <v>0</v>
      </c>
      <c r="G79" s="382">
        <v>4</v>
      </c>
      <c r="H79" s="383">
        <v>4</v>
      </c>
      <c r="I79" s="383"/>
      <c r="J79" s="383"/>
      <c r="K79" s="382">
        <v>4</v>
      </c>
      <c r="L79" s="383">
        <v>4</v>
      </c>
      <c r="M79" s="383">
        <f t="shared" si="36"/>
        <v>0</v>
      </c>
      <c r="N79" s="384">
        <f t="shared" si="36"/>
        <v>0</v>
      </c>
    </row>
    <row r="80" spans="1:14" x14ac:dyDescent="0.2">
      <c r="A80" s="279"/>
      <c r="B80" s="280"/>
      <c r="C80" s="281"/>
      <c r="D80" s="282"/>
      <c r="E80" s="282"/>
      <c r="F80" s="282"/>
      <c r="G80" s="283"/>
      <c r="H80" s="276"/>
      <c r="I80" s="276"/>
      <c r="J80" s="276"/>
      <c r="K80" s="283"/>
      <c r="L80" s="276"/>
      <c r="M80" s="276"/>
    </row>
    <row r="81" spans="3:14" hidden="1" x14ac:dyDescent="0.2">
      <c r="C81" s="284">
        <f t="shared" ref="C81:N81" si="37">SUM(C76-C48)</f>
        <v>0</v>
      </c>
      <c r="D81" s="284">
        <f t="shared" si="37"/>
        <v>0</v>
      </c>
      <c r="E81" s="284">
        <f t="shared" si="37"/>
        <v>0</v>
      </c>
      <c r="F81" s="284">
        <f t="shared" si="37"/>
        <v>0</v>
      </c>
      <c r="G81" s="284">
        <f t="shared" si="37"/>
        <v>-5669204</v>
      </c>
      <c r="H81" s="284">
        <f t="shared" si="37"/>
        <v>-5669204</v>
      </c>
      <c r="I81" s="284">
        <f t="shared" si="37"/>
        <v>0</v>
      </c>
      <c r="J81" s="284">
        <f t="shared" si="37"/>
        <v>0</v>
      </c>
      <c r="K81" s="284">
        <f t="shared" si="37"/>
        <v>-60102679</v>
      </c>
      <c r="L81" s="284">
        <f t="shared" si="37"/>
        <v>-60102679</v>
      </c>
      <c r="M81" s="284">
        <f t="shared" si="37"/>
        <v>0</v>
      </c>
      <c r="N81" s="284">
        <f t="shared" si="37"/>
        <v>0</v>
      </c>
    </row>
  </sheetData>
  <mergeCells count="12">
    <mergeCell ref="A52:A53"/>
    <mergeCell ref="C52:F52"/>
    <mergeCell ref="G52:J52"/>
    <mergeCell ref="K52:N52"/>
    <mergeCell ref="A1:N1"/>
    <mergeCell ref="B3:N3"/>
    <mergeCell ref="A4:N4"/>
    <mergeCell ref="A5:A6"/>
    <mergeCell ref="B2:N2"/>
    <mergeCell ref="C5:F5"/>
    <mergeCell ref="G5:J5"/>
    <mergeCell ref="K5:N5"/>
  </mergeCells>
  <pageMargins left="1.1023622047244095" right="0.70866141732283472" top="0.74803149606299213" bottom="1.0236220472440944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2" sqref="A2:I2"/>
    </sheetView>
  </sheetViews>
  <sheetFormatPr defaultRowHeight="15" x14ac:dyDescent="0.25"/>
  <cols>
    <col min="1" max="1" width="10.140625" customWidth="1"/>
    <col min="2" max="2" width="33.28515625" customWidth="1"/>
  </cols>
  <sheetData>
    <row r="1" spans="1:9" x14ac:dyDescent="0.25">
      <c r="G1" t="s">
        <v>265</v>
      </c>
    </row>
    <row r="2" spans="1:9" ht="15.75" x14ac:dyDescent="0.25">
      <c r="A2" s="547" t="s">
        <v>250</v>
      </c>
      <c r="B2" s="547"/>
      <c r="C2" s="547"/>
      <c r="D2" s="547"/>
      <c r="E2" s="547"/>
      <c r="F2" s="547"/>
      <c r="G2" s="547"/>
      <c r="H2" s="547"/>
      <c r="I2" s="547"/>
    </row>
    <row r="3" spans="1:9" ht="15.75" thickBot="1" x14ac:dyDescent="0.3">
      <c r="A3" s="20"/>
      <c r="B3" s="21"/>
      <c r="C3" s="21"/>
      <c r="D3" s="21"/>
      <c r="E3" s="21"/>
      <c r="F3" s="21"/>
      <c r="G3" s="21"/>
      <c r="H3" s="21"/>
      <c r="I3" s="175" t="s">
        <v>428</v>
      </c>
    </row>
    <row r="4" spans="1:9" x14ac:dyDescent="0.25">
      <c r="A4" s="548" t="s">
        <v>136</v>
      </c>
      <c r="B4" s="550" t="s">
        <v>251</v>
      </c>
      <c r="C4" s="548" t="s">
        <v>252</v>
      </c>
      <c r="D4" s="548" t="s">
        <v>372</v>
      </c>
      <c r="E4" s="552" t="s">
        <v>253</v>
      </c>
      <c r="F4" s="553"/>
      <c r="G4" s="553"/>
      <c r="H4" s="554"/>
      <c r="I4" s="550" t="s">
        <v>254</v>
      </c>
    </row>
    <row r="5" spans="1:9" ht="24.75" thickBot="1" x14ac:dyDescent="0.3">
      <c r="A5" s="549"/>
      <c r="B5" s="551"/>
      <c r="C5" s="551"/>
      <c r="D5" s="549"/>
      <c r="E5" s="242">
        <v>2019</v>
      </c>
      <c r="F5" s="242">
        <v>2020</v>
      </c>
      <c r="G5" s="242">
        <v>2021</v>
      </c>
      <c r="H5" s="176" t="s">
        <v>373</v>
      </c>
      <c r="I5" s="551"/>
    </row>
    <row r="6" spans="1:9" ht="21.75" thickBot="1" x14ac:dyDescent="0.3">
      <c r="A6" s="177">
        <v>1</v>
      </c>
      <c r="B6" s="178">
        <v>2</v>
      </c>
      <c r="C6" s="179">
        <v>3</v>
      </c>
      <c r="D6" s="178">
        <v>4</v>
      </c>
      <c r="E6" s="177">
        <v>5</v>
      </c>
      <c r="F6" s="179">
        <v>6</v>
      </c>
      <c r="G6" s="179">
        <v>7</v>
      </c>
      <c r="H6" s="180">
        <v>8</v>
      </c>
      <c r="I6" s="181" t="s">
        <v>255</v>
      </c>
    </row>
    <row r="7" spans="1:9" ht="31.5" customHeight="1" thickBot="1" x14ac:dyDescent="0.3">
      <c r="A7" s="182" t="s">
        <v>11</v>
      </c>
      <c r="B7" s="183" t="s">
        <v>256</v>
      </c>
      <c r="C7" s="184"/>
      <c r="D7" s="185">
        <f>+D8+D9</f>
        <v>0</v>
      </c>
      <c r="E7" s="186">
        <f>+E8+E9</f>
        <v>0</v>
      </c>
      <c r="F7" s="187">
        <f>+F8+F9</f>
        <v>0</v>
      </c>
      <c r="G7" s="187">
        <f>+G8+G9</f>
        <v>0</v>
      </c>
      <c r="H7" s="188">
        <f>+H8+H9</f>
        <v>0</v>
      </c>
      <c r="I7" s="185">
        <f t="shared" ref="I7:I18" si="0">SUM(D7:H7)</f>
        <v>0</v>
      </c>
    </row>
    <row r="8" spans="1:9" x14ac:dyDescent="0.25">
      <c r="A8" s="189" t="s">
        <v>23</v>
      </c>
      <c r="B8" s="190" t="s">
        <v>257</v>
      </c>
      <c r="C8" s="191"/>
      <c r="D8" s="192"/>
      <c r="E8" s="193"/>
      <c r="F8" s="25"/>
      <c r="G8" s="25"/>
      <c r="H8" s="194"/>
      <c r="I8" s="195">
        <f t="shared" si="0"/>
        <v>0</v>
      </c>
    </row>
    <row r="9" spans="1:9" ht="15.75" thickBot="1" x14ac:dyDescent="0.3">
      <c r="A9" s="189" t="s">
        <v>29</v>
      </c>
      <c r="B9" s="190" t="s">
        <v>257</v>
      </c>
      <c r="C9" s="191"/>
      <c r="D9" s="192"/>
      <c r="E9" s="193"/>
      <c r="F9" s="25"/>
      <c r="G9" s="25"/>
      <c r="H9" s="194"/>
      <c r="I9" s="195">
        <f t="shared" si="0"/>
        <v>0</v>
      </c>
    </row>
    <row r="10" spans="1:9" ht="31.5" customHeight="1" thickBot="1" x14ac:dyDescent="0.3">
      <c r="A10" s="182" t="s">
        <v>76</v>
      </c>
      <c r="B10" s="183" t="s">
        <v>258</v>
      </c>
      <c r="C10" s="196" t="s">
        <v>430</v>
      </c>
      <c r="D10" s="185">
        <v>6000000</v>
      </c>
      <c r="E10" s="186">
        <v>7000000</v>
      </c>
      <c r="F10" s="187">
        <v>3000000</v>
      </c>
      <c r="G10" s="187">
        <v>3000000</v>
      </c>
      <c r="H10" s="188">
        <v>17577025</v>
      </c>
      <c r="I10" s="185">
        <f t="shared" si="0"/>
        <v>36577025</v>
      </c>
    </row>
    <row r="11" spans="1:9" x14ac:dyDescent="0.25">
      <c r="A11" s="189" t="s">
        <v>41</v>
      </c>
      <c r="B11" s="190" t="s">
        <v>257</v>
      </c>
      <c r="C11" s="191"/>
      <c r="D11" s="192"/>
      <c r="E11" s="193"/>
      <c r="F11" s="25"/>
      <c r="G11" s="25"/>
      <c r="H11" s="194"/>
      <c r="I11" s="195">
        <f t="shared" si="0"/>
        <v>0</v>
      </c>
    </row>
    <row r="12" spans="1:9" ht="15.75" thickBot="1" x14ac:dyDescent="0.3">
      <c r="A12" s="189" t="s">
        <v>111</v>
      </c>
      <c r="B12" s="190" t="s">
        <v>257</v>
      </c>
      <c r="C12" s="191"/>
      <c r="D12" s="192"/>
      <c r="E12" s="193"/>
      <c r="F12" s="25"/>
      <c r="G12" s="25"/>
      <c r="H12" s="194"/>
      <c r="I12" s="195">
        <f t="shared" si="0"/>
        <v>0</v>
      </c>
    </row>
    <row r="13" spans="1:9" ht="31.5" customHeight="1" thickBot="1" x14ac:dyDescent="0.3">
      <c r="A13" s="182" t="s">
        <v>48</v>
      </c>
      <c r="B13" s="183" t="s">
        <v>259</v>
      </c>
      <c r="C13" s="196"/>
      <c r="D13" s="185">
        <f>+D14</f>
        <v>0</v>
      </c>
      <c r="E13" s="186">
        <f>+E14</f>
        <v>0</v>
      </c>
      <c r="F13" s="187">
        <f>+F14</f>
        <v>0</v>
      </c>
      <c r="G13" s="187">
        <f>+G14</f>
        <v>0</v>
      </c>
      <c r="H13" s="188">
        <f>+H14</f>
        <v>0</v>
      </c>
      <c r="I13" s="185">
        <f t="shared" si="0"/>
        <v>0</v>
      </c>
    </row>
    <row r="14" spans="1:9" ht="15.75" thickBot="1" x14ac:dyDescent="0.3">
      <c r="A14" s="189" t="s">
        <v>49</v>
      </c>
      <c r="B14" s="190" t="s">
        <v>257</v>
      </c>
      <c r="C14" s="191"/>
      <c r="D14" s="192"/>
      <c r="E14" s="193"/>
      <c r="F14" s="25"/>
      <c r="G14" s="25"/>
      <c r="H14" s="194"/>
      <c r="I14" s="195">
        <f t="shared" si="0"/>
        <v>0</v>
      </c>
    </row>
    <row r="15" spans="1:9" ht="31.5" customHeight="1" thickBot="1" x14ac:dyDescent="0.3">
      <c r="A15" s="182" t="s">
        <v>115</v>
      </c>
      <c r="B15" s="183" t="s">
        <v>260</v>
      </c>
      <c r="C15" s="196"/>
      <c r="D15" s="185">
        <f>+D16</f>
        <v>0</v>
      </c>
      <c r="E15" s="186">
        <f>+E16</f>
        <v>0</v>
      </c>
      <c r="F15" s="187">
        <f>+F16</f>
        <v>0</v>
      </c>
      <c r="G15" s="187">
        <f>+G16</f>
        <v>0</v>
      </c>
      <c r="H15" s="188">
        <f>+H16</f>
        <v>0</v>
      </c>
      <c r="I15" s="185">
        <f t="shared" si="0"/>
        <v>0</v>
      </c>
    </row>
    <row r="16" spans="1:9" ht="15.75" thickBot="1" x14ac:dyDescent="0.3">
      <c r="A16" s="197" t="s">
        <v>51</v>
      </c>
      <c r="B16" s="198" t="s">
        <v>257</v>
      </c>
      <c r="C16" s="199"/>
      <c r="D16" s="200"/>
      <c r="E16" s="201"/>
      <c r="F16" s="27"/>
      <c r="G16" s="27"/>
      <c r="H16" s="202"/>
      <c r="I16" s="203">
        <f t="shared" si="0"/>
        <v>0</v>
      </c>
    </row>
    <row r="17" spans="1:9" ht="31.5" customHeight="1" thickBot="1" x14ac:dyDescent="0.3">
      <c r="A17" s="182" t="s">
        <v>52</v>
      </c>
      <c r="B17" s="204" t="s">
        <v>261</v>
      </c>
      <c r="C17" s="196"/>
      <c r="D17" s="185">
        <f>+D18</f>
        <v>0</v>
      </c>
      <c r="E17" s="186">
        <f>+E18</f>
        <v>0</v>
      </c>
      <c r="F17" s="187">
        <f>+F18</f>
        <v>0</v>
      </c>
      <c r="G17" s="187">
        <f>+G18</f>
        <v>0</v>
      </c>
      <c r="H17" s="188">
        <f>+H18</f>
        <v>0</v>
      </c>
      <c r="I17" s="185">
        <f t="shared" si="0"/>
        <v>0</v>
      </c>
    </row>
    <row r="18" spans="1:9" ht="15.75" thickBot="1" x14ac:dyDescent="0.3">
      <c r="A18" s="205" t="s">
        <v>119</v>
      </c>
      <c r="B18" s="206" t="s">
        <v>257</v>
      </c>
      <c r="C18" s="207"/>
      <c r="D18" s="208"/>
      <c r="E18" s="209"/>
      <c r="F18" s="210"/>
      <c r="G18" s="210"/>
      <c r="H18" s="211"/>
      <c r="I18" s="212">
        <f t="shared" si="0"/>
        <v>0</v>
      </c>
    </row>
    <row r="19" spans="1:9" ht="15.75" thickBot="1" x14ac:dyDescent="0.3">
      <c r="A19" s="545" t="s">
        <v>262</v>
      </c>
      <c r="B19" s="546"/>
      <c r="C19" s="213"/>
      <c r="D19" s="185">
        <f t="shared" ref="D19:I19" si="1">+D7+D10+D13+D15+D17</f>
        <v>6000000</v>
      </c>
      <c r="E19" s="186">
        <f t="shared" si="1"/>
        <v>7000000</v>
      </c>
      <c r="F19" s="187">
        <f t="shared" si="1"/>
        <v>3000000</v>
      </c>
      <c r="G19" s="187">
        <f t="shared" si="1"/>
        <v>3000000</v>
      </c>
      <c r="H19" s="188">
        <f t="shared" si="1"/>
        <v>17577025</v>
      </c>
      <c r="I19" s="185">
        <f t="shared" si="1"/>
        <v>36577025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honeticPr fontId="4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:C2"/>
    </sheetView>
  </sheetViews>
  <sheetFormatPr defaultRowHeight="15" x14ac:dyDescent="0.25"/>
  <cols>
    <col min="1" max="1" width="30.28515625" customWidth="1"/>
    <col min="2" max="2" width="17" customWidth="1"/>
    <col min="3" max="3" width="18" customWidth="1"/>
  </cols>
  <sheetData>
    <row r="1" spans="1:3" x14ac:dyDescent="0.25">
      <c r="C1" t="s">
        <v>361</v>
      </c>
    </row>
    <row r="2" spans="1:3" ht="15.75" x14ac:dyDescent="0.25">
      <c r="A2" s="555" t="s">
        <v>230</v>
      </c>
      <c r="B2" s="555"/>
      <c r="C2" s="555"/>
    </row>
    <row r="3" spans="1:3" ht="16.5" thickBot="1" x14ac:dyDescent="0.3">
      <c r="A3" s="164"/>
      <c r="B3" s="165"/>
      <c r="C3" s="166" t="s">
        <v>939</v>
      </c>
    </row>
    <row r="4" spans="1:3" ht="24.75" thickBot="1" x14ac:dyDescent="0.3">
      <c r="A4" s="145" t="s">
        <v>231</v>
      </c>
      <c r="B4" s="146" t="s">
        <v>232</v>
      </c>
      <c r="C4" s="147" t="s">
        <v>233</v>
      </c>
    </row>
    <row r="5" spans="1:3" ht="15.75" thickBot="1" x14ac:dyDescent="0.3">
      <c r="A5" s="3">
        <v>2</v>
      </c>
      <c r="B5" s="4">
        <v>3</v>
      </c>
      <c r="C5" s="167">
        <v>4</v>
      </c>
    </row>
    <row r="6" spans="1:3" ht="20.45" customHeight="1" x14ac:dyDescent="0.25">
      <c r="A6" s="214" t="s">
        <v>234</v>
      </c>
      <c r="B6" s="168"/>
      <c r="C6" s="90"/>
    </row>
    <row r="7" spans="1:3" ht="20.45" customHeight="1" x14ac:dyDescent="0.25">
      <c r="A7" s="215" t="s">
        <v>235</v>
      </c>
      <c r="B7" s="169"/>
      <c r="C7" s="79"/>
    </row>
    <row r="8" spans="1:3" ht="20.45" customHeight="1" x14ac:dyDescent="0.25">
      <c r="A8" s="215" t="s">
        <v>236</v>
      </c>
      <c r="B8" s="169"/>
      <c r="C8" s="79"/>
    </row>
    <row r="9" spans="1:3" ht="20.45" customHeight="1" x14ac:dyDescent="0.25">
      <c r="A9" s="215" t="s">
        <v>237</v>
      </c>
      <c r="B9" s="169"/>
      <c r="C9" s="79"/>
    </row>
    <row r="10" spans="1:3" ht="20.45" customHeight="1" x14ac:dyDescent="0.25">
      <c r="A10" s="215" t="s">
        <v>238</v>
      </c>
      <c r="B10" s="169"/>
      <c r="C10" s="79"/>
    </row>
    <row r="11" spans="1:3" ht="20.45" customHeight="1" x14ac:dyDescent="0.25">
      <c r="A11" s="215" t="s">
        <v>239</v>
      </c>
      <c r="B11" s="169"/>
      <c r="C11" s="79"/>
    </row>
    <row r="12" spans="1:3" ht="20.45" customHeight="1" x14ac:dyDescent="0.25">
      <c r="A12" s="216" t="s">
        <v>240</v>
      </c>
      <c r="B12" s="169"/>
      <c r="C12" s="79"/>
    </row>
    <row r="13" spans="1:3" ht="20.45" customHeight="1" x14ac:dyDescent="0.25">
      <c r="A13" s="216" t="s">
        <v>241</v>
      </c>
      <c r="B13" s="169"/>
      <c r="C13" s="79"/>
    </row>
    <row r="14" spans="1:3" ht="20.45" customHeight="1" x14ac:dyDescent="0.25">
      <c r="A14" s="216" t="s">
        <v>242</v>
      </c>
      <c r="B14" s="169"/>
      <c r="C14" s="79"/>
    </row>
    <row r="15" spans="1:3" ht="20.45" customHeight="1" x14ac:dyDescent="0.25">
      <c r="A15" s="216" t="s">
        <v>243</v>
      </c>
      <c r="B15" s="169"/>
      <c r="C15" s="79"/>
    </row>
    <row r="16" spans="1:3" ht="20.45" customHeight="1" x14ac:dyDescent="0.25">
      <c r="A16" s="216" t="s">
        <v>244</v>
      </c>
      <c r="B16" s="169"/>
      <c r="C16" s="79"/>
    </row>
    <row r="17" spans="1:3" ht="20.45" customHeight="1" x14ac:dyDescent="0.25">
      <c r="A17" s="215" t="s">
        <v>245</v>
      </c>
      <c r="B17" s="169"/>
      <c r="C17" s="79"/>
    </row>
    <row r="18" spans="1:3" ht="20.45" customHeight="1" x14ac:dyDescent="0.25">
      <c r="A18" s="215" t="s">
        <v>246</v>
      </c>
      <c r="B18" s="169"/>
      <c r="C18" s="79"/>
    </row>
    <row r="19" spans="1:3" ht="20.45" customHeight="1" x14ac:dyDescent="0.25">
      <c r="A19" s="215" t="s">
        <v>247</v>
      </c>
      <c r="B19" s="169"/>
      <c r="C19" s="79"/>
    </row>
    <row r="20" spans="1:3" ht="20.45" customHeight="1" x14ac:dyDescent="0.25">
      <c r="A20" s="215" t="s">
        <v>248</v>
      </c>
      <c r="B20" s="169"/>
      <c r="C20" s="79"/>
    </row>
    <row r="21" spans="1:3" ht="20.45" customHeight="1" x14ac:dyDescent="0.25">
      <c r="A21" s="215" t="s">
        <v>249</v>
      </c>
      <c r="B21" s="169"/>
      <c r="C21" s="79"/>
    </row>
    <row r="22" spans="1:3" x14ac:dyDescent="0.25">
      <c r="A22" s="217"/>
      <c r="B22" s="78"/>
      <c r="C22" s="79"/>
    </row>
    <row r="23" spans="1:3" x14ac:dyDescent="0.25">
      <c r="A23" s="218"/>
      <c r="B23" s="78"/>
      <c r="C23" s="79"/>
    </row>
    <row r="24" spans="1:3" x14ac:dyDescent="0.25">
      <c r="A24" s="218"/>
      <c r="B24" s="78"/>
      <c r="C24" s="79"/>
    </row>
    <row r="25" spans="1:3" x14ac:dyDescent="0.25">
      <c r="A25" s="218"/>
      <c r="B25" s="78"/>
      <c r="C25" s="79"/>
    </row>
    <row r="26" spans="1:3" x14ac:dyDescent="0.25">
      <c r="A26" s="218"/>
      <c r="B26" s="78"/>
      <c r="C26" s="79"/>
    </row>
    <row r="27" spans="1:3" x14ac:dyDescent="0.25">
      <c r="A27" s="218"/>
      <c r="B27" s="78"/>
      <c r="C27" s="79"/>
    </row>
    <row r="28" spans="1:3" x14ac:dyDescent="0.25">
      <c r="A28" s="218"/>
      <c r="B28" s="78"/>
      <c r="C28" s="79"/>
    </row>
    <row r="29" spans="1:3" x14ac:dyDescent="0.25">
      <c r="A29" s="218"/>
      <c r="B29" s="78"/>
      <c r="C29" s="79"/>
    </row>
    <row r="30" spans="1:3" ht="15.75" thickBot="1" x14ac:dyDescent="0.3">
      <c r="A30" s="219"/>
      <c r="B30" s="170"/>
      <c r="C30" s="171"/>
    </row>
    <row r="31" spans="1:3" ht="15.75" thickBot="1" x14ac:dyDescent="0.3">
      <c r="A31" s="172" t="s">
        <v>106</v>
      </c>
      <c r="B31" s="173">
        <f>+B6+B7+B8+B9+B10+B17+B18+B19+B20+B21+B22+B23+B24+B25+B26+B27+B28+B29+B30</f>
        <v>0</v>
      </c>
      <c r="C31" s="174">
        <f>+C6+C7+C8+C9+C10+C17+C18+C19+C20+C21+C22+C23+C24+C25+C26+C27+C28+C29+C30</f>
        <v>0</v>
      </c>
    </row>
  </sheetData>
  <mergeCells count="1">
    <mergeCell ref="A2:C2"/>
  </mergeCells>
  <phoneticPr fontId="44" type="noConversion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A2" sqref="A2:F2"/>
    </sheetView>
  </sheetViews>
  <sheetFormatPr defaultRowHeight="15" x14ac:dyDescent="0.25"/>
  <cols>
    <col min="1" max="1" width="4.85546875" customWidth="1"/>
    <col min="2" max="2" width="30.5703125" customWidth="1"/>
    <col min="3" max="5" width="12" customWidth="1"/>
    <col min="6" max="6" width="11.7109375" customWidth="1"/>
  </cols>
  <sheetData>
    <row r="1" spans="1:6" x14ac:dyDescent="0.25">
      <c r="E1" t="s">
        <v>362</v>
      </c>
    </row>
    <row r="2" spans="1:6" ht="15" customHeight="1" x14ac:dyDescent="0.25">
      <c r="A2" s="556" t="s">
        <v>368</v>
      </c>
      <c r="B2" s="556"/>
      <c r="C2" s="556"/>
      <c r="D2" s="556"/>
      <c r="E2" s="556"/>
      <c r="F2" s="556"/>
    </row>
    <row r="3" spans="1:6" ht="15" customHeight="1" x14ac:dyDescent="0.25">
      <c r="A3" s="118"/>
      <c r="B3" s="556" t="s">
        <v>263</v>
      </c>
      <c r="C3" s="556"/>
      <c r="D3" s="556"/>
      <c r="E3" s="556"/>
      <c r="F3" s="556"/>
    </row>
    <row r="4" spans="1:6" ht="15.75" thickBot="1" x14ac:dyDescent="0.3">
      <c r="A4" s="99"/>
      <c r="B4" s="99"/>
      <c r="C4" s="557"/>
      <c r="D4" s="557"/>
      <c r="E4" s="558" t="s">
        <v>3</v>
      </c>
      <c r="F4" s="558"/>
    </row>
    <row r="5" spans="1:6" ht="15" customHeight="1" x14ac:dyDescent="0.25">
      <c r="A5" s="559" t="s">
        <v>93</v>
      </c>
      <c r="B5" s="561" t="s">
        <v>196</v>
      </c>
      <c r="C5" s="561" t="s">
        <v>197</v>
      </c>
      <c r="D5" s="561"/>
      <c r="E5" s="561"/>
      <c r="F5" s="563" t="s">
        <v>198</v>
      </c>
    </row>
    <row r="6" spans="1:6" ht="15.75" thickBot="1" x14ac:dyDescent="0.3">
      <c r="A6" s="560"/>
      <c r="B6" s="562"/>
      <c r="C6" s="241">
        <v>2019</v>
      </c>
      <c r="D6" s="241">
        <v>2020</v>
      </c>
      <c r="E6" s="100">
        <v>2021</v>
      </c>
      <c r="F6" s="564"/>
    </row>
    <row r="7" spans="1:6" ht="21" customHeight="1" thickBot="1" x14ac:dyDescent="0.3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3">
        <v>6</v>
      </c>
    </row>
    <row r="8" spans="1:6" x14ac:dyDescent="0.25">
      <c r="A8" s="104" t="s">
        <v>11</v>
      </c>
      <c r="B8" s="121" t="s">
        <v>199</v>
      </c>
      <c r="C8" s="105"/>
      <c r="D8" s="105"/>
      <c r="E8" s="105"/>
      <c r="F8" s="106">
        <f>SUM(C8:E8)</f>
        <v>0</v>
      </c>
    </row>
    <row r="9" spans="1:6" x14ac:dyDescent="0.25">
      <c r="A9" s="107" t="s">
        <v>23</v>
      </c>
      <c r="B9" s="108"/>
      <c r="C9" s="109"/>
      <c r="D9" s="109"/>
      <c r="E9" s="109"/>
      <c r="F9" s="110">
        <f>SUM(C9:E9)</f>
        <v>0</v>
      </c>
    </row>
    <row r="10" spans="1:6" x14ac:dyDescent="0.25">
      <c r="A10" s="107" t="s">
        <v>29</v>
      </c>
      <c r="B10" s="108"/>
      <c r="C10" s="109"/>
      <c r="D10" s="109"/>
      <c r="E10" s="109"/>
      <c r="F10" s="110">
        <f>SUM(C10:E10)</f>
        <v>0</v>
      </c>
    </row>
    <row r="11" spans="1:6" x14ac:dyDescent="0.25">
      <c r="A11" s="107" t="s">
        <v>76</v>
      </c>
      <c r="B11" s="108"/>
      <c r="C11" s="109"/>
      <c r="D11" s="109"/>
      <c r="E11" s="109"/>
      <c r="F11" s="110">
        <f>SUM(C11:E11)</f>
        <v>0</v>
      </c>
    </row>
    <row r="12" spans="1:6" ht="20.25" customHeight="1" thickBot="1" x14ac:dyDescent="0.3">
      <c r="A12" s="111" t="s">
        <v>41</v>
      </c>
      <c r="B12" s="112"/>
      <c r="C12" s="113"/>
      <c r="D12" s="113"/>
      <c r="E12" s="113"/>
      <c r="F12" s="110">
        <f>SUM(C12:E12)</f>
        <v>0</v>
      </c>
    </row>
    <row r="13" spans="1:6" ht="15.75" thickBot="1" x14ac:dyDescent="0.3">
      <c r="A13" s="114" t="s">
        <v>111</v>
      </c>
      <c r="B13" s="115" t="s">
        <v>200</v>
      </c>
      <c r="C13" s="116">
        <f>SUM(C8:C12)</f>
        <v>0</v>
      </c>
      <c r="D13" s="116">
        <f>SUM(D8:D12)</f>
        <v>0</v>
      </c>
      <c r="E13" s="116">
        <f>SUM(E8:E12)</f>
        <v>0</v>
      </c>
      <c r="F13" s="117">
        <f>SUM(F8:F12)</f>
        <v>0</v>
      </c>
    </row>
    <row r="14" spans="1:6" x14ac:dyDescent="0.25">
      <c r="A14" s="135"/>
      <c r="B14" s="136"/>
      <c r="C14" s="137"/>
      <c r="D14" s="137"/>
      <c r="E14" s="137"/>
      <c r="F14" s="137"/>
    </row>
    <row r="15" spans="1:6" x14ac:dyDescent="0.25">
      <c r="A15" s="120"/>
      <c r="B15" s="120"/>
      <c r="C15" s="120"/>
      <c r="D15" s="120"/>
      <c r="E15" s="120"/>
      <c r="F15" s="120"/>
    </row>
    <row r="16" spans="1:6" x14ac:dyDescent="0.25">
      <c r="A16" s="565" t="s">
        <v>369</v>
      </c>
      <c r="B16" s="565"/>
      <c r="C16" s="565"/>
      <c r="D16" s="133"/>
      <c r="E16" s="133"/>
      <c r="F16" s="133"/>
    </row>
    <row r="17" spans="1:6" s="134" customFormat="1" ht="15" customHeight="1" x14ac:dyDescent="0.25">
      <c r="A17" s="565" t="s">
        <v>213</v>
      </c>
      <c r="B17" s="565"/>
      <c r="C17" s="565"/>
      <c r="D17" s="565"/>
      <c r="E17" s="565"/>
      <c r="F17" s="565"/>
    </row>
    <row r="18" spans="1:6" x14ac:dyDescent="0.25">
      <c r="A18" s="565" t="s">
        <v>214</v>
      </c>
      <c r="B18" s="565"/>
      <c r="C18" s="565"/>
      <c r="D18" s="565"/>
      <c r="E18" s="565"/>
      <c r="F18" s="565"/>
    </row>
    <row r="19" spans="1:6" x14ac:dyDescent="0.25">
      <c r="A19" s="118"/>
      <c r="B19" s="118"/>
      <c r="C19" s="118"/>
    </row>
    <row r="20" spans="1:6" ht="15.75" thickBot="1" x14ac:dyDescent="0.3">
      <c r="A20" s="99"/>
      <c r="B20" s="99"/>
      <c r="C20" s="122"/>
      <c r="D20" s="122" t="s">
        <v>428</v>
      </c>
    </row>
    <row r="21" spans="1:6" ht="21" x14ac:dyDescent="0.25">
      <c r="A21" s="127" t="s">
        <v>93</v>
      </c>
      <c r="B21" s="566" t="s">
        <v>201</v>
      </c>
      <c r="C21" s="566"/>
      <c r="D21" s="124" t="s">
        <v>370</v>
      </c>
    </row>
    <row r="22" spans="1:6" x14ac:dyDescent="0.25">
      <c r="A22" s="128">
        <v>1</v>
      </c>
      <c r="B22" s="567">
        <v>2</v>
      </c>
      <c r="C22" s="567"/>
      <c r="D22" s="129">
        <v>3</v>
      </c>
    </row>
    <row r="23" spans="1:6" x14ac:dyDescent="0.25">
      <c r="A23" s="128" t="s">
        <v>11</v>
      </c>
      <c r="B23" s="568" t="s">
        <v>202</v>
      </c>
      <c r="C23" s="568"/>
      <c r="D23" s="126">
        <f>46400660+8285308</f>
        <v>54685968</v>
      </c>
    </row>
    <row r="24" spans="1:6" ht="51.75" customHeight="1" x14ac:dyDescent="0.25">
      <c r="A24" s="128" t="s">
        <v>23</v>
      </c>
      <c r="B24" s="569" t="s">
        <v>203</v>
      </c>
      <c r="C24" s="569"/>
      <c r="D24" s="126"/>
    </row>
    <row r="25" spans="1:6" ht="24.75" customHeight="1" x14ac:dyDescent="0.25">
      <c r="A25" s="128" t="s">
        <v>29</v>
      </c>
      <c r="B25" s="570" t="s">
        <v>204</v>
      </c>
      <c r="C25" s="570"/>
      <c r="D25" s="126"/>
    </row>
    <row r="26" spans="1:6" ht="48.75" customHeight="1" x14ac:dyDescent="0.25">
      <c r="A26" s="128" t="s">
        <v>76</v>
      </c>
      <c r="B26" s="570" t="s">
        <v>205</v>
      </c>
      <c r="C26" s="570"/>
      <c r="D26" s="126"/>
    </row>
    <row r="27" spans="1:6" x14ac:dyDescent="0.25">
      <c r="A27" s="128" t="s">
        <v>41</v>
      </c>
      <c r="B27" s="570" t="s">
        <v>206</v>
      </c>
      <c r="C27" s="570"/>
      <c r="D27" s="126">
        <v>614934</v>
      </c>
    </row>
    <row r="28" spans="1:6" ht="25.5" customHeight="1" x14ac:dyDescent="0.25">
      <c r="A28" s="128" t="s">
        <v>111</v>
      </c>
      <c r="B28" s="570" t="s">
        <v>207</v>
      </c>
      <c r="C28" s="570"/>
      <c r="D28" s="126"/>
    </row>
    <row r="29" spans="1:6" ht="15.75" customHeight="1" thickBot="1" x14ac:dyDescent="0.3">
      <c r="A29" s="130"/>
      <c r="B29" s="573" t="s">
        <v>211</v>
      </c>
      <c r="C29" s="573"/>
      <c r="D29" s="131">
        <f>SUM(D23:D28)</f>
        <v>55300902</v>
      </c>
    </row>
    <row r="32" spans="1:6" x14ac:dyDescent="0.25">
      <c r="A32" s="556" t="s">
        <v>371</v>
      </c>
      <c r="B32" s="556"/>
      <c r="C32" s="556"/>
    </row>
    <row r="33" spans="1:4" s="133" customFormat="1" x14ac:dyDescent="0.25">
      <c r="A33" s="119" t="s">
        <v>212</v>
      </c>
      <c r="B33" s="119"/>
      <c r="C33" s="119"/>
    </row>
    <row r="34" spans="1:4" ht="15.75" thickBot="1" x14ac:dyDescent="0.3">
      <c r="A34" s="99"/>
      <c r="B34" s="99"/>
      <c r="C34" s="122" t="s">
        <v>3</v>
      </c>
    </row>
    <row r="35" spans="1:4" ht="31.5" x14ac:dyDescent="0.25">
      <c r="A35" s="123" t="s">
        <v>93</v>
      </c>
      <c r="B35" s="566" t="s">
        <v>208</v>
      </c>
      <c r="C35" s="566"/>
      <c r="D35" s="124" t="s">
        <v>209</v>
      </c>
    </row>
    <row r="36" spans="1:4" x14ac:dyDescent="0.25">
      <c r="A36" s="125">
        <v>1</v>
      </c>
      <c r="B36" s="574">
        <v>2</v>
      </c>
      <c r="C36" s="574"/>
      <c r="D36" s="129">
        <v>3</v>
      </c>
    </row>
    <row r="37" spans="1:4" x14ac:dyDescent="0.25">
      <c r="A37" s="125" t="s">
        <v>11</v>
      </c>
      <c r="B37" s="571" t="s">
        <v>199</v>
      </c>
      <c r="C37" s="571"/>
      <c r="D37" s="126"/>
    </row>
    <row r="38" spans="1:4" x14ac:dyDescent="0.25">
      <c r="A38" s="125" t="s">
        <v>23</v>
      </c>
      <c r="B38" s="571"/>
      <c r="C38" s="571"/>
      <c r="D38" s="126"/>
    </row>
    <row r="39" spans="1:4" x14ac:dyDescent="0.25">
      <c r="A39" s="125" t="s">
        <v>29</v>
      </c>
      <c r="B39" s="571"/>
      <c r="C39" s="571"/>
      <c r="D39" s="126"/>
    </row>
    <row r="40" spans="1:4" ht="32.25" customHeight="1" thickBot="1" x14ac:dyDescent="0.3">
      <c r="A40" s="132" t="s">
        <v>76</v>
      </c>
      <c r="B40" s="572" t="s">
        <v>210</v>
      </c>
      <c r="C40" s="572"/>
      <c r="D40" s="131">
        <f>SUM(D37:D39)</f>
        <v>0</v>
      </c>
    </row>
  </sheetData>
  <mergeCells count="27">
    <mergeCell ref="B39:C39"/>
    <mergeCell ref="B40:C40"/>
    <mergeCell ref="A17:F17"/>
    <mergeCell ref="A18:F18"/>
    <mergeCell ref="B28:C28"/>
    <mergeCell ref="B29:C29"/>
    <mergeCell ref="B35:C35"/>
    <mergeCell ref="B36:C36"/>
    <mergeCell ref="B37:C37"/>
    <mergeCell ref="B38:C38"/>
    <mergeCell ref="A16:C16"/>
    <mergeCell ref="A32:C32"/>
    <mergeCell ref="B21:C21"/>
    <mergeCell ref="B22:C22"/>
    <mergeCell ref="B23:C23"/>
    <mergeCell ref="B24:C24"/>
    <mergeCell ref="B25:C25"/>
    <mergeCell ref="B26:C26"/>
    <mergeCell ref="B27:C27"/>
    <mergeCell ref="A2:F2"/>
    <mergeCell ref="C4:D4"/>
    <mergeCell ref="E4:F4"/>
    <mergeCell ref="A5:A6"/>
    <mergeCell ref="B5:B6"/>
    <mergeCell ref="C5:E5"/>
    <mergeCell ref="F5:F6"/>
    <mergeCell ref="B3:F3"/>
  </mergeCells>
  <phoneticPr fontId="4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7" workbookViewId="0">
      <selection activeCell="A9" sqref="A9"/>
    </sheetView>
  </sheetViews>
  <sheetFormatPr defaultRowHeight="15" x14ac:dyDescent="0.25"/>
  <cols>
    <col min="2" max="2" width="20.5703125" customWidth="1"/>
    <col min="3" max="7" width="11.140625" customWidth="1"/>
  </cols>
  <sheetData>
    <row r="1" spans="1:7" x14ac:dyDescent="0.25">
      <c r="F1" t="s">
        <v>949</v>
      </c>
    </row>
    <row r="2" spans="1:7" ht="15.75" x14ac:dyDescent="0.25">
      <c r="A2" s="575" t="s">
        <v>215</v>
      </c>
      <c r="B2" s="575"/>
      <c r="C2" s="575"/>
      <c r="D2" s="575"/>
      <c r="E2" s="575"/>
      <c r="F2" s="575"/>
      <c r="G2" s="575"/>
    </row>
    <row r="3" spans="1:7" x14ac:dyDescent="0.25">
      <c r="A3" s="138"/>
      <c r="B3" s="138"/>
      <c r="C3" s="138"/>
      <c r="D3" s="138"/>
      <c r="E3" s="138"/>
      <c r="F3" s="138"/>
      <c r="G3" s="138"/>
    </row>
    <row r="4" spans="1:7" ht="15.75" x14ac:dyDescent="0.25">
      <c r="A4" s="139" t="s">
        <v>216</v>
      </c>
      <c r="B4" s="140"/>
      <c r="C4" s="576" t="s">
        <v>366</v>
      </c>
      <c r="D4" s="576"/>
      <c r="E4" s="576"/>
      <c r="F4" s="576"/>
      <c r="G4" s="576"/>
    </row>
    <row r="5" spans="1:7" ht="15.75" x14ac:dyDescent="0.25">
      <c r="A5" s="140"/>
      <c r="B5" s="140"/>
      <c r="C5" s="140"/>
      <c r="D5" s="140"/>
      <c r="E5" s="140"/>
      <c r="F5" s="140"/>
      <c r="G5" s="140"/>
    </row>
    <row r="6" spans="1:7" ht="15.75" x14ac:dyDescent="0.25">
      <c r="A6" s="139" t="s">
        <v>217</v>
      </c>
      <c r="B6" s="140"/>
      <c r="C6" s="576" t="s">
        <v>367</v>
      </c>
      <c r="D6" s="576"/>
      <c r="E6" s="576"/>
      <c r="F6" s="576"/>
      <c r="G6" s="140"/>
    </row>
    <row r="7" spans="1:7" x14ac:dyDescent="0.25">
      <c r="A7" s="141"/>
      <c r="B7" s="141"/>
      <c r="C7" s="141"/>
      <c r="D7" s="141"/>
      <c r="E7" s="141"/>
      <c r="F7" s="141"/>
      <c r="G7" s="141"/>
    </row>
    <row r="8" spans="1:7" x14ac:dyDescent="0.25">
      <c r="A8" s="142" t="s">
        <v>972</v>
      </c>
      <c r="B8" s="143"/>
      <c r="C8" s="143"/>
      <c r="D8" s="144"/>
      <c r="E8" s="144"/>
      <c r="F8" s="144"/>
      <c r="G8" s="144"/>
    </row>
    <row r="9" spans="1:7" ht="15.75" thickBot="1" x14ac:dyDescent="0.3">
      <c r="A9" s="142" t="s">
        <v>218</v>
      </c>
      <c r="B9" s="144"/>
      <c r="C9" s="144"/>
      <c r="D9" s="144"/>
      <c r="E9" s="144"/>
      <c r="F9" s="144"/>
      <c r="G9" s="144"/>
    </row>
    <row r="10" spans="1:7" ht="36.75" thickBot="1" x14ac:dyDescent="0.3">
      <c r="A10" s="145" t="s">
        <v>93</v>
      </c>
      <c r="B10" s="146" t="s">
        <v>219</v>
      </c>
      <c r="C10" s="146" t="s">
        <v>220</v>
      </c>
      <c r="D10" s="146" t="s">
        <v>221</v>
      </c>
      <c r="E10" s="146" t="s">
        <v>222</v>
      </c>
      <c r="F10" s="146" t="s">
        <v>223</v>
      </c>
      <c r="G10" s="147" t="s">
        <v>106</v>
      </c>
    </row>
    <row r="11" spans="1:7" ht="22.5" x14ac:dyDescent="0.25">
      <c r="A11" s="148" t="s">
        <v>11</v>
      </c>
      <c r="B11" s="149" t="s">
        <v>224</v>
      </c>
      <c r="C11" s="150"/>
      <c r="D11" s="150"/>
      <c r="E11" s="150"/>
      <c r="F11" s="150"/>
      <c r="G11" s="151">
        <v>0</v>
      </c>
    </row>
    <row r="12" spans="1:7" ht="22.5" x14ac:dyDescent="0.25">
      <c r="A12" s="152" t="s">
        <v>23</v>
      </c>
      <c r="B12" s="153" t="s">
        <v>225</v>
      </c>
      <c r="C12" s="154"/>
      <c r="D12" s="154"/>
      <c r="E12" s="154"/>
      <c r="F12" s="154"/>
      <c r="G12" s="155">
        <v>0</v>
      </c>
    </row>
    <row r="13" spans="1:7" ht="33.75" x14ac:dyDescent="0.25">
      <c r="A13" s="152" t="s">
        <v>29</v>
      </c>
      <c r="B13" s="153" t="s">
        <v>226</v>
      </c>
      <c r="C13" s="154"/>
      <c r="D13" s="154"/>
      <c r="E13" s="154"/>
      <c r="F13" s="154"/>
      <c r="G13" s="155">
        <v>0</v>
      </c>
    </row>
    <row r="14" spans="1:7" ht="22.5" x14ac:dyDescent="0.25">
      <c r="A14" s="152" t="s">
        <v>76</v>
      </c>
      <c r="B14" s="153" t="s">
        <v>227</v>
      </c>
      <c r="C14" s="154"/>
      <c r="D14" s="154"/>
      <c r="E14" s="154"/>
      <c r="F14" s="154"/>
      <c r="G14" s="155">
        <f>SUM(C14:F14)</f>
        <v>0</v>
      </c>
    </row>
    <row r="15" spans="1:7" ht="33.75" x14ac:dyDescent="0.25">
      <c r="A15" s="152" t="s">
        <v>41</v>
      </c>
      <c r="B15" s="153" t="s">
        <v>228</v>
      </c>
      <c r="C15" s="154"/>
      <c r="D15" s="154"/>
      <c r="E15" s="154"/>
      <c r="F15" s="154"/>
      <c r="G15" s="155">
        <f>SUM(C15:F15)</f>
        <v>0</v>
      </c>
    </row>
    <row r="16" spans="1:7" ht="15.75" thickBot="1" x14ac:dyDescent="0.3">
      <c r="A16" s="156" t="s">
        <v>111</v>
      </c>
      <c r="B16" s="157" t="s">
        <v>229</v>
      </c>
      <c r="C16" s="158"/>
      <c r="D16" s="158"/>
      <c r="E16" s="158"/>
      <c r="F16" s="158"/>
      <c r="G16" s="159">
        <f>SUM(C16:F16)</f>
        <v>0</v>
      </c>
    </row>
    <row r="17" spans="1:7" ht="15.75" thickBot="1" x14ac:dyDescent="0.3">
      <c r="A17" s="160" t="s">
        <v>48</v>
      </c>
      <c r="B17" s="161" t="s">
        <v>106</v>
      </c>
      <c r="C17" s="162">
        <f>SUM(C11:C16)</f>
        <v>0</v>
      </c>
      <c r="D17" s="162">
        <f>SUM(D11:D16)</f>
        <v>0</v>
      </c>
      <c r="E17" s="162">
        <f>SUM(E11:E16)</f>
        <v>0</v>
      </c>
      <c r="F17" s="162">
        <f>SUM(F11:F16)</f>
        <v>0</v>
      </c>
      <c r="G17" s="163">
        <f>SUM(C17:F17)</f>
        <v>0</v>
      </c>
    </row>
    <row r="18" spans="1:7" x14ac:dyDescent="0.25">
      <c r="A18" s="141"/>
      <c r="B18" s="141"/>
      <c r="C18" s="141"/>
      <c r="D18" s="141"/>
      <c r="E18" s="141"/>
      <c r="F18" s="141"/>
      <c r="G18" s="141"/>
    </row>
    <row r="19" spans="1:7" x14ac:dyDescent="0.25">
      <c r="A19" s="141"/>
      <c r="B19" s="141"/>
      <c r="C19" s="141"/>
      <c r="D19" s="141"/>
      <c r="E19" s="141"/>
      <c r="F19" s="141"/>
      <c r="G19" s="141"/>
    </row>
  </sheetData>
  <mergeCells count="3">
    <mergeCell ref="A2:G2"/>
    <mergeCell ref="C4:G4"/>
    <mergeCell ref="C6:F6"/>
  </mergeCells>
  <phoneticPr fontId="4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3" sqref="B3"/>
    </sheetView>
  </sheetViews>
  <sheetFormatPr defaultRowHeight="15" x14ac:dyDescent="0.25"/>
  <cols>
    <col min="1" max="1" width="81.85546875" customWidth="1"/>
    <col min="2" max="2" width="10" customWidth="1"/>
    <col min="3" max="3" width="16.140625" customWidth="1"/>
  </cols>
  <sheetData>
    <row r="2" spans="1:3" x14ac:dyDescent="0.25">
      <c r="B2" t="s">
        <v>363</v>
      </c>
    </row>
    <row r="4" spans="1:3" x14ac:dyDescent="0.25">
      <c r="A4" s="577" t="s">
        <v>365</v>
      </c>
      <c r="B4" s="578"/>
      <c r="C4" s="578"/>
    </row>
    <row r="5" spans="1:3" ht="21" customHeight="1" x14ac:dyDescent="0.25">
      <c r="A5" s="579" t="s">
        <v>940</v>
      </c>
      <c r="B5" s="578"/>
      <c r="C5" s="578"/>
    </row>
    <row r="6" spans="1:3" ht="18" x14ac:dyDescent="0.25">
      <c r="A6" s="220"/>
      <c r="B6" s="221"/>
      <c r="C6" s="221"/>
    </row>
    <row r="7" spans="1:3" x14ac:dyDescent="0.25">
      <c r="A7" s="222" t="s">
        <v>266</v>
      </c>
    </row>
    <row r="8" spans="1:3" ht="25.5" x14ac:dyDescent="0.25">
      <c r="A8" s="223" t="s">
        <v>0</v>
      </c>
      <c r="B8" s="224" t="s">
        <v>267</v>
      </c>
      <c r="C8" s="223" t="s">
        <v>268</v>
      </c>
    </row>
    <row r="9" spans="1:3" x14ac:dyDescent="0.25">
      <c r="A9" s="225" t="s">
        <v>269</v>
      </c>
      <c r="B9" s="226" t="s">
        <v>270</v>
      </c>
      <c r="C9" s="227">
        <v>225803801</v>
      </c>
    </row>
    <row r="10" spans="1:3" x14ac:dyDescent="0.25">
      <c r="A10" s="225" t="s">
        <v>271</v>
      </c>
      <c r="B10" s="226" t="s">
        <v>270</v>
      </c>
      <c r="C10" s="227">
        <v>0</v>
      </c>
    </row>
    <row r="11" spans="1:3" x14ac:dyDescent="0.25">
      <c r="A11" s="223" t="s">
        <v>92</v>
      </c>
      <c r="B11" s="223"/>
      <c r="C11" s="228">
        <f>C10+C9</f>
        <v>225803801</v>
      </c>
    </row>
  </sheetData>
  <mergeCells count="2">
    <mergeCell ref="A4:C4"/>
    <mergeCell ref="A5:C5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workbookViewId="0">
      <selection activeCell="C2" sqref="C2"/>
    </sheetView>
  </sheetViews>
  <sheetFormatPr defaultRowHeight="15" x14ac:dyDescent="0.25"/>
  <cols>
    <col min="1" max="1" width="59.28515625" customWidth="1"/>
    <col min="3" max="3" width="12.7109375" customWidth="1"/>
    <col min="4" max="4" width="11.5703125" bestFit="1" customWidth="1"/>
  </cols>
  <sheetData>
    <row r="1" spans="1:4" x14ac:dyDescent="0.25">
      <c r="C1" t="s">
        <v>950</v>
      </c>
    </row>
    <row r="3" spans="1:4" x14ac:dyDescent="0.25">
      <c r="A3" s="577" t="s">
        <v>355</v>
      </c>
      <c r="B3" s="578"/>
      <c r="C3" s="578"/>
      <c r="D3" s="578"/>
    </row>
    <row r="4" spans="1:4" x14ac:dyDescent="0.25">
      <c r="A4" s="580" t="s">
        <v>941</v>
      </c>
      <c r="B4" s="578"/>
      <c r="C4" s="578"/>
    </row>
    <row r="6" spans="1:4" ht="25.5" x14ac:dyDescent="0.25">
      <c r="A6" s="223" t="s">
        <v>0</v>
      </c>
      <c r="B6" s="224" t="s">
        <v>267</v>
      </c>
      <c r="C6" s="229" t="s">
        <v>272</v>
      </c>
      <c r="D6" s="229" t="s">
        <v>343</v>
      </c>
    </row>
    <row r="7" spans="1:4" ht="20.100000000000001" customHeight="1" x14ac:dyDescent="0.25">
      <c r="A7" s="226" t="s">
        <v>273</v>
      </c>
      <c r="B7" s="226" t="s">
        <v>274</v>
      </c>
      <c r="C7" s="432"/>
      <c r="D7" s="433"/>
    </row>
    <row r="8" spans="1:4" ht="20.100000000000001" customHeight="1" x14ac:dyDescent="0.25">
      <c r="A8" s="226" t="s">
        <v>275</v>
      </c>
      <c r="B8" s="226" t="s">
        <v>274</v>
      </c>
      <c r="C8" s="432"/>
      <c r="D8" s="433"/>
    </row>
    <row r="9" spans="1:4" ht="20.100000000000001" customHeight="1" x14ac:dyDescent="0.25">
      <c r="A9" s="226" t="s">
        <v>276</v>
      </c>
      <c r="B9" s="226" t="s">
        <v>274</v>
      </c>
      <c r="C9" s="432"/>
      <c r="D9" s="433"/>
    </row>
    <row r="10" spans="1:4" ht="20.100000000000001" customHeight="1" x14ac:dyDescent="0.25">
      <c r="A10" s="226" t="s">
        <v>277</v>
      </c>
      <c r="B10" s="226" t="s">
        <v>274</v>
      </c>
      <c r="C10" s="432"/>
      <c r="D10" s="433"/>
    </row>
    <row r="11" spans="1:4" ht="20.100000000000001" customHeight="1" x14ac:dyDescent="0.25">
      <c r="A11" s="230" t="s">
        <v>278</v>
      </c>
      <c r="B11" s="231" t="s">
        <v>274</v>
      </c>
      <c r="C11" s="434">
        <f>SUM(C7:C10)</f>
        <v>0</v>
      </c>
      <c r="D11" s="434">
        <f>SUM(D7:D10)</f>
        <v>0</v>
      </c>
    </row>
    <row r="12" spans="1:4" ht="20.100000000000001" customHeight="1" x14ac:dyDescent="0.25">
      <c r="A12" s="226" t="s">
        <v>279</v>
      </c>
      <c r="B12" s="232" t="s">
        <v>280</v>
      </c>
      <c r="C12" s="437">
        <v>47000000</v>
      </c>
      <c r="D12" s="433">
        <v>46400660</v>
      </c>
    </row>
    <row r="13" spans="1:4" ht="20.100000000000001" customHeight="1" x14ac:dyDescent="0.3">
      <c r="A13" s="233" t="s">
        <v>281</v>
      </c>
      <c r="B13" s="233" t="s">
        <v>280</v>
      </c>
      <c r="C13" s="436"/>
      <c r="D13" s="433"/>
    </row>
    <row r="14" spans="1:4" ht="28.5" customHeight="1" x14ac:dyDescent="0.3">
      <c r="A14" s="233" t="s">
        <v>282</v>
      </c>
      <c r="B14" s="233" t="s">
        <v>280</v>
      </c>
      <c r="C14" s="436"/>
      <c r="D14" s="433"/>
    </row>
    <row r="15" spans="1:4" ht="20.100000000000001" customHeight="1" x14ac:dyDescent="0.25">
      <c r="A15" s="226" t="s">
        <v>283</v>
      </c>
      <c r="B15" s="232" t="s">
        <v>284</v>
      </c>
      <c r="C15" s="437">
        <v>7800000</v>
      </c>
      <c r="D15" s="433">
        <v>8285308</v>
      </c>
    </row>
    <row r="16" spans="1:4" ht="27.75" customHeight="1" x14ac:dyDescent="0.3">
      <c r="A16" s="233" t="s">
        <v>285</v>
      </c>
      <c r="B16" s="233" t="s">
        <v>284</v>
      </c>
      <c r="C16" s="436"/>
      <c r="D16" s="433"/>
    </row>
    <row r="17" spans="1:4" ht="27" customHeight="1" x14ac:dyDescent="0.25">
      <c r="A17" s="234" t="s">
        <v>286</v>
      </c>
      <c r="B17" s="233" t="s">
        <v>284</v>
      </c>
      <c r="C17" s="438">
        <v>7800000</v>
      </c>
      <c r="D17" s="435">
        <v>8285308</v>
      </c>
    </row>
    <row r="18" spans="1:4" ht="20.100000000000001" customHeight="1" x14ac:dyDescent="0.3">
      <c r="A18" s="233" t="s">
        <v>287</v>
      </c>
      <c r="B18" s="233" t="s">
        <v>284</v>
      </c>
      <c r="C18" s="436"/>
      <c r="D18" s="433"/>
    </row>
    <row r="19" spans="1:4" ht="20.100000000000001" customHeight="1" x14ac:dyDescent="0.25">
      <c r="A19" s="233" t="s">
        <v>288</v>
      </c>
      <c r="B19" s="233" t="s">
        <v>284</v>
      </c>
      <c r="C19" s="439"/>
      <c r="D19" s="433"/>
    </row>
    <row r="20" spans="1:4" ht="20.100000000000001" customHeight="1" x14ac:dyDescent="0.25">
      <c r="A20" s="226" t="s">
        <v>289</v>
      </c>
      <c r="B20" s="232" t="s">
        <v>290</v>
      </c>
      <c r="C20" s="440"/>
      <c r="D20" s="433"/>
    </row>
    <row r="21" spans="1:4" ht="20.100000000000001" customHeight="1" x14ac:dyDescent="0.25">
      <c r="A21" s="233" t="s">
        <v>291</v>
      </c>
      <c r="B21" s="233" t="s">
        <v>290</v>
      </c>
      <c r="C21" s="439"/>
      <c r="D21" s="433"/>
    </row>
    <row r="22" spans="1:4" ht="20.100000000000001" customHeight="1" x14ac:dyDescent="0.25">
      <c r="A22" s="233" t="s">
        <v>292</v>
      </c>
      <c r="B22" s="233" t="s">
        <v>290</v>
      </c>
      <c r="C22" s="439"/>
      <c r="D22" s="433"/>
    </row>
    <row r="23" spans="1:4" ht="20.100000000000001" customHeight="1" x14ac:dyDescent="0.25">
      <c r="A23" s="230" t="s">
        <v>293</v>
      </c>
      <c r="B23" s="231" t="s">
        <v>294</v>
      </c>
      <c r="C23" s="435">
        <f>SUM(C17,C12)</f>
        <v>54800000</v>
      </c>
      <c r="D23" s="435">
        <f>SUM(D17,D12)</f>
        <v>54685968</v>
      </c>
    </row>
    <row r="24" spans="1:4" ht="20.100000000000001" customHeight="1" x14ac:dyDescent="0.25">
      <c r="A24" s="226" t="s">
        <v>295</v>
      </c>
      <c r="B24" s="226" t="s">
        <v>296</v>
      </c>
      <c r="C24" s="441"/>
      <c r="D24" s="433"/>
    </row>
    <row r="25" spans="1:4" ht="20.100000000000001" customHeight="1" x14ac:dyDescent="0.25">
      <c r="A25" s="226" t="s">
        <v>297</v>
      </c>
      <c r="B25" s="226" t="s">
        <v>296</v>
      </c>
      <c r="C25" s="441"/>
      <c r="D25" s="433"/>
    </row>
    <row r="26" spans="1:4" ht="20.100000000000001" customHeight="1" x14ac:dyDescent="0.25">
      <c r="A26" s="226" t="s">
        <v>298</v>
      </c>
      <c r="B26" s="226" t="s">
        <v>296</v>
      </c>
      <c r="C26" s="441"/>
      <c r="D26" s="433"/>
    </row>
    <row r="27" spans="1:4" ht="20.100000000000001" customHeight="1" x14ac:dyDescent="0.25">
      <c r="A27" s="226" t="s">
        <v>299</v>
      </c>
      <c r="B27" s="226" t="s">
        <v>296</v>
      </c>
      <c r="C27" s="441"/>
      <c r="D27" s="433"/>
    </row>
    <row r="28" spans="1:4" ht="20.100000000000001" customHeight="1" x14ac:dyDescent="0.25">
      <c r="A28" s="226" t="s">
        <v>300</v>
      </c>
      <c r="B28" s="226" t="s">
        <v>296</v>
      </c>
      <c r="C28" s="441"/>
      <c r="D28" s="433"/>
    </row>
    <row r="29" spans="1:4" ht="20.100000000000001" customHeight="1" x14ac:dyDescent="0.25">
      <c r="A29" s="226" t="s">
        <v>301</v>
      </c>
      <c r="B29" s="226" t="s">
        <v>296</v>
      </c>
      <c r="C29" s="441"/>
      <c r="D29" s="433"/>
    </row>
    <row r="30" spans="1:4" ht="20.100000000000001" customHeight="1" x14ac:dyDescent="0.25">
      <c r="A30" s="226" t="s">
        <v>302</v>
      </c>
      <c r="B30" s="226" t="s">
        <v>296</v>
      </c>
      <c r="C30" s="441"/>
      <c r="D30" s="433"/>
    </row>
    <row r="31" spans="1:4" ht="20.100000000000001" customHeight="1" x14ac:dyDescent="0.25">
      <c r="A31" s="226" t="s">
        <v>303</v>
      </c>
      <c r="B31" s="226" t="s">
        <v>296</v>
      </c>
      <c r="C31" s="441"/>
      <c r="D31" s="433"/>
    </row>
    <row r="32" spans="1:4" ht="42.75" customHeight="1" x14ac:dyDescent="0.25">
      <c r="A32" s="226" t="s">
        <v>352</v>
      </c>
      <c r="B32" s="226" t="s">
        <v>296</v>
      </c>
      <c r="C32" s="441"/>
      <c r="D32" s="433"/>
    </row>
    <row r="33" spans="1:4" ht="20.100000000000001" customHeight="1" x14ac:dyDescent="0.25">
      <c r="A33" s="226" t="s">
        <v>342</v>
      </c>
      <c r="B33" s="226" t="s">
        <v>296</v>
      </c>
      <c r="C33" s="441">
        <v>200000</v>
      </c>
      <c r="D33" s="433">
        <v>614934</v>
      </c>
    </row>
    <row r="34" spans="1:4" ht="31.5" customHeight="1" x14ac:dyDescent="0.25">
      <c r="A34" s="230" t="s">
        <v>304</v>
      </c>
      <c r="B34" s="231" t="s">
        <v>296</v>
      </c>
      <c r="C34" s="435">
        <f>SUM(C33,C32,C23,C11)</f>
        <v>55000000</v>
      </c>
      <c r="D34" s="435">
        <f>SUM(D33,D32,D23,D11)</f>
        <v>55300902</v>
      </c>
    </row>
  </sheetData>
  <mergeCells count="2">
    <mergeCell ref="A3:D3"/>
    <mergeCell ref="A4:C4"/>
  </mergeCells>
  <phoneticPr fontId="44" type="noConversion"/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"/>
  <sheetViews>
    <sheetView workbookViewId="0">
      <selection activeCell="B11" sqref="B11"/>
    </sheetView>
  </sheetViews>
  <sheetFormatPr defaultRowHeight="15" x14ac:dyDescent="0.25"/>
  <cols>
    <col min="1" max="1" width="5" customWidth="1"/>
    <col min="2" max="2" width="56.85546875" customWidth="1"/>
  </cols>
  <sheetData>
    <row r="2" spans="1:2" ht="15.75" x14ac:dyDescent="0.25">
      <c r="B2" s="237" t="s">
        <v>951</v>
      </c>
    </row>
    <row r="3" spans="1:2" x14ac:dyDescent="0.25">
      <c r="A3" s="235" t="s">
        <v>364</v>
      </c>
      <c r="B3" s="235"/>
    </row>
    <row r="4" spans="1:2" x14ac:dyDescent="0.25">
      <c r="A4" s="235" t="s">
        <v>305</v>
      </c>
      <c r="B4" s="235"/>
    </row>
    <row r="7" spans="1:2" x14ac:dyDescent="0.25">
      <c r="A7" t="s">
        <v>306</v>
      </c>
    </row>
    <row r="8" spans="1:2" x14ac:dyDescent="0.25">
      <c r="A8" t="s">
        <v>307</v>
      </c>
    </row>
    <row r="9" spans="1:2" x14ac:dyDescent="0.25">
      <c r="A9" t="s">
        <v>308</v>
      </c>
    </row>
    <row r="10" spans="1:2" x14ac:dyDescent="0.25">
      <c r="A10" t="s">
        <v>309</v>
      </c>
    </row>
    <row r="11" spans="1:2" x14ac:dyDescent="0.25">
      <c r="A11" t="s">
        <v>310</v>
      </c>
    </row>
    <row r="12" spans="1:2" x14ac:dyDescent="0.25">
      <c r="A12" t="s">
        <v>311</v>
      </c>
    </row>
    <row r="13" spans="1:2" x14ac:dyDescent="0.25">
      <c r="A13" t="s">
        <v>312</v>
      </c>
    </row>
    <row r="14" spans="1:2" x14ac:dyDescent="0.25">
      <c r="A14" t="s">
        <v>313</v>
      </c>
    </row>
    <row r="15" spans="1:2" x14ac:dyDescent="0.25">
      <c r="A15" t="s">
        <v>314</v>
      </c>
    </row>
    <row r="16" spans="1:2" x14ac:dyDescent="0.25">
      <c r="A16" t="s">
        <v>315</v>
      </c>
    </row>
    <row r="17" spans="1:2" x14ac:dyDescent="0.25">
      <c r="A17" s="236" t="s">
        <v>316</v>
      </c>
      <c r="B17" s="236"/>
    </row>
    <row r="18" spans="1:2" x14ac:dyDescent="0.25">
      <c r="A18" t="s">
        <v>317</v>
      </c>
    </row>
    <row r="19" spans="1:2" x14ac:dyDescent="0.25">
      <c r="A19" t="s">
        <v>318</v>
      </c>
    </row>
    <row r="20" spans="1:2" x14ac:dyDescent="0.25">
      <c r="A20" t="s">
        <v>319</v>
      </c>
    </row>
    <row r="21" spans="1:2" x14ac:dyDescent="0.25">
      <c r="A21" t="s">
        <v>320</v>
      </c>
    </row>
    <row r="22" spans="1:2" x14ac:dyDescent="0.25">
      <c r="A22" t="s">
        <v>321</v>
      </c>
    </row>
    <row r="23" spans="1:2" x14ac:dyDescent="0.25">
      <c r="A23" t="s">
        <v>322</v>
      </c>
    </row>
    <row r="24" spans="1:2" x14ac:dyDescent="0.25">
      <c r="A24" t="s">
        <v>323</v>
      </c>
    </row>
    <row r="25" spans="1:2" x14ac:dyDescent="0.25">
      <c r="A25" t="s">
        <v>324</v>
      </c>
    </row>
    <row r="26" spans="1:2" x14ac:dyDescent="0.25">
      <c r="A26" t="s">
        <v>325</v>
      </c>
    </row>
    <row r="27" spans="1:2" x14ac:dyDescent="0.25">
      <c r="A27" s="236" t="s">
        <v>326</v>
      </c>
      <c r="B27" s="236"/>
    </row>
  </sheetData>
  <phoneticPr fontId="44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workbookViewId="0">
      <selection activeCell="A5" sqref="A5"/>
    </sheetView>
  </sheetViews>
  <sheetFormatPr defaultRowHeight="15" x14ac:dyDescent="0.25"/>
  <cols>
    <col min="1" max="1" width="8.140625" customWidth="1"/>
    <col min="2" max="2" width="41" customWidth="1"/>
    <col min="3" max="3" width="12.7109375" bestFit="1" customWidth="1"/>
    <col min="4" max="4" width="15.85546875" bestFit="1" customWidth="1"/>
    <col min="255" max="255" width="8.140625" customWidth="1"/>
    <col min="256" max="256" width="41" customWidth="1"/>
    <col min="257" max="259" width="32.85546875" customWidth="1"/>
    <col min="511" max="511" width="8.140625" customWidth="1"/>
    <col min="512" max="512" width="41" customWidth="1"/>
    <col min="513" max="515" width="32.85546875" customWidth="1"/>
    <col min="767" max="767" width="8.140625" customWidth="1"/>
    <col min="768" max="768" width="41" customWidth="1"/>
    <col min="769" max="771" width="32.85546875" customWidth="1"/>
    <col min="1023" max="1023" width="8.140625" customWidth="1"/>
    <col min="1024" max="1024" width="41" customWidth="1"/>
    <col min="1025" max="1027" width="32.85546875" customWidth="1"/>
    <col min="1279" max="1279" width="8.140625" customWidth="1"/>
    <col min="1280" max="1280" width="41" customWidth="1"/>
    <col min="1281" max="1283" width="32.85546875" customWidth="1"/>
    <col min="1535" max="1535" width="8.140625" customWidth="1"/>
    <col min="1536" max="1536" width="41" customWidth="1"/>
    <col min="1537" max="1539" width="32.85546875" customWidth="1"/>
    <col min="1791" max="1791" width="8.140625" customWidth="1"/>
    <col min="1792" max="1792" width="41" customWidth="1"/>
    <col min="1793" max="1795" width="32.85546875" customWidth="1"/>
    <col min="2047" max="2047" width="8.140625" customWidth="1"/>
    <col min="2048" max="2048" width="41" customWidth="1"/>
    <col min="2049" max="2051" width="32.85546875" customWidth="1"/>
    <col min="2303" max="2303" width="8.140625" customWidth="1"/>
    <col min="2304" max="2304" width="41" customWidth="1"/>
    <col min="2305" max="2307" width="32.85546875" customWidth="1"/>
    <col min="2559" max="2559" width="8.140625" customWidth="1"/>
    <col min="2560" max="2560" width="41" customWidth="1"/>
    <col min="2561" max="2563" width="32.85546875" customWidth="1"/>
    <col min="2815" max="2815" width="8.140625" customWidth="1"/>
    <col min="2816" max="2816" width="41" customWidth="1"/>
    <col min="2817" max="2819" width="32.85546875" customWidth="1"/>
    <col min="3071" max="3071" width="8.140625" customWidth="1"/>
    <col min="3072" max="3072" width="41" customWidth="1"/>
    <col min="3073" max="3075" width="32.85546875" customWidth="1"/>
    <col min="3327" max="3327" width="8.140625" customWidth="1"/>
    <col min="3328" max="3328" width="41" customWidth="1"/>
    <col min="3329" max="3331" width="32.85546875" customWidth="1"/>
    <col min="3583" max="3583" width="8.140625" customWidth="1"/>
    <col min="3584" max="3584" width="41" customWidth="1"/>
    <col min="3585" max="3587" width="32.85546875" customWidth="1"/>
    <col min="3839" max="3839" width="8.140625" customWidth="1"/>
    <col min="3840" max="3840" width="41" customWidth="1"/>
    <col min="3841" max="3843" width="32.85546875" customWidth="1"/>
    <col min="4095" max="4095" width="8.140625" customWidth="1"/>
    <col min="4096" max="4096" width="41" customWidth="1"/>
    <col min="4097" max="4099" width="32.85546875" customWidth="1"/>
    <col min="4351" max="4351" width="8.140625" customWidth="1"/>
    <col min="4352" max="4352" width="41" customWidth="1"/>
    <col min="4353" max="4355" width="32.85546875" customWidth="1"/>
    <col min="4607" max="4607" width="8.140625" customWidth="1"/>
    <col min="4608" max="4608" width="41" customWidth="1"/>
    <col min="4609" max="4611" width="32.85546875" customWidth="1"/>
    <col min="4863" max="4863" width="8.140625" customWidth="1"/>
    <col min="4864" max="4864" width="41" customWidth="1"/>
    <col min="4865" max="4867" width="32.85546875" customWidth="1"/>
    <col min="5119" max="5119" width="8.140625" customWidth="1"/>
    <col min="5120" max="5120" width="41" customWidth="1"/>
    <col min="5121" max="5123" width="32.85546875" customWidth="1"/>
    <col min="5375" max="5375" width="8.140625" customWidth="1"/>
    <col min="5376" max="5376" width="41" customWidth="1"/>
    <col min="5377" max="5379" width="32.85546875" customWidth="1"/>
    <col min="5631" max="5631" width="8.140625" customWidth="1"/>
    <col min="5632" max="5632" width="41" customWidth="1"/>
    <col min="5633" max="5635" width="32.85546875" customWidth="1"/>
    <col min="5887" max="5887" width="8.140625" customWidth="1"/>
    <col min="5888" max="5888" width="41" customWidth="1"/>
    <col min="5889" max="5891" width="32.85546875" customWidth="1"/>
    <col min="6143" max="6143" width="8.140625" customWidth="1"/>
    <col min="6144" max="6144" width="41" customWidth="1"/>
    <col min="6145" max="6147" width="32.85546875" customWidth="1"/>
    <col min="6399" max="6399" width="8.140625" customWidth="1"/>
    <col min="6400" max="6400" width="41" customWidth="1"/>
    <col min="6401" max="6403" width="32.85546875" customWidth="1"/>
    <col min="6655" max="6655" width="8.140625" customWidth="1"/>
    <col min="6656" max="6656" width="41" customWidth="1"/>
    <col min="6657" max="6659" width="32.85546875" customWidth="1"/>
    <col min="6911" max="6911" width="8.140625" customWidth="1"/>
    <col min="6912" max="6912" width="41" customWidth="1"/>
    <col min="6913" max="6915" width="32.85546875" customWidth="1"/>
    <col min="7167" max="7167" width="8.140625" customWidth="1"/>
    <col min="7168" max="7168" width="41" customWidth="1"/>
    <col min="7169" max="7171" width="32.85546875" customWidth="1"/>
    <col min="7423" max="7423" width="8.140625" customWidth="1"/>
    <col min="7424" max="7424" width="41" customWidth="1"/>
    <col min="7425" max="7427" width="32.85546875" customWidth="1"/>
    <col min="7679" max="7679" width="8.140625" customWidth="1"/>
    <col min="7680" max="7680" width="41" customWidth="1"/>
    <col min="7681" max="7683" width="32.85546875" customWidth="1"/>
    <col min="7935" max="7935" width="8.140625" customWidth="1"/>
    <col min="7936" max="7936" width="41" customWidth="1"/>
    <col min="7937" max="7939" width="32.85546875" customWidth="1"/>
    <col min="8191" max="8191" width="8.140625" customWidth="1"/>
    <col min="8192" max="8192" width="41" customWidth="1"/>
    <col min="8193" max="8195" width="32.85546875" customWidth="1"/>
    <col min="8447" max="8447" width="8.140625" customWidth="1"/>
    <col min="8448" max="8448" width="41" customWidth="1"/>
    <col min="8449" max="8451" width="32.85546875" customWidth="1"/>
    <col min="8703" max="8703" width="8.140625" customWidth="1"/>
    <col min="8704" max="8704" width="41" customWidth="1"/>
    <col min="8705" max="8707" width="32.85546875" customWidth="1"/>
    <col min="8959" max="8959" width="8.140625" customWidth="1"/>
    <col min="8960" max="8960" width="41" customWidth="1"/>
    <col min="8961" max="8963" width="32.85546875" customWidth="1"/>
    <col min="9215" max="9215" width="8.140625" customWidth="1"/>
    <col min="9216" max="9216" width="41" customWidth="1"/>
    <col min="9217" max="9219" width="32.85546875" customWidth="1"/>
    <col min="9471" max="9471" width="8.140625" customWidth="1"/>
    <col min="9472" max="9472" width="41" customWidth="1"/>
    <col min="9473" max="9475" width="32.85546875" customWidth="1"/>
    <col min="9727" max="9727" width="8.140625" customWidth="1"/>
    <col min="9728" max="9728" width="41" customWidth="1"/>
    <col min="9729" max="9731" width="32.85546875" customWidth="1"/>
    <col min="9983" max="9983" width="8.140625" customWidth="1"/>
    <col min="9984" max="9984" width="41" customWidth="1"/>
    <col min="9985" max="9987" width="32.85546875" customWidth="1"/>
    <col min="10239" max="10239" width="8.140625" customWidth="1"/>
    <col min="10240" max="10240" width="41" customWidth="1"/>
    <col min="10241" max="10243" width="32.85546875" customWidth="1"/>
    <col min="10495" max="10495" width="8.140625" customWidth="1"/>
    <col min="10496" max="10496" width="41" customWidth="1"/>
    <col min="10497" max="10499" width="32.85546875" customWidth="1"/>
    <col min="10751" max="10751" width="8.140625" customWidth="1"/>
    <col min="10752" max="10752" width="41" customWidth="1"/>
    <col min="10753" max="10755" width="32.85546875" customWidth="1"/>
    <col min="11007" max="11007" width="8.140625" customWidth="1"/>
    <col min="11008" max="11008" width="41" customWidth="1"/>
    <col min="11009" max="11011" width="32.85546875" customWidth="1"/>
    <col min="11263" max="11263" width="8.140625" customWidth="1"/>
    <col min="11264" max="11264" width="41" customWidth="1"/>
    <col min="11265" max="11267" width="32.85546875" customWidth="1"/>
    <col min="11519" max="11519" width="8.140625" customWidth="1"/>
    <col min="11520" max="11520" width="41" customWidth="1"/>
    <col min="11521" max="11523" width="32.85546875" customWidth="1"/>
    <col min="11775" max="11775" width="8.140625" customWidth="1"/>
    <col min="11776" max="11776" width="41" customWidth="1"/>
    <col min="11777" max="11779" width="32.85546875" customWidth="1"/>
    <col min="12031" max="12031" width="8.140625" customWidth="1"/>
    <col min="12032" max="12032" width="41" customWidth="1"/>
    <col min="12033" max="12035" width="32.85546875" customWidth="1"/>
    <col min="12287" max="12287" width="8.140625" customWidth="1"/>
    <col min="12288" max="12288" width="41" customWidth="1"/>
    <col min="12289" max="12291" width="32.85546875" customWidth="1"/>
    <col min="12543" max="12543" width="8.140625" customWidth="1"/>
    <col min="12544" max="12544" width="41" customWidth="1"/>
    <col min="12545" max="12547" width="32.85546875" customWidth="1"/>
    <col min="12799" max="12799" width="8.140625" customWidth="1"/>
    <col min="12800" max="12800" width="41" customWidth="1"/>
    <col min="12801" max="12803" width="32.85546875" customWidth="1"/>
    <col min="13055" max="13055" width="8.140625" customWidth="1"/>
    <col min="13056" max="13056" width="41" customWidth="1"/>
    <col min="13057" max="13059" width="32.85546875" customWidth="1"/>
    <col min="13311" max="13311" width="8.140625" customWidth="1"/>
    <col min="13312" max="13312" width="41" customWidth="1"/>
    <col min="13313" max="13315" width="32.85546875" customWidth="1"/>
    <col min="13567" max="13567" width="8.140625" customWidth="1"/>
    <col min="13568" max="13568" width="41" customWidth="1"/>
    <col min="13569" max="13571" width="32.85546875" customWidth="1"/>
    <col min="13823" max="13823" width="8.140625" customWidth="1"/>
    <col min="13824" max="13824" width="41" customWidth="1"/>
    <col min="13825" max="13827" width="32.85546875" customWidth="1"/>
    <col min="14079" max="14079" width="8.140625" customWidth="1"/>
    <col min="14080" max="14080" width="41" customWidth="1"/>
    <col min="14081" max="14083" width="32.85546875" customWidth="1"/>
    <col min="14335" max="14335" width="8.140625" customWidth="1"/>
    <col min="14336" max="14336" width="41" customWidth="1"/>
    <col min="14337" max="14339" width="32.85546875" customWidth="1"/>
    <col min="14591" max="14591" width="8.140625" customWidth="1"/>
    <col min="14592" max="14592" width="41" customWidth="1"/>
    <col min="14593" max="14595" width="32.85546875" customWidth="1"/>
    <col min="14847" max="14847" width="8.140625" customWidth="1"/>
    <col min="14848" max="14848" width="41" customWidth="1"/>
    <col min="14849" max="14851" width="32.85546875" customWidth="1"/>
    <col min="15103" max="15103" width="8.140625" customWidth="1"/>
    <col min="15104" max="15104" width="41" customWidth="1"/>
    <col min="15105" max="15107" width="32.85546875" customWidth="1"/>
    <col min="15359" max="15359" width="8.140625" customWidth="1"/>
    <col min="15360" max="15360" width="41" customWidth="1"/>
    <col min="15361" max="15363" width="32.85546875" customWidth="1"/>
    <col min="15615" max="15615" width="8.140625" customWidth="1"/>
    <col min="15616" max="15616" width="41" customWidth="1"/>
    <col min="15617" max="15619" width="32.85546875" customWidth="1"/>
    <col min="15871" max="15871" width="8.140625" customWidth="1"/>
    <col min="15872" max="15872" width="41" customWidth="1"/>
    <col min="15873" max="15875" width="32.85546875" customWidth="1"/>
    <col min="16127" max="16127" width="8.140625" customWidth="1"/>
    <col min="16128" max="16128" width="41" customWidth="1"/>
    <col min="16129" max="16131" width="32.85546875" customWidth="1"/>
  </cols>
  <sheetData>
    <row r="1" spans="1:4" ht="15.75" x14ac:dyDescent="0.25">
      <c r="A1" s="531" t="s">
        <v>366</v>
      </c>
      <c r="B1" s="531"/>
      <c r="C1" s="531"/>
      <c r="D1" s="531"/>
    </row>
    <row r="2" spans="1:4" ht="15.75" x14ac:dyDescent="0.25">
      <c r="A2" s="442"/>
    </row>
    <row r="3" spans="1:4" ht="15.75" x14ac:dyDescent="0.25">
      <c r="A3" s="531" t="s">
        <v>431</v>
      </c>
      <c r="B3" s="531"/>
      <c r="C3" s="531"/>
      <c r="D3" s="531"/>
    </row>
    <row r="5" spans="1:4" ht="30" x14ac:dyDescent="0.25">
      <c r="A5" s="443" t="s">
        <v>432</v>
      </c>
      <c r="B5" s="444" t="s">
        <v>0</v>
      </c>
      <c r="C5" s="444" t="s">
        <v>433</v>
      </c>
      <c r="D5" s="444" t="s">
        <v>434</v>
      </c>
    </row>
    <row r="6" spans="1:4" x14ac:dyDescent="0.25">
      <c r="A6" s="444">
        <v>1</v>
      </c>
      <c r="B6" s="444">
        <v>2</v>
      </c>
      <c r="C6" s="444">
        <v>3</v>
      </c>
      <c r="D6" s="444">
        <v>4</v>
      </c>
    </row>
    <row r="7" spans="1:4" hidden="1" x14ac:dyDescent="0.25">
      <c r="A7" s="445" t="s">
        <v>435</v>
      </c>
      <c r="B7" s="446" t="s">
        <v>436</v>
      </c>
      <c r="C7" s="447">
        <f>'[1]12 A'!C4+'[2]12 A'!C4+'[3]12 A'!C4+'[4]12 A'!C4</f>
        <v>0</v>
      </c>
      <c r="D7" s="448">
        <f>'[1]12 A'!D4+'[2]12 A'!E4+'[3]12 A'!E4+'[4]12 A'!E4</f>
        <v>0</v>
      </c>
    </row>
    <row r="8" spans="1:4" x14ac:dyDescent="0.25">
      <c r="A8" s="454" t="s">
        <v>437</v>
      </c>
      <c r="B8" s="446" t="s">
        <v>438</v>
      </c>
      <c r="C8" s="452">
        <f>'[1]12 A'!C5+'[2]12 A'!C5+'[3]12 A'!C5+'[4]12 A'!C5</f>
        <v>665479</v>
      </c>
      <c r="D8" s="452">
        <f>'[1]12 A'!D5+'[2]12 A'!E5+'[3]12 A'!E5+'[4]12 A'!E5</f>
        <v>335479</v>
      </c>
    </row>
    <row r="9" spans="1:4" hidden="1" x14ac:dyDescent="0.25">
      <c r="A9" s="454" t="s">
        <v>439</v>
      </c>
      <c r="B9" s="446" t="s">
        <v>440</v>
      </c>
      <c r="C9" s="452">
        <f>'[1]12 A'!C6+'[2]12 A'!C6+'[3]12 A'!C6+'[4]12 A'!C6</f>
        <v>0</v>
      </c>
      <c r="D9" s="452">
        <f>'[1]12 A'!D6+'[2]12 A'!E6+'[3]12 A'!E6+'[4]12 A'!E6</f>
        <v>0</v>
      </c>
    </row>
    <row r="10" spans="1:4" x14ac:dyDescent="0.25">
      <c r="A10" s="455" t="s">
        <v>441</v>
      </c>
      <c r="B10" s="450" t="s">
        <v>442</v>
      </c>
      <c r="C10" s="453">
        <f>'[1]12 A'!C7+'[2]12 A'!C7+'[3]12 A'!C7+'[4]12 A'!C7</f>
        <v>665479</v>
      </c>
      <c r="D10" s="453">
        <f>'[1]12 A'!D7+'[2]12 A'!E7+'[3]12 A'!E7+'[4]12 A'!E7</f>
        <v>335479</v>
      </c>
    </row>
    <row r="11" spans="1:4" ht="25.5" x14ac:dyDescent="0.25">
      <c r="A11" s="454" t="s">
        <v>443</v>
      </c>
      <c r="B11" s="446" t="s">
        <v>444</v>
      </c>
      <c r="C11" s="452">
        <f>'[1]12 A'!C8+'[2]12 A'!C8+'[3]12 A'!C8+'[4]12 A'!C8</f>
        <v>989710701</v>
      </c>
      <c r="D11" s="452">
        <f>'[1]12 A'!D8+'[2]12 A'!E8+'[3]12 A'!E8+'[4]12 A'!E8</f>
        <v>960856935</v>
      </c>
    </row>
    <row r="12" spans="1:4" ht="25.5" x14ac:dyDescent="0.25">
      <c r="A12" s="454" t="s">
        <v>445</v>
      </c>
      <c r="B12" s="446" t="s">
        <v>446</v>
      </c>
      <c r="C12" s="452">
        <f>'[1]12 A'!C9+'[2]12 A'!C9+'[3]12 A'!C9+'[4]12 A'!C9</f>
        <v>2398360</v>
      </c>
      <c r="D12" s="452">
        <f>'[1]12 A'!D9+'[2]12 A'!E9+'[3]12 A'!E9+'[4]12 A'!E9</f>
        <v>1687920</v>
      </c>
    </row>
    <row r="13" spans="1:4" hidden="1" x14ac:dyDescent="0.25">
      <c r="A13" s="454" t="s">
        <v>447</v>
      </c>
      <c r="B13" s="446" t="s">
        <v>448</v>
      </c>
      <c r="C13" s="452">
        <f>'[1]12 A'!C10+'[2]12 A'!C10+'[3]12 A'!C10+'[4]12 A'!C10</f>
        <v>0</v>
      </c>
      <c r="D13" s="452">
        <f>'[1]12 A'!D10+'[2]12 A'!E10+'[3]12 A'!E10+'[4]12 A'!E10</f>
        <v>0</v>
      </c>
    </row>
    <row r="14" spans="1:4" x14ac:dyDescent="0.25">
      <c r="A14" s="454" t="s">
        <v>449</v>
      </c>
      <c r="B14" s="446" t="s">
        <v>450</v>
      </c>
      <c r="C14" s="452">
        <f>'[1]12 A'!C11+'[2]12 A'!C11+'[3]12 A'!C11+'[4]12 A'!C11</f>
        <v>61374714</v>
      </c>
      <c r="D14" s="452">
        <f>'[1]12 A'!D11+'[2]12 A'!E11+'[3]12 A'!E11+'[4]12 A'!E11</f>
        <v>63036513</v>
      </c>
    </row>
    <row r="15" spans="1:4" hidden="1" x14ac:dyDescent="0.25">
      <c r="A15" s="454" t="s">
        <v>451</v>
      </c>
      <c r="B15" s="446" t="s">
        <v>452</v>
      </c>
      <c r="C15" s="452">
        <f>'[1]12 A'!C12+'[2]12 A'!C12+'[3]12 A'!C12+'[4]12 A'!C12</f>
        <v>0</v>
      </c>
      <c r="D15" s="452">
        <f>'[1]12 A'!D12+'[2]12 A'!E12+'[3]12 A'!E12+'[4]12 A'!E12</f>
        <v>0</v>
      </c>
    </row>
    <row r="16" spans="1:4" x14ac:dyDescent="0.25">
      <c r="A16" s="455" t="s">
        <v>453</v>
      </c>
      <c r="B16" s="450" t="s">
        <v>454</v>
      </c>
      <c r="C16" s="453">
        <f>'[1]12 A'!C13+'[2]12 A'!C13+'[3]12 A'!C13+'[4]12 A'!C13</f>
        <v>1053483775</v>
      </c>
      <c r="D16" s="453">
        <f>'[1]12 A'!D13+'[2]12 A'!E13+'[3]12 A'!E13+'[4]12 A'!E13</f>
        <v>1025581368</v>
      </c>
    </row>
    <row r="17" spans="1:4" ht="25.5" x14ac:dyDescent="0.25">
      <c r="A17" s="454" t="s">
        <v>455</v>
      </c>
      <c r="B17" s="446" t="s">
        <v>456</v>
      </c>
      <c r="C17" s="452">
        <f>'[1]12 A'!C14+'[2]12 A'!C14+'[3]12 A'!C14+'[4]12 A'!C14</f>
        <v>1852500</v>
      </c>
      <c r="D17" s="452">
        <f>'[1]12 A'!D14+'[2]12 A'!E14+'[3]12 A'!E14+'[4]12 A'!E14</f>
        <v>1852500</v>
      </c>
    </row>
    <row r="18" spans="1:4" ht="25.5" hidden="1" x14ac:dyDescent="0.25">
      <c r="A18" s="454" t="s">
        <v>457</v>
      </c>
      <c r="B18" s="446" t="s">
        <v>458</v>
      </c>
      <c r="C18" s="452">
        <f>'[1]12 A'!C15+'[2]12 A'!C15+'[3]12 A'!C15+'[4]12 A'!C15</f>
        <v>0</v>
      </c>
      <c r="D18" s="452">
        <f>'[1]12 A'!D15+'[2]12 A'!E15+'[3]12 A'!E15+'[4]12 A'!E15</f>
        <v>0</v>
      </c>
    </row>
    <row r="19" spans="1:4" ht="25.5" x14ac:dyDescent="0.25">
      <c r="A19" s="454" t="s">
        <v>459</v>
      </c>
      <c r="B19" s="446" t="s">
        <v>460</v>
      </c>
      <c r="C19" s="452">
        <f>'[1]12 A'!C16+'[2]12 A'!C16+'[3]12 A'!C16+'[4]12 A'!C16</f>
        <v>1852500</v>
      </c>
      <c r="D19" s="452">
        <f>'[1]12 A'!D16+'[2]12 A'!E16+'[3]12 A'!E16+'[4]12 A'!E16</f>
        <v>1852500</v>
      </c>
    </row>
    <row r="20" spans="1:4" ht="25.5" hidden="1" x14ac:dyDescent="0.25">
      <c r="A20" s="454" t="s">
        <v>461</v>
      </c>
      <c r="B20" s="446" t="s">
        <v>462</v>
      </c>
      <c r="C20" s="452">
        <f>'[1]12 A'!C17+'[2]12 A'!C17+'[3]12 A'!C17+'[4]12 A'!C17</f>
        <v>0</v>
      </c>
      <c r="D20" s="452">
        <f>'[1]12 A'!D17+'[2]12 A'!E17+'[3]12 A'!E17+'[4]12 A'!E17</f>
        <v>0</v>
      </c>
    </row>
    <row r="21" spans="1:4" ht="25.5" hidden="1" x14ac:dyDescent="0.25">
      <c r="A21" s="454" t="s">
        <v>463</v>
      </c>
      <c r="B21" s="446" t="s">
        <v>464</v>
      </c>
      <c r="C21" s="452">
        <f>'[1]12 A'!C18+'[2]12 A'!C18+'[3]12 A'!C18+'[4]12 A'!C18</f>
        <v>0</v>
      </c>
      <c r="D21" s="452">
        <f>'[1]12 A'!D18+'[2]12 A'!E18+'[3]12 A'!E18+'[4]12 A'!E18</f>
        <v>0</v>
      </c>
    </row>
    <row r="22" spans="1:4" hidden="1" x14ac:dyDescent="0.25">
      <c r="A22" s="454" t="s">
        <v>465</v>
      </c>
      <c r="B22" s="446" t="s">
        <v>466</v>
      </c>
      <c r="C22" s="452">
        <f>'[1]12 A'!C19+'[2]12 A'!C19+'[3]12 A'!C19+'[4]12 A'!C19</f>
        <v>0</v>
      </c>
      <c r="D22" s="452">
        <f>'[1]12 A'!D19+'[2]12 A'!E19+'[3]12 A'!E19+'[4]12 A'!E19</f>
        <v>0</v>
      </c>
    </row>
    <row r="23" spans="1:4" ht="25.5" hidden="1" x14ac:dyDescent="0.25">
      <c r="A23" s="454" t="s">
        <v>467</v>
      </c>
      <c r="B23" s="446" t="s">
        <v>468</v>
      </c>
      <c r="C23" s="452">
        <f>'[1]12 A'!C20+'[2]12 A'!C20+'[3]12 A'!C20+'[4]12 A'!C20</f>
        <v>0</v>
      </c>
      <c r="D23" s="452">
        <f>'[1]12 A'!D20+'[2]12 A'!E20+'[3]12 A'!E20+'[4]12 A'!E20</f>
        <v>0</v>
      </c>
    </row>
    <row r="24" spans="1:4" hidden="1" x14ac:dyDescent="0.25">
      <c r="A24" s="454" t="s">
        <v>469</v>
      </c>
      <c r="B24" s="446" t="s">
        <v>470</v>
      </c>
      <c r="C24" s="452">
        <f>'[1]12 A'!C21+'[2]12 A'!C21+'[3]12 A'!C21+'[4]12 A'!C21</f>
        <v>0</v>
      </c>
      <c r="D24" s="452">
        <f>'[1]12 A'!D21+'[2]12 A'!E21+'[3]12 A'!E21+'[4]12 A'!E21</f>
        <v>0</v>
      </c>
    </row>
    <row r="25" spans="1:4" ht="25.5" hidden="1" x14ac:dyDescent="0.25">
      <c r="A25" s="454" t="s">
        <v>471</v>
      </c>
      <c r="B25" s="446" t="s">
        <v>472</v>
      </c>
      <c r="C25" s="452">
        <f>'[1]12 A'!C22+'[2]12 A'!C22+'[3]12 A'!C22+'[4]12 A'!C22</f>
        <v>0</v>
      </c>
      <c r="D25" s="452">
        <f>'[1]12 A'!D22+'[2]12 A'!E22+'[3]12 A'!E22+'[4]12 A'!E22</f>
        <v>0</v>
      </c>
    </row>
    <row r="26" spans="1:4" ht="25.5" hidden="1" x14ac:dyDescent="0.25">
      <c r="A26" s="454" t="s">
        <v>473</v>
      </c>
      <c r="B26" s="446" t="s">
        <v>474</v>
      </c>
      <c r="C26" s="452">
        <f>'[1]12 A'!C23+'[2]12 A'!C23+'[3]12 A'!C23+'[4]12 A'!C23</f>
        <v>0</v>
      </c>
      <c r="D26" s="452">
        <f>'[1]12 A'!D23+'[2]12 A'!E23+'[3]12 A'!E23+'[4]12 A'!E23</f>
        <v>0</v>
      </c>
    </row>
    <row r="27" spans="1:4" ht="25.5" x14ac:dyDescent="0.25">
      <c r="A27" s="455" t="s">
        <v>475</v>
      </c>
      <c r="B27" s="450" t="s">
        <v>476</v>
      </c>
      <c r="C27" s="453">
        <f>'[1]12 A'!C24+'[2]12 A'!C24+'[3]12 A'!C24+'[4]12 A'!C24</f>
        <v>1852500</v>
      </c>
      <c r="D27" s="453">
        <f>'[1]12 A'!D24+'[2]12 A'!E24+'[3]12 A'!E24+'[4]12 A'!E24</f>
        <v>1852500</v>
      </c>
    </row>
    <row r="28" spans="1:4" ht="25.5" hidden="1" x14ac:dyDescent="0.25">
      <c r="A28" s="454" t="s">
        <v>477</v>
      </c>
      <c r="B28" s="446" t="s">
        <v>478</v>
      </c>
      <c r="C28" s="453">
        <f>'[1]12 A'!C25+'[2]12 A'!C25+'[3]12 A'!C25+'[4]12 A'!C25</f>
        <v>0</v>
      </c>
      <c r="D28" s="453">
        <f>'[1]12 A'!D25+'[2]12 A'!E25+'[3]12 A'!E25+'[4]12 A'!E25</f>
        <v>0</v>
      </c>
    </row>
    <row r="29" spans="1:4" hidden="1" x14ac:dyDescent="0.25">
      <c r="A29" s="454" t="s">
        <v>479</v>
      </c>
      <c r="B29" s="446" t="s">
        <v>480</v>
      </c>
      <c r="C29" s="453">
        <f>'[1]12 A'!C26+'[2]12 A'!C26+'[3]12 A'!C26+'[4]12 A'!C26</f>
        <v>0</v>
      </c>
      <c r="D29" s="453">
        <f>'[1]12 A'!D26+'[2]12 A'!E26+'[3]12 A'!E26+'[4]12 A'!E26</f>
        <v>0</v>
      </c>
    </row>
    <row r="30" spans="1:4" hidden="1" x14ac:dyDescent="0.25">
      <c r="A30" s="454" t="s">
        <v>481</v>
      </c>
      <c r="B30" s="446" t="s">
        <v>482</v>
      </c>
      <c r="C30" s="453">
        <f>'[1]12 A'!C27+'[2]12 A'!C27+'[3]12 A'!C27+'[4]12 A'!C27</f>
        <v>0</v>
      </c>
      <c r="D30" s="453">
        <f>'[1]12 A'!D27+'[2]12 A'!E27+'[3]12 A'!E27+'[4]12 A'!E27</f>
        <v>0</v>
      </c>
    </row>
    <row r="31" spans="1:4" ht="25.5" hidden="1" x14ac:dyDescent="0.25">
      <c r="A31" s="454" t="s">
        <v>483</v>
      </c>
      <c r="B31" s="446" t="s">
        <v>484</v>
      </c>
      <c r="C31" s="453">
        <f>'[1]12 A'!C28+'[2]12 A'!C28+'[3]12 A'!C28+'[4]12 A'!C28</f>
        <v>0</v>
      </c>
      <c r="D31" s="453">
        <f>'[1]12 A'!D28+'[2]12 A'!E28+'[3]12 A'!E28+'[4]12 A'!E28</f>
        <v>0</v>
      </c>
    </row>
    <row r="32" spans="1:4" ht="25.5" hidden="1" x14ac:dyDescent="0.25">
      <c r="A32" s="454" t="s">
        <v>485</v>
      </c>
      <c r="B32" s="446" t="s">
        <v>486</v>
      </c>
      <c r="C32" s="453">
        <f>'[1]12 A'!C29+'[2]12 A'!C29+'[3]12 A'!C29+'[4]12 A'!C29</f>
        <v>0</v>
      </c>
      <c r="D32" s="453">
        <f>'[1]12 A'!D29+'[2]12 A'!E29+'[3]12 A'!E29+'[4]12 A'!E29</f>
        <v>0</v>
      </c>
    </row>
    <row r="33" spans="1:4" ht="25.5" hidden="1" x14ac:dyDescent="0.25">
      <c r="A33" s="455" t="s">
        <v>487</v>
      </c>
      <c r="B33" s="450" t="s">
        <v>488</v>
      </c>
      <c r="C33" s="453">
        <f>'[1]12 A'!C30+'[2]12 A'!C30+'[3]12 A'!C30+'[4]12 A'!C30</f>
        <v>0</v>
      </c>
      <c r="D33" s="453">
        <f>'[1]12 A'!D30+'[2]12 A'!E30+'[3]12 A'!E30+'[4]12 A'!E30</f>
        <v>0</v>
      </c>
    </row>
    <row r="34" spans="1:4" ht="38.25" x14ac:dyDescent="0.25">
      <c r="A34" s="455" t="s">
        <v>489</v>
      </c>
      <c r="B34" s="450" t="s">
        <v>490</v>
      </c>
      <c r="C34" s="453">
        <f>'[1]12 A'!C31+'[2]12 A'!C31+'[3]12 A'!C31+'[4]12 A'!C31</f>
        <v>1056001754</v>
      </c>
      <c r="D34" s="453">
        <f>'[1]12 A'!D31+'[2]12 A'!E31+'[3]12 A'!E31+'[4]12 A'!E31</f>
        <v>1027769347</v>
      </c>
    </row>
    <row r="35" spans="1:4" x14ac:dyDescent="0.25">
      <c r="A35" s="454" t="s">
        <v>491</v>
      </c>
      <c r="B35" s="446" t="s">
        <v>492</v>
      </c>
      <c r="C35" s="452">
        <f>'[1]12 A'!C32+'[2]12 A'!C32+'[3]12 A'!C32+'[4]12 A'!C32</f>
        <v>246054</v>
      </c>
      <c r="D35" s="452">
        <f>'[1]12 A'!D32+'[2]12 A'!E32+'[3]12 A'!E32+'[4]12 A'!E32</f>
        <v>246054</v>
      </c>
    </row>
    <row r="36" spans="1:4" ht="25.5" hidden="1" x14ac:dyDescent="0.25">
      <c r="A36" s="454" t="s">
        <v>493</v>
      </c>
      <c r="B36" s="446" t="s">
        <v>494</v>
      </c>
      <c r="C36" s="452">
        <f>'[1]12 A'!C33+'[2]12 A'!C33+'[3]12 A'!C33+'[4]12 A'!C33</f>
        <v>0</v>
      </c>
      <c r="D36" s="452">
        <f>'[1]12 A'!D33+'[2]12 A'!E33+'[3]12 A'!E33+'[4]12 A'!E33</f>
        <v>0</v>
      </c>
    </row>
    <row r="37" spans="1:4" hidden="1" x14ac:dyDescent="0.25">
      <c r="A37" s="454" t="s">
        <v>495</v>
      </c>
      <c r="B37" s="446" t="s">
        <v>496</v>
      </c>
      <c r="C37" s="452">
        <f>'[1]12 A'!C34+'[2]12 A'!C34+'[3]12 A'!C34+'[4]12 A'!C34</f>
        <v>0</v>
      </c>
      <c r="D37" s="452">
        <f>'[1]12 A'!D34+'[2]12 A'!E34+'[3]12 A'!E34+'[4]12 A'!E34</f>
        <v>0</v>
      </c>
    </row>
    <row r="38" spans="1:4" ht="25.5" hidden="1" x14ac:dyDescent="0.25">
      <c r="A38" s="454" t="s">
        <v>497</v>
      </c>
      <c r="B38" s="446" t="s">
        <v>498</v>
      </c>
      <c r="C38" s="452">
        <f>'[1]12 A'!C35+'[2]12 A'!C35+'[3]12 A'!C35+'[4]12 A'!C35</f>
        <v>0</v>
      </c>
      <c r="D38" s="452">
        <f>'[1]12 A'!D35+'[2]12 A'!E35+'[3]12 A'!E35+'[4]12 A'!E35</f>
        <v>0</v>
      </c>
    </row>
    <row r="39" spans="1:4" hidden="1" x14ac:dyDescent="0.25">
      <c r="A39" s="454" t="s">
        <v>499</v>
      </c>
      <c r="B39" s="446" t="s">
        <v>500</v>
      </c>
      <c r="C39" s="452">
        <f>'[1]12 A'!C36+'[2]12 A'!C36+'[3]12 A'!C36+'[4]12 A'!C36</f>
        <v>0</v>
      </c>
      <c r="D39" s="452">
        <f>'[1]12 A'!D36+'[2]12 A'!E36+'[3]12 A'!E36+'[4]12 A'!E36</f>
        <v>0</v>
      </c>
    </row>
    <row r="40" spans="1:4" x14ac:dyDescent="0.25">
      <c r="A40" s="455" t="s">
        <v>501</v>
      </c>
      <c r="B40" s="450" t="s">
        <v>502</v>
      </c>
      <c r="C40" s="453">
        <f>'[1]12 A'!C37+'[2]12 A'!C37+'[3]12 A'!C37+'[4]12 A'!C37</f>
        <v>246054</v>
      </c>
      <c r="D40" s="453">
        <f>'[1]12 A'!D37+'[2]12 A'!E37+'[3]12 A'!E37+'[4]12 A'!E37</f>
        <v>246054</v>
      </c>
    </row>
    <row r="41" spans="1:4" hidden="1" x14ac:dyDescent="0.25">
      <c r="A41" s="454" t="s">
        <v>503</v>
      </c>
      <c r="B41" s="446" t="s">
        <v>504</v>
      </c>
      <c r="C41" s="453">
        <f>'[1]12 A'!C38+'[2]12 A'!C38+'[3]12 A'!C38+'[4]12 A'!C38</f>
        <v>0</v>
      </c>
      <c r="D41" s="453">
        <f>'[1]12 A'!D38+'[2]12 A'!E38+'[3]12 A'!E38+'[4]12 A'!E38</f>
        <v>0</v>
      </c>
    </row>
    <row r="42" spans="1:4" ht="25.5" hidden="1" x14ac:dyDescent="0.25">
      <c r="A42" s="454" t="s">
        <v>505</v>
      </c>
      <c r="B42" s="446" t="s">
        <v>506</v>
      </c>
      <c r="C42" s="453">
        <f>'[1]12 A'!C39+'[2]12 A'!C39+'[3]12 A'!C39+'[4]12 A'!C39</f>
        <v>0</v>
      </c>
      <c r="D42" s="453">
        <f>'[1]12 A'!D39+'[2]12 A'!E39+'[3]12 A'!E39+'[4]12 A'!E39</f>
        <v>0</v>
      </c>
    </row>
    <row r="43" spans="1:4" hidden="1" x14ac:dyDescent="0.25">
      <c r="A43" s="454" t="s">
        <v>507</v>
      </c>
      <c r="B43" s="446" t="s">
        <v>508</v>
      </c>
      <c r="C43" s="453">
        <f>'[1]12 A'!C40+'[2]12 A'!C40+'[3]12 A'!C40+'[4]12 A'!C40</f>
        <v>0</v>
      </c>
      <c r="D43" s="453">
        <f>'[1]12 A'!D40+'[2]12 A'!E40+'[3]12 A'!E40+'[4]12 A'!E40</f>
        <v>0</v>
      </c>
    </row>
    <row r="44" spans="1:4" hidden="1" x14ac:dyDescent="0.25">
      <c r="A44" s="454" t="s">
        <v>509</v>
      </c>
      <c r="B44" s="446" t="s">
        <v>510</v>
      </c>
      <c r="C44" s="453">
        <f>'[1]12 A'!C41+'[2]12 A'!C41+'[3]12 A'!C41+'[4]12 A'!C41</f>
        <v>0</v>
      </c>
      <c r="D44" s="453">
        <f>'[1]12 A'!D41+'[2]12 A'!E41+'[3]12 A'!E41+'[4]12 A'!E41</f>
        <v>0</v>
      </c>
    </row>
    <row r="45" spans="1:4" hidden="1" x14ac:dyDescent="0.25">
      <c r="A45" s="454" t="s">
        <v>511</v>
      </c>
      <c r="B45" s="446" t="s">
        <v>512</v>
      </c>
      <c r="C45" s="453">
        <f>'[1]12 A'!C42+'[2]12 A'!C42+'[3]12 A'!C42+'[4]12 A'!C42</f>
        <v>0</v>
      </c>
      <c r="D45" s="453">
        <f>'[1]12 A'!D42+'[2]12 A'!E42+'[3]12 A'!E42+'[4]12 A'!E42</f>
        <v>0</v>
      </c>
    </row>
    <row r="46" spans="1:4" hidden="1" x14ac:dyDescent="0.25">
      <c r="A46" s="454" t="s">
        <v>513</v>
      </c>
      <c r="B46" s="446" t="s">
        <v>514</v>
      </c>
      <c r="C46" s="453">
        <f>'[1]12 A'!C43+'[2]12 A'!C43+'[3]12 A'!C43+'[4]12 A'!C43</f>
        <v>0</v>
      </c>
      <c r="D46" s="453">
        <f>'[1]12 A'!D43+'[2]12 A'!E43+'[3]12 A'!E43+'[4]12 A'!E43</f>
        <v>0</v>
      </c>
    </row>
    <row r="47" spans="1:4" hidden="1" x14ac:dyDescent="0.25">
      <c r="A47" s="454" t="s">
        <v>515</v>
      </c>
      <c r="B47" s="446" t="s">
        <v>516</v>
      </c>
      <c r="C47" s="453">
        <f>'[1]12 A'!C44+'[2]12 A'!C44+'[3]12 A'!C44+'[4]12 A'!C44</f>
        <v>0</v>
      </c>
      <c r="D47" s="453">
        <f>'[1]12 A'!D44+'[2]12 A'!E44+'[3]12 A'!E44+'[4]12 A'!E44</f>
        <v>0</v>
      </c>
    </row>
    <row r="48" spans="1:4" hidden="1" x14ac:dyDescent="0.25">
      <c r="A48" s="455" t="s">
        <v>517</v>
      </c>
      <c r="B48" s="450" t="s">
        <v>518</v>
      </c>
      <c r="C48" s="453">
        <f>'[1]12 A'!C45+'[2]12 A'!C45+'[3]12 A'!C45+'[4]12 A'!C45</f>
        <v>0</v>
      </c>
      <c r="D48" s="453">
        <f>'[1]12 A'!D45+'[2]12 A'!E45+'[3]12 A'!E45+'[4]12 A'!E45</f>
        <v>0</v>
      </c>
    </row>
    <row r="49" spans="1:4" ht="25.5" x14ac:dyDescent="0.25">
      <c r="A49" s="455" t="s">
        <v>519</v>
      </c>
      <c r="B49" s="450" t="s">
        <v>520</v>
      </c>
      <c r="C49" s="453">
        <f>'[1]12 A'!C46+'[2]12 A'!C46+'[3]12 A'!C46+'[4]12 A'!C46</f>
        <v>246054</v>
      </c>
      <c r="D49" s="453">
        <f>'[1]12 A'!D46+'[2]12 A'!E46+'[3]12 A'!E46+'[4]12 A'!E46</f>
        <v>246054</v>
      </c>
    </row>
    <row r="50" spans="1:4" ht="25.5" hidden="1" x14ac:dyDescent="0.25">
      <c r="A50" s="454" t="s">
        <v>521</v>
      </c>
      <c r="B50" s="446" t="s">
        <v>522</v>
      </c>
      <c r="C50" s="452">
        <f>'[1]12 A'!C47+'[2]12 A'!C47+'[3]12 A'!C47+'[4]12 A'!C47</f>
        <v>0</v>
      </c>
      <c r="D50" s="452">
        <f>'[1]12 A'!D47+'[2]12 A'!E47+'[3]12 A'!E47+'[4]12 A'!E47</f>
        <v>0</v>
      </c>
    </row>
    <row r="51" spans="1:4" ht="25.5" hidden="1" x14ac:dyDescent="0.25">
      <c r="A51" s="454" t="s">
        <v>523</v>
      </c>
      <c r="B51" s="446" t="s">
        <v>524</v>
      </c>
      <c r="C51" s="452">
        <f>'[1]12 A'!C48+'[2]12 A'!C48+'[3]12 A'!C48+'[4]12 A'!C48</f>
        <v>0</v>
      </c>
      <c r="D51" s="452">
        <f>'[1]12 A'!D48+'[2]12 A'!E48+'[3]12 A'!E48+'[4]12 A'!E48</f>
        <v>0</v>
      </c>
    </row>
    <row r="52" spans="1:4" hidden="1" x14ac:dyDescent="0.25">
      <c r="A52" s="455" t="s">
        <v>525</v>
      </c>
      <c r="B52" s="450" t="s">
        <v>526</v>
      </c>
      <c r="C52" s="452">
        <f>'[1]12 A'!C49+'[2]12 A'!C49+'[3]12 A'!C49+'[4]12 A'!C49</f>
        <v>0</v>
      </c>
      <c r="D52" s="452">
        <f>'[1]12 A'!D49+'[2]12 A'!E49+'[3]12 A'!E49+'[4]12 A'!E49</f>
        <v>0</v>
      </c>
    </row>
    <row r="53" spans="1:4" x14ac:dyDescent="0.25">
      <c r="A53" s="454" t="s">
        <v>527</v>
      </c>
      <c r="B53" s="446" t="s">
        <v>528</v>
      </c>
      <c r="C53" s="452">
        <f>'[1]12 A'!C50+'[2]12 A'!C50+'[3]12 A'!C50+'[4]12 A'!C50</f>
        <v>876460</v>
      </c>
      <c r="D53" s="452">
        <f>'[1]12 A'!D50+'[2]12 A'!E50+'[3]12 A'!E50+'[4]12 A'!E50</f>
        <v>410100</v>
      </c>
    </row>
    <row r="54" spans="1:4" hidden="1" x14ac:dyDescent="0.25">
      <c r="A54" s="454" t="s">
        <v>529</v>
      </c>
      <c r="B54" s="446" t="s">
        <v>530</v>
      </c>
      <c r="C54" s="452">
        <f>'[1]12 A'!C51+'[2]12 A'!C51+'[3]12 A'!C51+'[4]12 A'!C51</f>
        <v>0</v>
      </c>
      <c r="D54" s="452">
        <f>'[1]12 A'!D51+'[2]12 A'!E51+'[3]12 A'!E51+'[4]12 A'!E51</f>
        <v>0</v>
      </c>
    </row>
    <row r="55" spans="1:4" ht="25.5" hidden="1" x14ac:dyDescent="0.25">
      <c r="A55" s="454" t="s">
        <v>531</v>
      </c>
      <c r="B55" s="446" t="s">
        <v>532</v>
      </c>
      <c r="C55" s="452">
        <f>'[1]12 A'!C52+'[2]12 A'!C52+'[3]12 A'!C52+'[4]12 A'!C52</f>
        <v>0</v>
      </c>
      <c r="D55" s="452">
        <f>'[1]12 A'!D52+'[2]12 A'!E52+'[3]12 A'!E52+'[4]12 A'!E52</f>
        <v>0</v>
      </c>
    </row>
    <row r="56" spans="1:4" ht="25.5" x14ac:dyDescent="0.25">
      <c r="A56" s="455" t="s">
        <v>533</v>
      </c>
      <c r="B56" s="450" t="s">
        <v>534</v>
      </c>
      <c r="C56" s="453">
        <f>'[1]12 A'!C53+'[2]12 A'!C53+'[3]12 A'!C53+'[4]12 A'!C53</f>
        <v>876460</v>
      </c>
      <c r="D56" s="453">
        <f>'[1]12 A'!D53+'[2]12 A'!E53+'[3]12 A'!E53+'[4]12 A'!E53</f>
        <v>410100</v>
      </c>
    </row>
    <row r="57" spans="1:4" x14ac:dyDescent="0.25">
      <c r="A57" s="454" t="s">
        <v>535</v>
      </c>
      <c r="B57" s="446" t="s">
        <v>536</v>
      </c>
      <c r="C57" s="452">
        <f>'[1]12 A'!C54+'[2]12 A'!C54+'[3]12 A'!C54+'[4]12 A'!C54</f>
        <v>24536127</v>
      </c>
      <c r="D57" s="452">
        <f>'[1]12 A'!D54+'[2]12 A'!E54+'[3]12 A'!E54+'[4]12 A'!E54</f>
        <v>41325100</v>
      </c>
    </row>
    <row r="58" spans="1:4" hidden="1" x14ac:dyDescent="0.25">
      <c r="A58" s="454" t="s">
        <v>537</v>
      </c>
      <c r="B58" s="446" t="s">
        <v>538</v>
      </c>
      <c r="C58" s="452">
        <f>'[1]12 A'!C55+'[2]12 A'!C55+'[3]12 A'!C55+'[4]12 A'!C55</f>
        <v>0</v>
      </c>
      <c r="D58" s="452">
        <f>'[1]12 A'!D55+'[2]12 A'!E55+'[3]12 A'!E55+'[4]12 A'!E55</f>
        <v>0</v>
      </c>
    </row>
    <row r="59" spans="1:4" x14ac:dyDescent="0.25">
      <c r="A59" s="455" t="s">
        <v>539</v>
      </c>
      <c r="B59" s="450" t="s">
        <v>540</v>
      </c>
      <c r="C59" s="453">
        <f>'[1]12 A'!C56+'[2]12 A'!C56+'[3]12 A'!C56+'[4]12 A'!C56</f>
        <v>24536127</v>
      </c>
      <c r="D59" s="453">
        <f>'[1]12 A'!D56+'[2]12 A'!E56+'[3]12 A'!E56+'[4]12 A'!E56</f>
        <v>41325100</v>
      </c>
    </row>
    <row r="60" spans="1:4" hidden="1" x14ac:dyDescent="0.25">
      <c r="A60" s="454" t="s">
        <v>541</v>
      </c>
      <c r="B60" s="446" t="s">
        <v>542</v>
      </c>
      <c r="C60" s="453">
        <f>'[1]12 A'!C57+'[2]12 A'!C57+'[3]12 A'!C57+'[4]12 A'!C57</f>
        <v>0</v>
      </c>
      <c r="D60" s="453">
        <f>'[1]12 A'!D57+'[2]12 A'!E57+'[3]12 A'!E57+'[4]12 A'!E57</f>
        <v>0</v>
      </c>
    </row>
    <row r="61" spans="1:4" hidden="1" x14ac:dyDescent="0.25">
      <c r="A61" s="454" t="s">
        <v>543</v>
      </c>
      <c r="B61" s="446" t="s">
        <v>544</v>
      </c>
      <c r="C61" s="453">
        <f>'[1]12 A'!C58+'[2]12 A'!C58+'[3]12 A'!C58+'[4]12 A'!C58</f>
        <v>0</v>
      </c>
      <c r="D61" s="453">
        <f>'[1]12 A'!D58+'[2]12 A'!E58+'[3]12 A'!E58+'[4]12 A'!E58</f>
        <v>0</v>
      </c>
    </row>
    <row r="62" spans="1:4" hidden="1" x14ac:dyDescent="0.25">
      <c r="A62" s="455" t="s">
        <v>545</v>
      </c>
      <c r="B62" s="450" t="s">
        <v>546</v>
      </c>
      <c r="C62" s="453">
        <f>'[1]12 A'!C59+'[2]12 A'!C59+'[3]12 A'!C59+'[4]12 A'!C59</f>
        <v>0</v>
      </c>
      <c r="D62" s="453">
        <f>'[1]12 A'!D59+'[2]12 A'!E59+'[3]12 A'!E59+'[4]12 A'!E59</f>
        <v>0</v>
      </c>
    </row>
    <row r="63" spans="1:4" x14ac:dyDescent="0.25">
      <c r="A63" s="455" t="s">
        <v>547</v>
      </c>
      <c r="B63" s="450" t="s">
        <v>548</v>
      </c>
      <c r="C63" s="453">
        <f>'[1]12 A'!C60+'[2]12 A'!C60+'[3]12 A'!C60+'[4]12 A'!C60</f>
        <v>25412587</v>
      </c>
      <c r="D63" s="453">
        <f>'[1]12 A'!D60+'[2]12 A'!E60+'[3]12 A'!E60+'[4]12 A'!E60</f>
        <v>41735200</v>
      </c>
    </row>
    <row r="64" spans="1:4" ht="38.25" hidden="1" x14ac:dyDescent="0.25">
      <c r="A64" s="454" t="s">
        <v>549</v>
      </c>
      <c r="B64" s="446" t="s">
        <v>550</v>
      </c>
      <c r="C64" s="452">
        <f>'[1]12 A'!C61+'[2]12 A'!C61+'[3]12 A'!C61+'[4]12 A'!C61</f>
        <v>0</v>
      </c>
      <c r="D64" s="452">
        <f>'[1]12 A'!D61+'[2]12 A'!E61+'[3]12 A'!E61+'[4]12 A'!E61</f>
        <v>0</v>
      </c>
    </row>
    <row r="65" spans="1:4" ht="51" hidden="1" x14ac:dyDescent="0.25">
      <c r="A65" s="454" t="s">
        <v>551</v>
      </c>
      <c r="B65" s="446" t="s">
        <v>552</v>
      </c>
      <c r="C65" s="452">
        <f>'[1]12 A'!C62+'[2]12 A'!C62+'[3]12 A'!C62+'[4]12 A'!C62</f>
        <v>0</v>
      </c>
      <c r="D65" s="452">
        <f>'[1]12 A'!D62+'[2]12 A'!E62+'[3]12 A'!E62+'[4]12 A'!E62</f>
        <v>0</v>
      </c>
    </row>
    <row r="66" spans="1:4" ht="38.25" hidden="1" x14ac:dyDescent="0.25">
      <c r="A66" s="454" t="s">
        <v>553</v>
      </c>
      <c r="B66" s="446" t="s">
        <v>554</v>
      </c>
      <c r="C66" s="452">
        <f>'[1]12 A'!C63+'[2]12 A'!C63+'[3]12 A'!C63+'[4]12 A'!C63</f>
        <v>0</v>
      </c>
      <c r="D66" s="452">
        <f>'[1]12 A'!D63+'[2]12 A'!E63+'[3]12 A'!E63+'[4]12 A'!E63</f>
        <v>0</v>
      </c>
    </row>
    <row r="67" spans="1:4" ht="51" hidden="1" x14ac:dyDescent="0.25">
      <c r="A67" s="454" t="s">
        <v>555</v>
      </c>
      <c r="B67" s="446" t="s">
        <v>556</v>
      </c>
      <c r="C67" s="452">
        <f>'[1]12 A'!C64+'[2]12 A'!C64+'[3]12 A'!C64+'[4]12 A'!C64</f>
        <v>0</v>
      </c>
      <c r="D67" s="452">
        <f>'[1]12 A'!D64+'[2]12 A'!E64+'[3]12 A'!E64+'[4]12 A'!E64</f>
        <v>0</v>
      </c>
    </row>
    <row r="68" spans="1:4" ht="38.25" x14ac:dyDescent="0.25">
      <c r="A68" s="454" t="s">
        <v>557</v>
      </c>
      <c r="B68" s="446" t="s">
        <v>558</v>
      </c>
      <c r="C68" s="452">
        <f>'[1]12 A'!C65+'[2]12 A'!C65+'[3]12 A'!C65+'[4]12 A'!C65</f>
        <v>24495935</v>
      </c>
      <c r="D68" s="452">
        <f>'[1]12 A'!D65+'[2]12 A'!E65+'[3]12 A'!E65+'[4]12 A'!E65</f>
        <v>2463911</v>
      </c>
    </row>
    <row r="69" spans="1:4" ht="25.5" hidden="1" x14ac:dyDescent="0.25">
      <c r="A69" s="454" t="s">
        <v>559</v>
      </c>
      <c r="B69" s="446" t="s">
        <v>560</v>
      </c>
      <c r="C69" s="452">
        <f>'[1]12 A'!C66+'[2]12 A'!C66+'[3]12 A'!C66+'[4]12 A'!C66</f>
        <v>0</v>
      </c>
      <c r="D69" s="452">
        <f>'[1]12 A'!D66+'[2]12 A'!E66+'[3]12 A'!E66+'[4]12 A'!E66</f>
        <v>0</v>
      </c>
    </row>
    <row r="70" spans="1:4" ht="38.25" hidden="1" x14ac:dyDescent="0.25">
      <c r="A70" s="454" t="s">
        <v>561</v>
      </c>
      <c r="B70" s="446" t="s">
        <v>562</v>
      </c>
      <c r="C70" s="452">
        <f>'[1]12 A'!C67+'[2]12 A'!C67+'[3]12 A'!C67+'[4]12 A'!C67</f>
        <v>0</v>
      </c>
      <c r="D70" s="452">
        <f>'[1]12 A'!D67+'[2]12 A'!E67+'[3]12 A'!E67+'[4]12 A'!E67</f>
        <v>0</v>
      </c>
    </row>
    <row r="71" spans="1:4" ht="38.25" hidden="1" x14ac:dyDescent="0.25">
      <c r="A71" s="454" t="s">
        <v>563</v>
      </c>
      <c r="B71" s="446" t="s">
        <v>564</v>
      </c>
      <c r="C71" s="452">
        <f>'[1]12 A'!C68+'[2]12 A'!C68+'[3]12 A'!C68+'[4]12 A'!C68</f>
        <v>0</v>
      </c>
      <c r="D71" s="452">
        <f>'[1]12 A'!D68+'[2]12 A'!E68+'[3]12 A'!E68+'[4]12 A'!E68</f>
        <v>0</v>
      </c>
    </row>
    <row r="72" spans="1:4" ht="25.5" hidden="1" x14ac:dyDescent="0.25">
      <c r="A72" s="454" t="s">
        <v>565</v>
      </c>
      <c r="B72" s="446" t="s">
        <v>566</v>
      </c>
      <c r="C72" s="452">
        <f>'[1]12 A'!C69+'[2]12 A'!C69+'[3]12 A'!C69+'[4]12 A'!C69</f>
        <v>0</v>
      </c>
      <c r="D72" s="452">
        <f>'[1]12 A'!D69+'[2]12 A'!E69+'[3]12 A'!E69+'[4]12 A'!E69</f>
        <v>0</v>
      </c>
    </row>
    <row r="73" spans="1:4" ht="25.5" x14ac:dyDescent="0.25">
      <c r="A73" s="454" t="s">
        <v>567</v>
      </c>
      <c r="B73" s="446" t="s">
        <v>568</v>
      </c>
      <c r="C73" s="452">
        <f>'[1]12 A'!C70+'[2]12 A'!C70+'[3]12 A'!C70+'[4]12 A'!C70</f>
        <v>23775374</v>
      </c>
      <c r="D73" s="452">
        <f>'[1]12 A'!D70+'[2]12 A'!E70+'[3]12 A'!E70+'[4]12 A'!E70</f>
        <v>2041417</v>
      </c>
    </row>
    <row r="74" spans="1:4" ht="25.5" x14ac:dyDescent="0.25">
      <c r="A74" s="454" t="s">
        <v>569</v>
      </c>
      <c r="B74" s="446" t="s">
        <v>570</v>
      </c>
      <c r="C74" s="452">
        <f>'[1]12 A'!C71+'[2]12 A'!C71+'[3]12 A'!C71+'[4]12 A'!C71</f>
        <v>720561</v>
      </c>
      <c r="D74" s="452">
        <f>'[1]12 A'!D71+'[2]12 A'!E71+'[3]12 A'!E71+'[4]12 A'!E71</f>
        <v>422494</v>
      </c>
    </row>
    <row r="75" spans="1:4" ht="38.25" x14ac:dyDescent="0.25">
      <c r="A75" s="454" t="s">
        <v>571</v>
      </c>
      <c r="B75" s="446" t="s">
        <v>572</v>
      </c>
      <c r="C75" s="452">
        <f>'[1]12 A'!C72+'[2]12 A'!C72+'[3]12 A'!C72+'[4]12 A'!C72</f>
        <v>28345838</v>
      </c>
      <c r="D75" s="452">
        <f>'[1]12 A'!D72+'[2]12 A'!E72+'[3]12 A'!E72+'[4]12 A'!E72</f>
        <v>23930038</v>
      </c>
    </row>
    <row r="76" spans="1:4" ht="51" x14ac:dyDescent="0.25">
      <c r="A76" s="454" t="s">
        <v>573</v>
      </c>
      <c r="B76" s="446" t="s">
        <v>574</v>
      </c>
      <c r="C76" s="452">
        <f>'[1]12 A'!C73+'[2]12 A'!C73+'[3]12 A'!C73+'[4]12 A'!C73</f>
        <v>19615458</v>
      </c>
      <c r="D76" s="452">
        <f>'[1]12 A'!D73+'[2]12 A'!E73+'[3]12 A'!E73+'[4]12 A'!E73</f>
        <v>15167258</v>
      </c>
    </row>
    <row r="77" spans="1:4" ht="25.5" hidden="1" x14ac:dyDescent="0.25">
      <c r="A77" s="454" t="s">
        <v>575</v>
      </c>
      <c r="B77" s="446" t="s">
        <v>576</v>
      </c>
      <c r="C77" s="452">
        <f>'[1]12 A'!C74+'[2]12 A'!C74+'[3]12 A'!C74+'[4]12 A'!C74</f>
        <v>0</v>
      </c>
      <c r="D77" s="452">
        <f>'[1]12 A'!D74+'[2]12 A'!E74+'[3]12 A'!E74+'[4]12 A'!E74</f>
        <v>0</v>
      </c>
    </row>
    <row r="78" spans="1:4" ht="25.5" hidden="1" x14ac:dyDescent="0.25">
      <c r="A78" s="454" t="s">
        <v>577</v>
      </c>
      <c r="B78" s="446" t="s">
        <v>578</v>
      </c>
      <c r="C78" s="452">
        <f>'[1]12 A'!C75+'[2]12 A'!C75+'[3]12 A'!C75+'[4]12 A'!C75</f>
        <v>0</v>
      </c>
      <c r="D78" s="452">
        <f>'[1]12 A'!D75+'[2]12 A'!E75+'[3]12 A'!E75+'[4]12 A'!E75</f>
        <v>0</v>
      </c>
    </row>
    <row r="79" spans="1:4" ht="38.25" x14ac:dyDescent="0.25">
      <c r="A79" s="454" t="s">
        <v>579</v>
      </c>
      <c r="B79" s="446" t="s">
        <v>580</v>
      </c>
      <c r="C79" s="452">
        <f>'[1]12 A'!C76+'[2]12 A'!C76+'[3]12 A'!C76+'[4]12 A'!C76</f>
        <v>385820</v>
      </c>
      <c r="D79" s="452">
        <f>'[1]12 A'!D76+'[2]12 A'!E76+'[3]12 A'!E76+'[4]12 A'!E76</f>
        <v>418220</v>
      </c>
    </row>
    <row r="80" spans="1:4" ht="38.25" x14ac:dyDescent="0.25">
      <c r="A80" s="454" t="s">
        <v>581</v>
      </c>
      <c r="B80" s="446" t="s">
        <v>582</v>
      </c>
      <c r="C80" s="452">
        <f>'[1]12 A'!C77+'[2]12 A'!C77+'[3]12 A'!C77+'[4]12 A'!C77</f>
        <v>8344560</v>
      </c>
      <c r="D80" s="452">
        <f>'[1]12 A'!D77+'[2]12 A'!E77+'[3]12 A'!E77+'[4]12 A'!E77</f>
        <v>8344560</v>
      </c>
    </row>
    <row r="81" spans="1:4" ht="38.25" hidden="1" x14ac:dyDescent="0.25">
      <c r="A81" s="454" t="s">
        <v>583</v>
      </c>
      <c r="B81" s="446" t="s">
        <v>584</v>
      </c>
      <c r="C81" s="452">
        <f>'[1]12 A'!C78+'[2]12 A'!C78+'[3]12 A'!C78+'[4]12 A'!C78</f>
        <v>0</v>
      </c>
      <c r="D81" s="452">
        <f>'[1]12 A'!D78+'[2]12 A'!E78+'[3]12 A'!E78+'[4]12 A'!E78</f>
        <v>0</v>
      </c>
    </row>
    <row r="82" spans="1:4" ht="38.25" hidden="1" x14ac:dyDescent="0.25">
      <c r="A82" s="454" t="s">
        <v>585</v>
      </c>
      <c r="B82" s="446" t="s">
        <v>586</v>
      </c>
      <c r="C82" s="452">
        <f>'[1]12 A'!C79+'[2]12 A'!C79+'[3]12 A'!C79+'[4]12 A'!C79</f>
        <v>0</v>
      </c>
      <c r="D82" s="452">
        <f>'[1]12 A'!D79+'[2]12 A'!E79+'[3]12 A'!E79+'[4]12 A'!E79</f>
        <v>0</v>
      </c>
    </row>
    <row r="83" spans="1:4" ht="25.5" hidden="1" x14ac:dyDescent="0.25">
      <c r="A83" s="454" t="s">
        <v>587</v>
      </c>
      <c r="B83" s="446" t="s">
        <v>588</v>
      </c>
      <c r="C83" s="452">
        <f>'[1]12 A'!C80+'[2]12 A'!C80+'[3]12 A'!C80+'[4]12 A'!C80</f>
        <v>0</v>
      </c>
      <c r="D83" s="452">
        <f>'[1]12 A'!D80+'[2]12 A'!E80+'[3]12 A'!E80+'[4]12 A'!E80</f>
        <v>0</v>
      </c>
    </row>
    <row r="84" spans="1:4" ht="25.5" hidden="1" x14ac:dyDescent="0.25">
      <c r="A84" s="454" t="s">
        <v>589</v>
      </c>
      <c r="B84" s="446" t="s">
        <v>590</v>
      </c>
      <c r="C84" s="452">
        <f>'[1]12 A'!C81+'[2]12 A'!C81+'[3]12 A'!C81+'[4]12 A'!C81</f>
        <v>0</v>
      </c>
      <c r="D84" s="452">
        <f>'[1]12 A'!D81+'[2]12 A'!E81+'[3]12 A'!E81+'[4]12 A'!E81</f>
        <v>0</v>
      </c>
    </row>
    <row r="85" spans="1:4" ht="38.25" x14ac:dyDescent="0.25">
      <c r="A85" s="454" t="s">
        <v>591</v>
      </c>
      <c r="B85" s="446" t="s">
        <v>592</v>
      </c>
      <c r="C85" s="452">
        <f>'[1]12 A'!C82+'[2]12 A'!C82+'[3]12 A'!C82+'[4]12 A'!C82</f>
        <v>5970005</v>
      </c>
      <c r="D85" s="452">
        <f>'[1]12 A'!D82+'[2]12 A'!E82+'[3]12 A'!E82+'[4]12 A'!E82</f>
        <v>7206905</v>
      </c>
    </row>
    <row r="86" spans="1:4" ht="25.5" hidden="1" x14ac:dyDescent="0.25">
      <c r="A86" s="454" t="s">
        <v>593</v>
      </c>
      <c r="B86" s="446" t="s">
        <v>594</v>
      </c>
      <c r="C86" s="452">
        <f>'[1]12 A'!C83+'[2]12 A'!C83+'[3]12 A'!C83+'[4]12 A'!C83</f>
        <v>0</v>
      </c>
      <c r="D86" s="452">
        <f>'[1]12 A'!D83+'[2]12 A'!E83+'[3]12 A'!E83+'[4]12 A'!E83</f>
        <v>0</v>
      </c>
    </row>
    <row r="87" spans="1:4" ht="25.5" hidden="1" x14ac:dyDescent="0.25">
      <c r="A87" s="454" t="s">
        <v>595</v>
      </c>
      <c r="B87" s="446" t="s">
        <v>596</v>
      </c>
      <c r="C87" s="452">
        <f>'[1]12 A'!C84+'[2]12 A'!C84+'[3]12 A'!C84+'[4]12 A'!C84</f>
        <v>0</v>
      </c>
      <c r="D87" s="452">
        <f>'[1]12 A'!D84+'[2]12 A'!E84+'[3]12 A'!E84+'[4]12 A'!E84</f>
        <v>0</v>
      </c>
    </row>
    <row r="88" spans="1:4" ht="38.25" x14ac:dyDescent="0.25">
      <c r="A88" s="454" t="s">
        <v>597</v>
      </c>
      <c r="B88" s="446" t="s">
        <v>598</v>
      </c>
      <c r="C88" s="452">
        <f>'[1]12 A'!C85+'[2]12 A'!C85+'[3]12 A'!C85+'[4]12 A'!C85</f>
        <v>5970005</v>
      </c>
      <c r="D88" s="452">
        <f>'[1]12 A'!D85+'[2]12 A'!E85+'[3]12 A'!E85+'[4]12 A'!E85</f>
        <v>7206905</v>
      </c>
    </row>
    <row r="89" spans="1:4" ht="25.5" hidden="1" x14ac:dyDescent="0.25">
      <c r="A89" s="454" t="s">
        <v>599</v>
      </c>
      <c r="B89" s="446" t="s">
        <v>600</v>
      </c>
      <c r="C89" s="452">
        <f>'[1]12 A'!C86+'[2]12 A'!C86+'[3]12 A'!C86+'[4]12 A'!C86</f>
        <v>0</v>
      </c>
      <c r="D89" s="452">
        <f>'[1]12 A'!D86+'[2]12 A'!E86+'[3]12 A'!E86+'[4]12 A'!E86</f>
        <v>0</v>
      </c>
    </row>
    <row r="90" spans="1:4" ht="38.25" hidden="1" x14ac:dyDescent="0.25">
      <c r="A90" s="454" t="s">
        <v>601</v>
      </c>
      <c r="B90" s="446" t="s">
        <v>602</v>
      </c>
      <c r="C90" s="452">
        <f>'[1]12 A'!C87+'[2]12 A'!C87+'[3]12 A'!C87+'[4]12 A'!C87</f>
        <v>0</v>
      </c>
      <c r="D90" s="452">
        <f>'[1]12 A'!D87+'[2]12 A'!E87+'[3]12 A'!E87+'[4]12 A'!E87</f>
        <v>0</v>
      </c>
    </row>
    <row r="91" spans="1:4" ht="38.25" x14ac:dyDescent="0.25">
      <c r="A91" s="454" t="s">
        <v>603</v>
      </c>
      <c r="B91" s="446" t="s">
        <v>604</v>
      </c>
      <c r="C91" s="452">
        <f>'[1]12 A'!C88+'[2]12 A'!C88+'[3]12 A'!C88+'[4]12 A'!C88</f>
        <v>904030</v>
      </c>
      <c r="D91" s="452">
        <f>'[1]12 A'!D88+'[2]12 A'!E88+'[3]12 A'!E88+'[4]12 A'!E88</f>
        <v>1035685</v>
      </c>
    </row>
    <row r="92" spans="1:4" ht="51" hidden="1" x14ac:dyDescent="0.25">
      <c r="A92" s="454" t="s">
        <v>605</v>
      </c>
      <c r="B92" s="446" t="s">
        <v>606</v>
      </c>
      <c r="C92" s="452">
        <f>'[1]12 A'!C89+'[2]12 A'!C89+'[3]12 A'!C89+'[4]12 A'!C89</f>
        <v>0</v>
      </c>
      <c r="D92" s="452">
        <f>'[1]12 A'!D89+'[2]12 A'!E89+'[3]12 A'!E89+'[4]12 A'!E89</f>
        <v>0</v>
      </c>
    </row>
    <row r="93" spans="1:4" ht="63.75" hidden="1" x14ac:dyDescent="0.25">
      <c r="A93" s="454" t="s">
        <v>607</v>
      </c>
      <c r="B93" s="446" t="s">
        <v>608</v>
      </c>
      <c r="C93" s="452">
        <f>'[1]12 A'!C90+'[2]12 A'!C90+'[3]12 A'!C90+'[4]12 A'!C90</f>
        <v>0</v>
      </c>
      <c r="D93" s="452">
        <f>'[1]12 A'!D90+'[2]12 A'!E90+'[3]12 A'!E90+'[4]12 A'!E90</f>
        <v>0</v>
      </c>
    </row>
    <row r="94" spans="1:4" ht="51" x14ac:dyDescent="0.25">
      <c r="A94" s="454" t="s">
        <v>609</v>
      </c>
      <c r="B94" s="446" t="s">
        <v>610</v>
      </c>
      <c r="C94" s="452">
        <f>'[1]12 A'!C91+'[2]12 A'!C91+'[3]12 A'!C91+'[4]12 A'!C91</f>
        <v>904030</v>
      </c>
      <c r="D94" s="452">
        <f>'[1]12 A'!D91+'[2]12 A'!E91+'[3]12 A'!E91+'[4]12 A'!E91</f>
        <v>1035685</v>
      </c>
    </row>
    <row r="95" spans="1:4" ht="38.25" x14ac:dyDescent="0.25">
      <c r="A95" s="454" t="s">
        <v>611</v>
      </c>
      <c r="B95" s="446" t="s">
        <v>612</v>
      </c>
      <c r="C95" s="452">
        <f>'[1]12 A'!C92+'[2]12 A'!C92+'[3]12 A'!C92+'[4]12 A'!C92</f>
        <v>434330</v>
      </c>
      <c r="D95" s="452">
        <f>'[1]12 A'!D92+'[2]12 A'!E92+'[3]12 A'!E92+'[4]12 A'!E92</f>
        <v>434330</v>
      </c>
    </row>
    <row r="96" spans="1:4" ht="51" hidden="1" x14ac:dyDescent="0.25">
      <c r="A96" s="454" t="s">
        <v>613</v>
      </c>
      <c r="B96" s="446" t="s">
        <v>614</v>
      </c>
      <c r="C96" s="452">
        <f>'[1]12 A'!C93+'[2]12 A'!C93+'[3]12 A'!C93+'[4]12 A'!C93</f>
        <v>0</v>
      </c>
      <c r="D96" s="452">
        <f>'[1]12 A'!D93+'[2]12 A'!E93+'[3]12 A'!E93+'[4]12 A'!E93</f>
        <v>0</v>
      </c>
    </row>
    <row r="97" spans="1:4" ht="63.75" hidden="1" x14ac:dyDescent="0.25">
      <c r="A97" s="454" t="s">
        <v>615</v>
      </c>
      <c r="B97" s="446" t="s">
        <v>616</v>
      </c>
      <c r="C97" s="452">
        <f>'[1]12 A'!C94+'[2]12 A'!C94+'[3]12 A'!C94+'[4]12 A'!C94</f>
        <v>0</v>
      </c>
      <c r="D97" s="452">
        <f>'[1]12 A'!D94+'[2]12 A'!E94+'[3]12 A'!E94+'[4]12 A'!E94</f>
        <v>0</v>
      </c>
    </row>
    <row r="98" spans="1:4" ht="51" x14ac:dyDescent="0.25">
      <c r="A98" s="454" t="s">
        <v>617</v>
      </c>
      <c r="B98" s="446" t="s">
        <v>618</v>
      </c>
      <c r="C98" s="452">
        <f>'[1]12 A'!C95+'[2]12 A'!C95+'[3]12 A'!C95+'[4]12 A'!C95</f>
        <v>434330</v>
      </c>
      <c r="D98" s="452">
        <f>'[1]12 A'!D95+'[2]12 A'!E95+'[3]12 A'!E95+'[4]12 A'!E95</f>
        <v>434330</v>
      </c>
    </row>
    <row r="99" spans="1:4" ht="38.25" hidden="1" x14ac:dyDescent="0.25">
      <c r="A99" s="454" t="s">
        <v>619</v>
      </c>
      <c r="B99" s="446" t="s">
        <v>620</v>
      </c>
      <c r="C99" s="452">
        <f>'[1]12 A'!C96+'[2]12 A'!C96+'[3]12 A'!C96+'[4]12 A'!C96</f>
        <v>0</v>
      </c>
      <c r="D99" s="452">
        <f>'[1]12 A'!D96+'[2]12 A'!E96+'[3]12 A'!E96+'[4]12 A'!E96</f>
        <v>0</v>
      </c>
    </row>
    <row r="100" spans="1:4" ht="38.25" hidden="1" x14ac:dyDescent="0.25">
      <c r="A100" s="454" t="s">
        <v>621</v>
      </c>
      <c r="B100" s="446" t="s">
        <v>622</v>
      </c>
      <c r="C100" s="452">
        <f>'[1]12 A'!C97+'[2]12 A'!C97+'[3]12 A'!C97+'[4]12 A'!C97</f>
        <v>0</v>
      </c>
      <c r="D100" s="452">
        <f>'[1]12 A'!D97+'[2]12 A'!E97+'[3]12 A'!E97+'[4]12 A'!E97</f>
        <v>0</v>
      </c>
    </row>
    <row r="101" spans="1:4" ht="38.25" hidden="1" x14ac:dyDescent="0.25">
      <c r="A101" s="454" t="s">
        <v>623</v>
      </c>
      <c r="B101" s="446" t="s">
        <v>624</v>
      </c>
      <c r="C101" s="452">
        <f>'[1]12 A'!C98+'[2]12 A'!C98+'[3]12 A'!C98+'[4]12 A'!C98</f>
        <v>0</v>
      </c>
      <c r="D101" s="452">
        <f>'[1]12 A'!D98+'[2]12 A'!E98+'[3]12 A'!E98+'[4]12 A'!E98</f>
        <v>0</v>
      </c>
    </row>
    <row r="102" spans="1:4" ht="38.25" hidden="1" x14ac:dyDescent="0.25">
      <c r="A102" s="454" t="s">
        <v>625</v>
      </c>
      <c r="B102" s="446" t="s">
        <v>626</v>
      </c>
      <c r="C102" s="452">
        <f>'[1]12 A'!C99+'[2]12 A'!C99+'[3]12 A'!C99+'[4]12 A'!C99</f>
        <v>0</v>
      </c>
      <c r="D102" s="452">
        <f>'[1]12 A'!D99+'[2]12 A'!E99+'[3]12 A'!E99+'[4]12 A'!E99</f>
        <v>0</v>
      </c>
    </row>
    <row r="103" spans="1:4" ht="38.25" hidden="1" x14ac:dyDescent="0.25">
      <c r="A103" s="454" t="s">
        <v>627</v>
      </c>
      <c r="B103" s="446" t="s">
        <v>628</v>
      </c>
      <c r="C103" s="452">
        <f>'[1]12 A'!C100+'[2]12 A'!C100+'[3]12 A'!C100+'[4]12 A'!C100</f>
        <v>0</v>
      </c>
      <c r="D103" s="452">
        <f>'[1]12 A'!D100+'[2]12 A'!E100+'[3]12 A'!E100+'[4]12 A'!E100</f>
        <v>0</v>
      </c>
    </row>
    <row r="104" spans="1:4" ht="38.25" hidden="1" x14ac:dyDescent="0.25">
      <c r="A104" s="454" t="s">
        <v>629</v>
      </c>
      <c r="B104" s="446" t="s">
        <v>630</v>
      </c>
      <c r="C104" s="452">
        <f>'[1]12 A'!C101+'[2]12 A'!C101+'[3]12 A'!C101+'[4]12 A'!C101</f>
        <v>0</v>
      </c>
      <c r="D104" s="452">
        <f>'[1]12 A'!D101+'[2]12 A'!E101+'[3]12 A'!E101+'[4]12 A'!E101</f>
        <v>0</v>
      </c>
    </row>
    <row r="105" spans="1:4" ht="38.25" hidden="1" x14ac:dyDescent="0.25">
      <c r="A105" s="454" t="s">
        <v>631</v>
      </c>
      <c r="B105" s="446" t="s">
        <v>632</v>
      </c>
      <c r="C105" s="452">
        <f>'[1]12 A'!C102+'[2]12 A'!C102+'[3]12 A'!C102+'[4]12 A'!C102</f>
        <v>0</v>
      </c>
      <c r="D105" s="452">
        <f>'[1]12 A'!D102+'[2]12 A'!E102+'[3]12 A'!E102+'[4]12 A'!E102</f>
        <v>0</v>
      </c>
    </row>
    <row r="106" spans="1:4" ht="38.25" hidden="1" x14ac:dyDescent="0.25">
      <c r="A106" s="454" t="s">
        <v>633</v>
      </c>
      <c r="B106" s="446" t="s">
        <v>634</v>
      </c>
      <c r="C106" s="452">
        <f>'[1]12 A'!C103+'[2]12 A'!C103+'[3]12 A'!C103+'[4]12 A'!C103</f>
        <v>0</v>
      </c>
      <c r="D106" s="452">
        <f>'[1]12 A'!D103+'[2]12 A'!E103+'[3]12 A'!E103+'[4]12 A'!E103</f>
        <v>0</v>
      </c>
    </row>
    <row r="107" spans="1:4" ht="25.5" x14ac:dyDescent="0.25">
      <c r="A107" s="455" t="s">
        <v>635</v>
      </c>
      <c r="B107" s="450" t="s">
        <v>636</v>
      </c>
      <c r="C107" s="453">
        <f>'[1]12 A'!C104+'[2]12 A'!C104+'[3]12 A'!C104+'[4]12 A'!C104</f>
        <v>60150138</v>
      </c>
      <c r="D107" s="453">
        <f>'[1]12 A'!D104+'[2]12 A'!E104+'[3]12 A'!E104+'[4]12 A'!E104</f>
        <v>35070869</v>
      </c>
    </row>
    <row r="108" spans="1:4" ht="51" hidden="1" x14ac:dyDescent="0.25">
      <c r="A108" s="454" t="s">
        <v>637</v>
      </c>
      <c r="B108" s="446" t="s">
        <v>638</v>
      </c>
      <c r="C108" s="452">
        <f>'[1]12 A'!C105+'[2]12 A'!C105+'[3]12 A'!C105+'[4]12 A'!C105</f>
        <v>0</v>
      </c>
      <c r="D108" s="452">
        <f>'[1]12 A'!D105+'[2]12 A'!E105+'[3]12 A'!E105+'[4]12 A'!E105</f>
        <v>0</v>
      </c>
    </row>
    <row r="109" spans="1:4" ht="51" hidden="1" x14ac:dyDescent="0.25">
      <c r="A109" s="454" t="s">
        <v>639</v>
      </c>
      <c r="B109" s="446" t="s">
        <v>640</v>
      </c>
      <c r="C109" s="452">
        <f>'[1]12 A'!C106+'[2]12 A'!C106+'[3]12 A'!C106+'[4]12 A'!C106</f>
        <v>0</v>
      </c>
      <c r="D109" s="452">
        <f>'[1]12 A'!D106+'[2]12 A'!E106+'[3]12 A'!E106+'[4]12 A'!E106</f>
        <v>0</v>
      </c>
    </row>
    <row r="110" spans="1:4" ht="51" hidden="1" x14ac:dyDescent="0.25">
      <c r="A110" s="454" t="s">
        <v>641</v>
      </c>
      <c r="B110" s="446" t="s">
        <v>642</v>
      </c>
      <c r="C110" s="452">
        <f>'[1]12 A'!C107+'[2]12 A'!C107+'[3]12 A'!C107+'[4]12 A'!C107</f>
        <v>0</v>
      </c>
      <c r="D110" s="452">
        <f>'[1]12 A'!D107+'[2]12 A'!E107+'[3]12 A'!E107+'[4]12 A'!E107</f>
        <v>0</v>
      </c>
    </row>
    <row r="111" spans="1:4" ht="51" hidden="1" x14ac:dyDescent="0.25">
      <c r="A111" s="454" t="s">
        <v>643</v>
      </c>
      <c r="B111" s="446" t="s">
        <v>644</v>
      </c>
      <c r="C111" s="452">
        <f>'[1]12 A'!C108+'[2]12 A'!C108+'[3]12 A'!C108+'[4]12 A'!C108</f>
        <v>0</v>
      </c>
      <c r="D111" s="452">
        <f>'[1]12 A'!D108+'[2]12 A'!E108+'[3]12 A'!E108+'[4]12 A'!E108</f>
        <v>0</v>
      </c>
    </row>
    <row r="112" spans="1:4" ht="38.25" hidden="1" x14ac:dyDescent="0.25">
      <c r="A112" s="454" t="s">
        <v>645</v>
      </c>
      <c r="B112" s="446" t="s">
        <v>646</v>
      </c>
      <c r="C112" s="452">
        <f>'[1]12 A'!C109+'[2]12 A'!C109+'[3]12 A'!C109+'[4]12 A'!C109</f>
        <v>0</v>
      </c>
      <c r="D112" s="452">
        <f>'[1]12 A'!D109+'[2]12 A'!E109+'[3]12 A'!E109+'[4]12 A'!E109</f>
        <v>0</v>
      </c>
    </row>
    <row r="113" spans="1:4" ht="25.5" hidden="1" x14ac:dyDescent="0.25">
      <c r="A113" s="454" t="s">
        <v>647</v>
      </c>
      <c r="B113" s="446" t="s">
        <v>648</v>
      </c>
      <c r="C113" s="452">
        <f>'[1]12 A'!C110+'[2]12 A'!C110+'[3]12 A'!C110+'[4]12 A'!C110</f>
        <v>0</v>
      </c>
      <c r="D113" s="452">
        <f>'[1]12 A'!D110+'[2]12 A'!E110+'[3]12 A'!E110+'[4]12 A'!E110</f>
        <v>0</v>
      </c>
    </row>
    <row r="114" spans="1:4" ht="38.25" hidden="1" x14ac:dyDescent="0.25">
      <c r="A114" s="454" t="s">
        <v>649</v>
      </c>
      <c r="B114" s="446" t="s">
        <v>650</v>
      </c>
      <c r="C114" s="452">
        <f>'[1]12 A'!C111+'[2]12 A'!C111+'[3]12 A'!C111+'[4]12 A'!C111</f>
        <v>0</v>
      </c>
      <c r="D114" s="452">
        <f>'[1]12 A'!D111+'[2]12 A'!E111+'[3]12 A'!E111+'[4]12 A'!E111</f>
        <v>0</v>
      </c>
    </row>
    <row r="115" spans="1:4" ht="38.25" hidden="1" x14ac:dyDescent="0.25">
      <c r="A115" s="454" t="s">
        <v>651</v>
      </c>
      <c r="B115" s="446" t="s">
        <v>652</v>
      </c>
      <c r="C115" s="452">
        <f>'[1]12 A'!C112+'[2]12 A'!C112+'[3]12 A'!C112+'[4]12 A'!C112</f>
        <v>0</v>
      </c>
      <c r="D115" s="452">
        <f>'[1]12 A'!D112+'[2]12 A'!E112+'[3]12 A'!E112+'[4]12 A'!E112</f>
        <v>0</v>
      </c>
    </row>
    <row r="116" spans="1:4" ht="25.5" hidden="1" x14ac:dyDescent="0.25">
      <c r="A116" s="454" t="s">
        <v>653</v>
      </c>
      <c r="B116" s="446" t="s">
        <v>654</v>
      </c>
      <c r="C116" s="452">
        <f>'[1]12 A'!C113+'[2]12 A'!C113+'[3]12 A'!C113+'[4]12 A'!C113</f>
        <v>0</v>
      </c>
      <c r="D116" s="452">
        <f>'[1]12 A'!D113+'[2]12 A'!E113+'[3]12 A'!E113+'[4]12 A'!E113</f>
        <v>0</v>
      </c>
    </row>
    <row r="117" spans="1:4" ht="38.25" hidden="1" x14ac:dyDescent="0.25">
      <c r="A117" s="454" t="s">
        <v>655</v>
      </c>
      <c r="B117" s="446" t="s">
        <v>656</v>
      </c>
      <c r="C117" s="452">
        <f>'[1]12 A'!C114+'[2]12 A'!C114+'[3]12 A'!C114+'[4]12 A'!C114</f>
        <v>0</v>
      </c>
      <c r="D117" s="452">
        <f>'[1]12 A'!D114+'[2]12 A'!E114+'[3]12 A'!E114+'[4]12 A'!E114</f>
        <v>0</v>
      </c>
    </row>
    <row r="118" spans="1:4" ht="38.25" hidden="1" x14ac:dyDescent="0.25">
      <c r="A118" s="454" t="s">
        <v>657</v>
      </c>
      <c r="B118" s="446" t="s">
        <v>658</v>
      </c>
      <c r="C118" s="452">
        <f>'[1]12 A'!C115+'[2]12 A'!C115+'[3]12 A'!C115+'[4]12 A'!C115</f>
        <v>0</v>
      </c>
      <c r="D118" s="452">
        <f>'[1]12 A'!D115+'[2]12 A'!E115+'[3]12 A'!E115+'[4]12 A'!E115</f>
        <v>0</v>
      </c>
    </row>
    <row r="119" spans="1:4" ht="38.25" x14ac:dyDescent="0.25">
      <c r="A119" s="454" t="s">
        <v>659</v>
      </c>
      <c r="B119" s="446" t="s">
        <v>660</v>
      </c>
      <c r="C119" s="452">
        <f>'[1]12 A'!C116+'[2]12 A'!C116+'[3]12 A'!C116+'[4]12 A'!C116</f>
        <v>1008990</v>
      </c>
      <c r="D119" s="452">
        <f>'[1]12 A'!D116+'[2]12 A'!E116+'[3]12 A'!E116+'[4]12 A'!E116</f>
        <v>0</v>
      </c>
    </row>
    <row r="120" spans="1:4" ht="51" hidden="1" x14ac:dyDescent="0.25">
      <c r="A120" s="454" t="s">
        <v>661</v>
      </c>
      <c r="B120" s="446" t="s">
        <v>662</v>
      </c>
      <c r="C120" s="452">
        <f>'[1]12 A'!C117+'[2]12 A'!C117+'[3]12 A'!C117+'[4]12 A'!C117</f>
        <v>0</v>
      </c>
      <c r="D120" s="452">
        <f>'[1]12 A'!D117+'[2]12 A'!E117+'[3]12 A'!E117+'[4]12 A'!E117</f>
        <v>0</v>
      </c>
    </row>
    <row r="121" spans="1:4" ht="25.5" hidden="1" x14ac:dyDescent="0.25">
      <c r="A121" s="454" t="s">
        <v>663</v>
      </c>
      <c r="B121" s="446" t="s">
        <v>664</v>
      </c>
      <c r="C121" s="452">
        <f>'[1]12 A'!C118+'[2]12 A'!C118+'[3]12 A'!C118+'[4]12 A'!C118</f>
        <v>0</v>
      </c>
      <c r="D121" s="452">
        <f>'[1]12 A'!D118+'[2]12 A'!E118+'[3]12 A'!E118+'[4]12 A'!E118</f>
        <v>0</v>
      </c>
    </row>
    <row r="122" spans="1:4" ht="25.5" x14ac:dyDescent="0.25">
      <c r="A122" s="454" t="s">
        <v>665</v>
      </c>
      <c r="B122" s="446" t="s">
        <v>666</v>
      </c>
      <c r="C122" s="452">
        <f>'[1]12 A'!C119+'[2]12 A'!C119+'[3]12 A'!C119+'[4]12 A'!C119</f>
        <v>794518</v>
      </c>
      <c r="D122" s="452">
        <f>'[1]12 A'!D119+'[2]12 A'!E119+'[3]12 A'!E119+'[4]12 A'!E119</f>
        <v>0</v>
      </c>
    </row>
    <row r="123" spans="1:4" ht="38.25" x14ac:dyDescent="0.25">
      <c r="A123" s="454" t="s">
        <v>667</v>
      </c>
      <c r="B123" s="446" t="s">
        <v>668</v>
      </c>
      <c r="C123" s="452">
        <f>'[1]12 A'!C120+'[2]12 A'!C120+'[3]12 A'!C120+'[4]12 A'!C120</f>
        <v>214472</v>
      </c>
      <c r="D123" s="452">
        <f>'[1]12 A'!D120+'[2]12 A'!E120+'[3]12 A'!E120+'[4]12 A'!E120</f>
        <v>0</v>
      </c>
    </row>
    <row r="124" spans="1:4" ht="38.25" hidden="1" x14ac:dyDescent="0.25">
      <c r="A124" s="454" t="s">
        <v>669</v>
      </c>
      <c r="B124" s="446" t="s">
        <v>670</v>
      </c>
      <c r="C124" s="452">
        <f>'[1]12 A'!C121+'[2]12 A'!C121+'[3]12 A'!C121+'[4]12 A'!C121</f>
        <v>0</v>
      </c>
      <c r="D124" s="452">
        <f>'[1]12 A'!D121+'[2]12 A'!E121+'[3]12 A'!E121+'[4]12 A'!E121</f>
        <v>0</v>
      </c>
    </row>
    <row r="125" spans="1:4" ht="38.25" hidden="1" x14ac:dyDescent="0.25">
      <c r="A125" s="454" t="s">
        <v>671</v>
      </c>
      <c r="B125" s="446" t="s">
        <v>672</v>
      </c>
      <c r="C125" s="452">
        <f>'[1]12 A'!C122+'[2]12 A'!C122+'[3]12 A'!C122+'[4]12 A'!C122</f>
        <v>0</v>
      </c>
      <c r="D125" s="452">
        <f>'[1]12 A'!D122+'[2]12 A'!E122+'[3]12 A'!E122+'[4]12 A'!E122</f>
        <v>0</v>
      </c>
    </row>
    <row r="126" spans="1:4" ht="38.25" hidden="1" x14ac:dyDescent="0.25">
      <c r="A126" s="454" t="s">
        <v>673</v>
      </c>
      <c r="B126" s="446" t="s">
        <v>674</v>
      </c>
      <c r="C126" s="452">
        <f>'[1]12 A'!C123+'[2]12 A'!C123+'[3]12 A'!C123+'[4]12 A'!C123</f>
        <v>0</v>
      </c>
      <c r="D126" s="452">
        <f>'[1]12 A'!D123+'[2]12 A'!E123+'[3]12 A'!E123+'[4]12 A'!E123</f>
        <v>0</v>
      </c>
    </row>
    <row r="127" spans="1:4" ht="38.25" hidden="1" x14ac:dyDescent="0.25">
      <c r="A127" s="454" t="s">
        <v>675</v>
      </c>
      <c r="B127" s="446" t="s">
        <v>676</v>
      </c>
      <c r="C127" s="452">
        <f>'[1]12 A'!C124+'[2]12 A'!C124+'[3]12 A'!C124+'[4]12 A'!C124</f>
        <v>0</v>
      </c>
      <c r="D127" s="452">
        <f>'[1]12 A'!D124+'[2]12 A'!E124+'[3]12 A'!E124+'[4]12 A'!E124</f>
        <v>0</v>
      </c>
    </row>
    <row r="128" spans="1:4" ht="38.25" hidden="1" x14ac:dyDescent="0.25">
      <c r="A128" s="454" t="s">
        <v>677</v>
      </c>
      <c r="B128" s="446" t="s">
        <v>678</v>
      </c>
      <c r="C128" s="452">
        <f>'[1]12 A'!C125+'[2]12 A'!C125+'[3]12 A'!C125+'[4]12 A'!C125</f>
        <v>0</v>
      </c>
      <c r="D128" s="452">
        <f>'[1]12 A'!D125+'[2]12 A'!E125+'[3]12 A'!E125+'[4]12 A'!E125</f>
        <v>0</v>
      </c>
    </row>
    <row r="129" spans="1:4" ht="38.25" hidden="1" x14ac:dyDescent="0.25">
      <c r="A129" s="454" t="s">
        <v>679</v>
      </c>
      <c r="B129" s="446" t="s">
        <v>680</v>
      </c>
      <c r="C129" s="452">
        <f>'[1]12 A'!C126+'[2]12 A'!C126+'[3]12 A'!C126+'[4]12 A'!C126</f>
        <v>0</v>
      </c>
      <c r="D129" s="452">
        <f>'[1]12 A'!D126+'[2]12 A'!E126+'[3]12 A'!E126+'[4]12 A'!E126</f>
        <v>0</v>
      </c>
    </row>
    <row r="130" spans="1:4" ht="38.25" hidden="1" x14ac:dyDescent="0.25">
      <c r="A130" s="454" t="s">
        <v>681</v>
      </c>
      <c r="B130" s="446" t="s">
        <v>682</v>
      </c>
      <c r="C130" s="452">
        <f>'[1]12 A'!C127+'[2]12 A'!C127+'[3]12 A'!C127+'[4]12 A'!C127</f>
        <v>0</v>
      </c>
      <c r="D130" s="452">
        <f>'[1]12 A'!D127+'[2]12 A'!E127+'[3]12 A'!E127+'[4]12 A'!E127</f>
        <v>0</v>
      </c>
    </row>
    <row r="131" spans="1:4" ht="38.25" hidden="1" x14ac:dyDescent="0.25">
      <c r="A131" s="454" t="s">
        <v>683</v>
      </c>
      <c r="B131" s="446" t="s">
        <v>684</v>
      </c>
      <c r="C131" s="452">
        <f>'[1]12 A'!C128+'[2]12 A'!C128+'[3]12 A'!C128+'[4]12 A'!C128</f>
        <v>0</v>
      </c>
      <c r="D131" s="452">
        <f>'[1]12 A'!D128+'[2]12 A'!E128+'[3]12 A'!E128+'[4]12 A'!E128</f>
        <v>0</v>
      </c>
    </row>
    <row r="132" spans="1:4" ht="38.25" hidden="1" x14ac:dyDescent="0.25">
      <c r="A132" s="454" t="s">
        <v>685</v>
      </c>
      <c r="B132" s="446" t="s">
        <v>686</v>
      </c>
      <c r="C132" s="452">
        <f>'[1]12 A'!C129+'[2]12 A'!C129+'[3]12 A'!C129+'[4]12 A'!C129</f>
        <v>0</v>
      </c>
      <c r="D132" s="452">
        <f>'[1]12 A'!D129+'[2]12 A'!E129+'[3]12 A'!E129+'[4]12 A'!E129</f>
        <v>0</v>
      </c>
    </row>
    <row r="133" spans="1:4" ht="38.25" hidden="1" x14ac:dyDescent="0.25">
      <c r="A133" s="454" t="s">
        <v>687</v>
      </c>
      <c r="B133" s="446" t="s">
        <v>688</v>
      </c>
      <c r="C133" s="452">
        <f>'[1]12 A'!C130+'[2]12 A'!C130+'[3]12 A'!C130+'[4]12 A'!C130</f>
        <v>0</v>
      </c>
      <c r="D133" s="452">
        <f>'[1]12 A'!D130+'[2]12 A'!E130+'[3]12 A'!E130+'[4]12 A'!E130</f>
        <v>0</v>
      </c>
    </row>
    <row r="134" spans="1:4" ht="38.25" hidden="1" x14ac:dyDescent="0.25">
      <c r="A134" s="454" t="s">
        <v>689</v>
      </c>
      <c r="B134" s="446" t="s">
        <v>690</v>
      </c>
      <c r="C134" s="452">
        <f>'[1]12 A'!C131+'[2]12 A'!C131+'[3]12 A'!C131+'[4]12 A'!C131</f>
        <v>0</v>
      </c>
      <c r="D134" s="452">
        <f>'[1]12 A'!D131+'[2]12 A'!E131+'[3]12 A'!E131+'[4]12 A'!E131</f>
        <v>0</v>
      </c>
    </row>
    <row r="135" spans="1:4" ht="38.25" hidden="1" x14ac:dyDescent="0.25">
      <c r="A135" s="454" t="s">
        <v>691</v>
      </c>
      <c r="B135" s="446" t="s">
        <v>692</v>
      </c>
      <c r="C135" s="452">
        <f>'[1]12 A'!C132+'[2]12 A'!C132+'[3]12 A'!C132+'[4]12 A'!C132</f>
        <v>0</v>
      </c>
      <c r="D135" s="452">
        <f>'[1]12 A'!D132+'[2]12 A'!E132+'[3]12 A'!E132+'[4]12 A'!E132</f>
        <v>0</v>
      </c>
    </row>
    <row r="136" spans="1:4" ht="51" hidden="1" x14ac:dyDescent="0.25">
      <c r="A136" s="454" t="s">
        <v>693</v>
      </c>
      <c r="B136" s="446" t="s">
        <v>694</v>
      </c>
      <c r="C136" s="452">
        <f>'[1]12 A'!C133+'[2]12 A'!C133+'[3]12 A'!C133+'[4]12 A'!C133</f>
        <v>0</v>
      </c>
      <c r="D136" s="452">
        <f>'[1]12 A'!D133+'[2]12 A'!E133+'[3]12 A'!E133+'[4]12 A'!E133</f>
        <v>0</v>
      </c>
    </row>
    <row r="137" spans="1:4" ht="63.75" hidden="1" x14ac:dyDescent="0.25">
      <c r="A137" s="454" t="s">
        <v>695</v>
      </c>
      <c r="B137" s="446" t="s">
        <v>696</v>
      </c>
      <c r="C137" s="452">
        <f>'[1]12 A'!C134+'[2]12 A'!C134+'[3]12 A'!C134+'[4]12 A'!C134</f>
        <v>0</v>
      </c>
      <c r="D137" s="452">
        <f>'[1]12 A'!D134+'[2]12 A'!E134+'[3]12 A'!E134+'[4]12 A'!E134</f>
        <v>0</v>
      </c>
    </row>
    <row r="138" spans="1:4" ht="51" hidden="1" x14ac:dyDescent="0.25">
      <c r="A138" s="454" t="s">
        <v>697</v>
      </c>
      <c r="B138" s="446" t="s">
        <v>698</v>
      </c>
      <c r="C138" s="452">
        <f>'[1]12 A'!C135+'[2]12 A'!C135+'[3]12 A'!C135+'[4]12 A'!C135</f>
        <v>0</v>
      </c>
      <c r="D138" s="452">
        <f>'[1]12 A'!D135+'[2]12 A'!E135+'[3]12 A'!E135+'[4]12 A'!E135</f>
        <v>0</v>
      </c>
    </row>
    <row r="139" spans="1:4" ht="38.25" hidden="1" x14ac:dyDescent="0.25">
      <c r="A139" s="454" t="s">
        <v>699</v>
      </c>
      <c r="B139" s="446" t="s">
        <v>700</v>
      </c>
      <c r="C139" s="452">
        <f>'[1]12 A'!C136+'[2]12 A'!C136+'[3]12 A'!C136+'[4]12 A'!C136</f>
        <v>0</v>
      </c>
      <c r="D139" s="452">
        <f>'[1]12 A'!D136+'[2]12 A'!E136+'[3]12 A'!E136+'[4]12 A'!E136</f>
        <v>0</v>
      </c>
    </row>
    <row r="140" spans="1:4" ht="51" hidden="1" x14ac:dyDescent="0.25">
      <c r="A140" s="454" t="s">
        <v>701</v>
      </c>
      <c r="B140" s="446" t="s">
        <v>702</v>
      </c>
      <c r="C140" s="452">
        <f>'[1]12 A'!C137+'[2]12 A'!C137+'[3]12 A'!C137+'[4]12 A'!C137</f>
        <v>0</v>
      </c>
      <c r="D140" s="452">
        <f>'[1]12 A'!D137+'[2]12 A'!E137+'[3]12 A'!E137+'[4]12 A'!E137</f>
        <v>0</v>
      </c>
    </row>
    <row r="141" spans="1:4" ht="63.75" hidden="1" x14ac:dyDescent="0.25">
      <c r="A141" s="454" t="s">
        <v>703</v>
      </c>
      <c r="B141" s="446" t="s">
        <v>704</v>
      </c>
      <c r="C141" s="452">
        <f>'[1]12 A'!C138+'[2]12 A'!C138+'[3]12 A'!C138+'[4]12 A'!C138</f>
        <v>0</v>
      </c>
      <c r="D141" s="452">
        <f>'[1]12 A'!D138+'[2]12 A'!E138+'[3]12 A'!E138+'[4]12 A'!E138</f>
        <v>0</v>
      </c>
    </row>
    <row r="142" spans="1:4" ht="51" hidden="1" x14ac:dyDescent="0.25">
      <c r="A142" s="454" t="s">
        <v>705</v>
      </c>
      <c r="B142" s="446" t="s">
        <v>706</v>
      </c>
      <c r="C142" s="452">
        <f>'[1]12 A'!C139+'[2]12 A'!C139+'[3]12 A'!C139+'[4]12 A'!C139</f>
        <v>0</v>
      </c>
      <c r="D142" s="452">
        <f>'[1]12 A'!D139+'[2]12 A'!E139+'[3]12 A'!E139+'[4]12 A'!E139</f>
        <v>0</v>
      </c>
    </row>
    <row r="143" spans="1:4" ht="38.25" hidden="1" x14ac:dyDescent="0.25">
      <c r="A143" s="454" t="s">
        <v>707</v>
      </c>
      <c r="B143" s="446" t="s">
        <v>708</v>
      </c>
      <c r="C143" s="452">
        <f>'[1]12 A'!C140+'[2]12 A'!C140+'[3]12 A'!C140+'[4]12 A'!C140</f>
        <v>0</v>
      </c>
      <c r="D143" s="452">
        <f>'[1]12 A'!D140+'[2]12 A'!E140+'[3]12 A'!E140+'[4]12 A'!E140</f>
        <v>0</v>
      </c>
    </row>
    <row r="144" spans="1:4" ht="38.25" hidden="1" x14ac:dyDescent="0.25">
      <c r="A144" s="454" t="s">
        <v>709</v>
      </c>
      <c r="B144" s="446" t="s">
        <v>710</v>
      </c>
      <c r="C144" s="452">
        <f>'[1]12 A'!C141+'[2]12 A'!C141+'[3]12 A'!C141+'[4]12 A'!C141</f>
        <v>0</v>
      </c>
      <c r="D144" s="452">
        <f>'[1]12 A'!D141+'[2]12 A'!E141+'[3]12 A'!E141+'[4]12 A'!E141</f>
        <v>0</v>
      </c>
    </row>
    <row r="145" spans="1:4" ht="38.25" hidden="1" x14ac:dyDescent="0.25">
      <c r="A145" s="454" t="s">
        <v>711</v>
      </c>
      <c r="B145" s="446" t="s">
        <v>712</v>
      </c>
      <c r="C145" s="452">
        <f>'[1]12 A'!C142+'[2]12 A'!C142+'[3]12 A'!C142+'[4]12 A'!C142</f>
        <v>0</v>
      </c>
      <c r="D145" s="452">
        <f>'[1]12 A'!D142+'[2]12 A'!E142+'[3]12 A'!E142+'[4]12 A'!E142</f>
        <v>0</v>
      </c>
    </row>
    <row r="146" spans="1:4" ht="38.25" hidden="1" x14ac:dyDescent="0.25">
      <c r="A146" s="454" t="s">
        <v>713</v>
      </c>
      <c r="B146" s="446" t="s">
        <v>714</v>
      </c>
      <c r="C146" s="452">
        <f>'[1]12 A'!C143+'[2]12 A'!C143+'[3]12 A'!C143+'[4]12 A'!C143</f>
        <v>0</v>
      </c>
      <c r="D146" s="452">
        <f>'[1]12 A'!D143+'[2]12 A'!E143+'[3]12 A'!E143+'[4]12 A'!E143</f>
        <v>0</v>
      </c>
    </row>
    <row r="147" spans="1:4" ht="38.25" hidden="1" x14ac:dyDescent="0.25">
      <c r="A147" s="454" t="s">
        <v>715</v>
      </c>
      <c r="B147" s="446" t="s">
        <v>716</v>
      </c>
      <c r="C147" s="452">
        <f>'[1]12 A'!C144+'[2]12 A'!C144+'[3]12 A'!C144+'[4]12 A'!C144</f>
        <v>0</v>
      </c>
      <c r="D147" s="452">
        <f>'[1]12 A'!D144+'[2]12 A'!E144+'[3]12 A'!E144+'[4]12 A'!E144</f>
        <v>0</v>
      </c>
    </row>
    <row r="148" spans="1:4" ht="25.5" x14ac:dyDescent="0.25">
      <c r="A148" s="455" t="s">
        <v>717</v>
      </c>
      <c r="B148" s="450" t="s">
        <v>718</v>
      </c>
      <c r="C148" s="453">
        <f>'[1]12 A'!C145+'[2]12 A'!C145+'[3]12 A'!C145+'[4]12 A'!C145</f>
        <v>1008990</v>
      </c>
      <c r="D148" s="453">
        <f>'[1]12 A'!D145+'[2]12 A'!E145+'[3]12 A'!E145+'[4]12 A'!E145</f>
        <v>0</v>
      </c>
    </row>
    <row r="149" spans="1:4" x14ac:dyDescent="0.25">
      <c r="A149" s="454" t="s">
        <v>719</v>
      </c>
      <c r="B149" s="446" t="s">
        <v>720</v>
      </c>
      <c r="C149" s="452">
        <f>'[1]12 A'!C146+'[2]12 A'!C146+'[3]12 A'!C146+'[4]12 A'!C146</f>
        <v>3500000</v>
      </c>
      <c r="D149" s="452">
        <f>'[1]12 A'!D146+'[2]12 A'!E146+'[3]12 A'!E146+'[4]12 A'!E146</f>
        <v>3650000</v>
      </c>
    </row>
    <row r="150" spans="1:4" ht="25.5" x14ac:dyDescent="0.25">
      <c r="A150" s="454" t="s">
        <v>721</v>
      </c>
      <c r="B150" s="446" t="s">
        <v>722</v>
      </c>
      <c r="C150" s="452">
        <f>'[1]12 A'!C147+'[2]12 A'!C147+'[3]12 A'!C147+'[4]12 A'!C147</f>
        <v>3500000</v>
      </c>
      <c r="D150" s="452">
        <f>'[1]12 A'!D147+'[2]12 A'!E147+'[3]12 A'!E147+'[4]12 A'!E147</f>
        <v>3500000</v>
      </c>
    </row>
    <row r="151" spans="1:4" ht="25.5" hidden="1" x14ac:dyDescent="0.25">
      <c r="A151" s="454" t="s">
        <v>723</v>
      </c>
      <c r="B151" s="446" t="s">
        <v>724</v>
      </c>
      <c r="C151" s="452">
        <f>'[1]12 A'!C148+'[2]12 A'!C148+'[3]12 A'!C148+'[4]12 A'!C148</f>
        <v>0</v>
      </c>
      <c r="D151" s="452">
        <f>'[1]12 A'!D148+'[2]12 A'!E148+'[3]12 A'!E148+'[4]12 A'!E148</f>
        <v>0</v>
      </c>
    </row>
    <row r="152" spans="1:4" x14ac:dyDescent="0.25">
      <c r="A152" s="454" t="s">
        <v>725</v>
      </c>
      <c r="B152" s="446" t="s">
        <v>726</v>
      </c>
      <c r="C152" s="452">
        <f>'[1]12 A'!C149+'[2]12 A'!C149+'[3]12 A'!C149+'[4]12 A'!C149</f>
        <v>0</v>
      </c>
      <c r="D152" s="452">
        <f>'[1]12 A'!D149+'[2]12 A'!E149+'[3]12 A'!E149+'[4]12 A'!E149</f>
        <v>150000</v>
      </c>
    </row>
    <row r="153" spans="1:4" ht="25.5" hidden="1" x14ac:dyDescent="0.25">
      <c r="A153" s="454" t="s">
        <v>727</v>
      </c>
      <c r="B153" s="446" t="s">
        <v>728</v>
      </c>
      <c r="C153" s="452">
        <f>'[1]12 A'!C150+'[2]12 A'!C150+'[3]12 A'!C150+'[4]12 A'!C150</f>
        <v>0</v>
      </c>
      <c r="D153" s="452">
        <f>'[1]12 A'!D150+'[2]12 A'!E150+'[3]12 A'!E150+'[4]12 A'!E150</f>
        <v>0</v>
      </c>
    </row>
    <row r="154" spans="1:4" ht="25.5" hidden="1" x14ac:dyDescent="0.25">
      <c r="A154" s="454" t="s">
        <v>729</v>
      </c>
      <c r="B154" s="446" t="s">
        <v>730</v>
      </c>
      <c r="C154" s="452">
        <f>'[1]12 A'!C151+'[2]12 A'!C151+'[3]12 A'!C151+'[4]12 A'!C151</f>
        <v>0</v>
      </c>
      <c r="D154" s="452">
        <f>'[1]12 A'!D151+'[2]12 A'!E151+'[3]12 A'!E151+'[4]12 A'!E151</f>
        <v>0</v>
      </c>
    </row>
    <row r="155" spans="1:4" ht="25.5" hidden="1" x14ac:dyDescent="0.25">
      <c r="A155" s="454" t="s">
        <v>731</v>
      </c>
      <c r="B155" s="446" t="s">
        <v>732</v>
      </c>
      <c r="C155" s="452">
        <f>'[1]12 A'!C152+'[2]12 A'!C152+'[3]12 A'!C152+'[4]12 A'!C152</f>
        <v>0</v>
      </c>
      <c r="D155" s="452">
        <f>'[1]12 A'!D152+'[2]12 A'!E152+'[3]12 A'!E152+'[4]12 A'!E152</f>
        <v>0</v>
      </c>
    </row>
    <row r="156" spans="1:4" ht="25.5" hidden="1" x14ac:dyDescent="0.25">
      <c r="A156" s="454" t="s">
        <v>733</v>
      </c>
      <c r="B156" s="446" t="s">
        <v>734</v>
      </c>
      <c r="C156" s="452">
        <f>'[1]12 A'!C153+'[2]12 A'!C153+'[3]12 A'!C153+'[4]12 A'!C153</f>
        <v>0</v>
      </c>
      <c r="D156" s="452">
        <f>'[1]12 A'!D153+'[2]12 A'!E153+'[3]12 A'!E153+'[4]12 A'!E153</f>
        <v>0</v>
      </c>
    </row>
    <row r="157" spans="1:4" ht="25.5" hidden="1" x14ac:dyDescent="0.25">
      <c r="A157" s="454" t="s">
        <v>735</v>
      </c>
      <c r="B157" s="446" t="s">
        <v>736</v>
      </c>
      <c r="C157" s="452">
        <f>'[1]12 A'!C154+'[2]12 A'!C154+'[3]12 A'!C154+'[4]12 A'!C154</f>
        <v>0</v>
      </c>
      <c r="D157" s="452">
        <f>'[1]12 A'!D154+'[2]12 A'!E154+'[3]12 A'!E154+'[4]12 A'!E154</f>
        <v>0</v>
      </c>
    </row>
    <row r="158" spans="1:4" x14ac:dyDescent="0.25">
      <c r="A158" s="454" t="s">
        <v>737</v>
      </c>
      <c r="B158" s="446" t="s">
        <v>738</v>
      </c>
      <c r="C158" s="452">
        <f>'[1]12 A'!C155+'[2]12 A'!C155+'[3]12 A'!C155+'[4]12 A'!C155</f>
        <v>120000</v>
      </c>
      <c r="D158" s="452">
        <f>'[1]12 A'!D155+'[2]12 A'!E155+'[3]12 A'!E155+'[4]12 A'!E155</f>
        <v>120000</v>
      </c>
    </row>
    <row r="159" spans="1:4" ht="38.25" hidden="1" x14ac:dyDescent="0.25">
      <c r="A159" s="454" t="s">
        <v>739</v>
      </c>
      <c r="B159" s="446" t="s">
        <v>740</v>
      </c>
      <c r="C159" s="452">
        <f>'[1]12 A'!C156+'[2]12 A'!C156+'[3]12 A'!C156+'[4]12 A'!C156</f>
        <v>0</v>
      </c>
      <c r="D159" s="452">
        <f>'[1]12 A'!D156+'[2]12 A'!E156+'[3]12 A'!E156+'[4]12 A'!E156</f>
        <v>0</v>
      </c>
    </row>
    <row r="160" spans="1:4" ht="38.25" hidden="1" x14ac:dyDescent="0.25">
      <c r="A160" s="454" t="s">
        <v>741</v>
      </c>
      <c r="B160" s="446" t="s">
        <v>742</v>
      </c>
      <c r="C160" s="452">
        <f>'[1]12 A'!C157+'[2]12 A'!C157+'[3]12 A'!C157+'[4]12 A'!C157</f>
        <v>0</v>
      </c>
      <c r="D160" s="452">
        <f>'[1]12 A'!D157+'[2]12 A'!E157+'[3]12 A'!E157+'[4]12 A'!E157</f>
        <v>0</v>
      </c>
    </row>
    <row r="161" spans="1:4" ht="38.25" hidden="1" x14ac:dyDescent="0.25">
      <c r="A161" s="454" t="s">
        <v>743</v>
      </c>
      <c r="B161" s="446" t="s">
        <v>744</v>
      </c>
      <c r="C161" s="452">
        <f>'[1]12 A'!C158+'[2]12 A'!C158+'[3]12 A'!C158+'[4]12 A'!C158</f>
        <v>0</v>
      </c>
      <c r="D161" s="452">
        <f>'[1]12 A'!D158+'[2]12 A'!E158+'[3]12 A'!E158+'[4]12 A'!E158</f>
        <v>0</v>
      </c>
    </row>
    <row r="162" spans="1:4" ht="25.5" hidden="1" x14ac:dyDescent="0.25">
      <c r="A162" s="454" t="s">
        <v>745</v>
      </c>
      <c r="B162" s="446" t="s">
        <v>746</v>
      </c>
      <c r="C162" s="452">
        <f>'[1]12 A'!C159+'[2]12 A'!C159+'[3]12 A'!C159+'[4]12 A'!C159</f>
        <v>0</v>
      </c>
      <c r="D162" s="452">
        <f>'[1]12 A'!D159+'[2]12 A'!E159+'[3]12 A'!E159+'[4]12 A'!E159</f>
        <v>0</v>
      </c>
    </row>
    <row r="163" spans="1:4" ht="25.5" hidden="1" x14ac:dyDescent="0.25">
      <c r="A163" s="454" t="s">
        <v>747</v>
      </c>
      <c r="B163" s="446" t="s">
        <v>748</v>
      </c>
      <c r="C163" s="452">
        <f>'[1]12 A'!C160+'[2]12 A'!C160+'[3]12 A'!C160+'[4]12 A'!C160</f>
        <v>0</v>
      </c>
      <c r="D163" s="452">
        <f>'[1]12 A'!D160+'[2]12 A'!E160+'[3]12 A'!E160+'[4]12 A'!E160</f>
        <v>0</v>
      </c>
    </row>
    <row r="164" spans="1:4" ht="25.5" x14ac:dyDescent="0.25">
      <c r="A164" s="455" t="s">
        <v>749</v>
      </c>
      <c r="B164" s="450" t="s">
        <v>750</v>
      </c>
      <c r="C164" s="453">
        <f>'[1]12 A'!C161+'[2]12 A'!C161+'[3]12 A'!C161+'[4]12 A'!C161</f>
        <v>3620000</v>
      </c>
      <c r="D164" s="453">
        <f>'[1]12 A'!D161+'[2]12 A'!E161+'[3]12 A'!E161+'[4]12 A'!E161</f>
        <v>3770000</v>
      </c>
    </row>
    <row r="165" spans="1:4" x14ac:dyDescent="0.25">
      <c r="A165" s="455" t="s">
        <v>751</v>
      </c>
      <c r="B165" s="450" t="s">
        <v>752</v>
      </c>
      <c r="C165" s="453">
        <f>'[1]12 A'!C162+'[2]12 A'!C162+'[3]12 A'!C162+'[4]12 A'!C162</f>
        <v>64779128</v>
      </c>
      <c r="D165" s="453">
        <f>'[1]12 A'!D162+'[2]12 A'!E162+'[3]12 A'!E162+'[4]12 A'!E162</f>
        <v>38840869</v>
      </c>
    </row>
    <row r="166" spans="1:4" ht="25.5" hidden="1" x14ac:dyDescent="0.25">
      <c r="A166" s="454" t="s">
        <v>753</v>
      </c>
      <c r="B166" s="446" t="s">
        <v>754</v>
      </c>
      <c r="C166" s="452">
        <f>'[1]12 A'!C163+'[2]12 A'!C163+'[3]12 A'!C163+'[4]12 A'!C163</f>
        <v>0</v>
      </c>
      <c r="D166" s="452">
        <f>'[1]12 A'!D163+'[2]12 A'!E163+'[3]12 A'!E163+'[4]12 A'!E163</f>
        <v>0</v>
      </c>
    </row>
    <row r="167" spans="1:4" ht="25.5" hidden="1" x14ac:dyDescent="0.25">
      <c r="A167" s="454" t="s">
        <v>755</v>
      </c>
      <c r="B167" s="446" t="s">
        <v>756</v>
      </c>
      <c r="C167" s="452">
        <f>'[1]12 A'!C164+'[2]12 A'!C164+'[3]12 A'!C164+'[4]12 A'!C164</f>
        <v>0</v>
      </c>
      <c r="D167" s="452">
        <f>'[1]12 A'!D164+'[2]12 A'!E164+'[3]12 A'!E164+'[4]12 A'!E164</f>
        <v>0</v>
      </c>
    </row>
    <row r="168" spans="1:4" ht="38.25" hidden="1" x14ac:dyDescent="0.25">
      <c r="A168" s="454" t="s">
        <v>757</v>
      </c>
      <c r="B168" s="446" t="s">
        <v>758</v>
      </c>
      <c r="C168" s="452">
        <f>'[1]12 A'!C165+'[2]12 A'!C165+'[3]12 A'!C165+'[4]12 A'!C165</f>
        <v>0</v>
      </c>
      <c r="D168" s="452">
        <f>'[1]12 A'!D165+'[2]12 A'!E165+'[3]12 A'!E165+'[4]12 A'!E165</f>
        <v>0</v>
      </c>
    </row>
    <row r="169" spans="1:4" ht="25.5" hidden="1" x14ac:dyDescent="0.25">
      <c r="A169" s="454" t="s">
        <v>759</v>
      </c>
      <c r="B169" s="446" t="s">
        <v>760</v>
      </c>
      <c r="C169" s="452">
        <f>'[1]12 A'!C166+'[2]12 A'!C166+'[3]12 A'!C166+'[4]12 A'!C166</f>
        <v>0</v>
      </c>
      <c r="D169" s="452">
        <f>'[1]12 A'!D166+'[2]12 A'!E166+'[3]12 A'!E166+'[4]12 A'!E166</f>
        <v>0</v>
      </c>
    </row>
    <row r="170" spans="1:4" ht="25.5" hidden="1" x14ac:dyDescent="0.25">
      <c r="A170" s="455" t="s">
        <v>761</v>
      </c>
      <c r="B170" s="450" t="s">
        <v>762</v>
      </c>
      <c r="C170" s="452">
        <f>'[1]12 A'!C167+'[2]12 A'!C167+'[3]12 A'!C167+'[4]12 A'!C167</f>
        <v>0</v>
      </c>
      <c r="D170" s="452">
        <f>'[1]12 A'!D167+'[2]12 A'!E167+'[3]12 A'!E167+'[4]12 A'!E167</f>
        <v>0</v>
      </c>
    </row>
    <row r="171" spans="1:4" ht="25.5" hidden="1" x14ac:dyDescent="0.25">
      <c r="A171" s="454" t="s">
        <v>763</v>
      </c>
      <c r="B171" s="446" t="s">
        <v>764</v>
      </c>
      <c r="C171" s="452">
        <f>'[1]12 A'!C168+'[2]12 A'!C168+'[3]12 A'!C168+'[4]12 A'!C168</f>
        <v>0</v>
      </c>
      <c r="D171" s="452">
        <f>'[1]12 A'!D168+'[2]12 A'!E168+'[3]12 A'!E168+'[4]12 A'!E168</f>
        <v>0</v>
      </c>
    </row>
    <row r="172" spans="1:4" hidden="1" x14ac:dyDescent="0.25">
      <c r="A172" s="454" t="s">
        <v>765</v>
      </c>
      <c r="B172" s="446" t="s">
        <v>766</v>
      </c>
      <c r="C172" s="452">
        <f>'[1]12 A'!C169+'[2]12 A'!C169+'[3]12 A'!C169+'[4]12 A'!C169</f>
        <v>0</v>
      </c>
      <c r="D172" s="452">
        <f>'[1]12 A'!D169+'[2]12 A'!E169+'[3]12 A'!E169+'[4]12 A'!E169</f>
        <v>0</v>
      </c>
    </row>
    <row r="173" spans="1:4" ht="25.5" hidden="1" x14ac:dyDescent="0.25">
      <c r="A173" s="455" t="s">
        <v>767</v>
      </c>
      <c r="B173" s="450" t="s">
        <v>768</v>
      </c>
      <c r="C173" s="452">
        <f>'[1]12 A'!C170+'[2]12 A'!C170+'[3]12 A'!C170+'[4]12 A'!C170</f>
        <v>0</v>
      </c>
      <c r="D173" s="452">
        <f>'[1]12 A'!D170+'[2]12 A'!E170+'[3]12 A'!E170+'[4]12 A'!E170</f>
        <v>0</v>
      </c>
    </row>
    <row r="174" spans="1:4" ht="25.5" x14ac:dyDescent="0.25">
      <c r="A174" s="454" t="s">
        <v>769</v>
      </c>
      <c r="B174" s="446" t="s">
        <v>770</v>
      </c>
      <c r="C174" s="452">
        <f>'[1]12 A'!C171+'[2]12 A'!C171+'[3]12 A'!C171+'[4]12 A'!C171</f>
        <v>142624</v>
      </c>
      <c r="D174" s="452">
        <f>'[1]12 A'!D171+'[2]12 A'!E171+'[3]12 A'!E171+'[4]12 A'!E171</f>
        <v>1246423</v>
      </c>
    </row>
    <row r="175" spans="1:4" ht="38.25" hidden="1" x14ac:dyDescent="0.25">
      <c r="A175" s="454" t="s">
        <v>771</v>
      </c>
      <c r="B175" s="446" t="s">
        <v>772</v>
      </c>
      <c r="C175" s="452">
        <f>'[1]12 A'!C172+'[2]12 A'!C172+'[3]12 A'!C172+'[4]12 A'!C172</f>
        <v>0</v>
      </c>
      <c r="D175" s="452">
        <f>'[1]12 A'!D172+'[2]12 A'!E172+'[3]12 A'!E172+'[4]12 A'!E172</f>
        <v>0</v>
      </c>
    </row>
    <row r="176" spans="1:4" ht="25.5" x14ac:dyDescent="0.25">
      <c r="A176" s="455" t="s">
        <v>773</v>
      </c>
      <c r="B176" s="450" t="s">
        <v>774</v>
      </c>
      <c r="C176" s="453">
        <f>'[1]12 A'!C173+'[2]12 A'!C173+'[3]12 A'!C173+'[4]12 A'!C173</f>
        <v>142624</v>
      </c>
      <c r="D176" s="453">
        <f>'[1]12 A'!D173+'[2]12 A'!E173+'[3]12 A'!E173+'[4]12 A'!E173</f>
        <v>1246423</v>
      </c>
    </row>
    <row r="177" spans="1:4" ht="25.5" x14ac:dyDescent="0.25">
      <c r="A177" s="455" t="s">
        <v>775</v>
      </c>
      <c r="B177" s="450" t="s">
        <v>776</v>
      </c>
      <c r="C177" s="453">
        <f>'[1]12 A'!C174+'[2]12 A'!C174+'[3]12 A'!C174+'[4]12 A'!C174</f>
        <v>142624</v>
      </c>
      <c r="D177" s="453">
        <f>'[1]12 A'!D174+'[2]12 A'!E174+'[3]12 A'!E174+'[4]12 A'!E174</f>
        <v>1246423</v>
      </c>
    </row>
    <row r="178" spans="1:4" ht="25.5" hidden="1" x14ac:dyDescent="0.25">
      <c r="A178" s="454" t="s">
        <v>777</v>
      </c>
      <c r="B178" s="446" t="s">
        <v>778</v>
      </c>
      <c r="C178" s="452">
        <f>'[1]12 A'!C175+'[2]12 A'!C175+'[3]12 A'!C175+'[4]12 A'!C175</f>
        <v>0</v>
      </c>
      <c r="D178" s="452">
        <f>'[1]12 A'!D175+'[2]12 A'!E175+'[3]12 A'!E175+'[4]12 A'!E175</f>
        <v>0</v>
      </c>
    </row>
    <row r="179" spans="1:4" ht="25.5" x14ac:dyDescent="0.25">
      <c r="A179" s="454" t="s">
        <v>779</v>
      </c>
      <c r="B179" s="446" t="s">
        <v>780</v>
      </c>
      <c r="C179" s="452">
        <f>'[1]12 A'!C176+'[2]12 A'!C176+'[3]12 A'!C176+'[4]12 A'!C176</f>
        <v>794518</v>
      </c>
      <c r="D179" s="452">
        <f>'[1]12 A'!D176+'[2]12 A'!E176+'[3]12 A'!E176+'[4]12 A'!E176</f>
        <v>0</v>
      </c>
    </row>
    <row r="180" spans="1:4" hidden="1" x14ac:dyDescent="0.25">
      <c r="A180" s="454" t="s">
        <v>781</v>
      </c>
      <c r="B180" s="446" t="s">
        <v>782</v>
      </c>
      <c r="C180" s="452">
        <f>'[1]12 A'!C177+'[2]12 A'!C177+'[3]12 A'!C177+'[4]12 A'!C177</f>
        <v>0</v>
      </c>
      <c r="D180" s="452">
        <f>'[1]12 A'!D177+'[2]12 A'!E177+'[3]12 A'!E177+'[4]12 A'!E177</f>
        <v>0</v>
      </c>
    </row>
    <row r="181" spans="1:4" ht="25.5" x14ac:dyDescent="0.25">
      <c r="A181" s="455" t="s">
        <v>783</v>
      </c>
      <c r="B181" s="450" t="s">
        <v>784</v>
      </c>
      <c r="C181" s="453">
        <f>'[1]12 A'!C178+'[2]12 A'!C178+'[3]12 A'!C178+'[4]12 A'!C178</f>
        <v>794518</v>
      </c>
      <c r="D181" s="453">
        <f>'[1]12 A'!D178+'[2]12 A'!E178+'[3]12 A'!E178+'[4]12 A'!E178</f>
        <v>0</v>
      </c>
    </row>
    <row r="182" spans="1:4" x14ac:dyDescent="0.25">
      <c r="A182" s="455" t="s">
        <v>785</v>
      </c>
      <c r="B182" s="450" t="s">
        <v>786</v>
      </c>
      <c r="C182" s="453">
        <f>'[1]12 A'!C179+'[2]12 A'!C179+'[3]12 A'!C179+'[4]12 A'!C179</f>
        <v>1147376665</v>
      </c>
      <c r="D182" s="453">
        <f>'[1]12 A'!D179+'[2]12 A'!E179+'[3]12 A'!E179+'[4]12 A'!E179</f>
        <v>1109837893</v>
      </c>
    </row>
    <row r="183" spans="1:4" x14ac:dyDescent="0.25">
      <c r="A183" s="454" t="s">
        <v>787</v>
      </c>
      <c r="B183" s="446" t="s">
        <v>788</v>
      </c>
      <c r="C183" s="452">
        <f>'[1]12 A'!C180+'[2]12 A'!C180+'[3]12 A'!C180+'[4]12 A'!C180</f>
        <v>1312571652</v>
      </c>
      <c r="D183" s="452">
        <f>'[1]12 A'!D180+'[2]12 A'!E180+'[3]12 A'!E180+'[4]12 A'!E180</f>
        <v>1312571652</v>
      </c>
    </row>
    <row r="184" spans="1:4" hidden="1" x14ac:dyDescent="0.25">
      <c r="A184" s="454" t="s">
        <v>789</v>
      </c>
      <c r="B184" s="446" t="s">
        <v>790</v>
      </c>
      <c r="C184" s="452">
        <f>'[1]12 A'!C181+'[2]12 A'!C181+'[3]12 A'!C181+'[4]12 A'!C181</f>
        <v>0</v>
      </c>
      <c r="D184" s="452">
        <f>'[1]12 A'!D181+'[2]12 A'!E181+'[3]12 A'!E181+'[4]12 A'!E181</f>
        <v>0</v>
      </c>
    </row>
    <row r="185" spans="1:4" ht="25.5" x14ac:dyDescent="0.25">
      <c r="A185" s="454" t="s">
        <v>791</v>
      </c>
      <c r="B185" s="446" t="s">
        <v>792</v>
      </c>
      <c r="C185" s="452">
        <f>'[1]12 A'!C182+'[2]12 A'!C182+'[3]12 A'!C182+'[4]12 A'!C182</f>
        <v>11095449</v>
      </c>
      <c r="D185" s="452">
        <f>'[1]12 A'!D182+'[2]12 A'!E182+'[3]12 A'!E182+'[4]12 A'!E182</f>
        <v>11038084</v>
      </c>
    </row>
    <row r="186" spans="1:4" x14ac:dyDescent="0.25">
      <c r="A186" s="454" t="s">
        <v>793</v>
      </c>
      <c r="B186" s="446" t="s">
        <v>794</v>
      </c>
      <c r="C186" s="452">
        <f>'[1]12 A'!C183+'[2]12 A'!C183+'[3]12 A'!C183+'[4]12 A'!C183</f>
        <v>-288661052</v>
      </c>
      <c r="D186" s="452">
        <f>'[1]12 A'!D183+'[2]12 A'!E183+'[3]12 A'!E183+'[4]12 A'!E183</f>
        <v>-295625192</v>
      </c>
    </row>
    <row r="187" spans="1:4" hidden="1" x14ac:dyDescent="0.25">
      <c r="A187" s="454" t="s">
        <v>795</v>
      </c>
      <c r="B187" s="446" t="s">
        <v>796</v>
      </c>
      <c r="C187" s="452">
        <f>'[1]12 A'!C184+'[2]12 A'!C184+'[3]12 A'!C184+'[4]12 A'!C184</f>
        <v>0</v>
      </c>
      <c r="D187" s="452">
        <f>'[1]12 A'!D184+'[2]12 A'!E184+'[3]12 A'!E184+'[4]12 A'!E184</f>
        <v>0</v>
      </c>
    </row>
    <row r="188" spans="1:4" x14ac:dyDescent="0.25">
      <c r="A188" s="454" t="s">
        <v>797</v>
      </c>
      <c r="B188" s="446" t="s">
        <v>798</v>
      </c>
      <c r="C188" s="452">
        <f>'[1]12 A'!C185+'[2]12 A'!C185+'[3]12 A'!C185+'[4]12 A'!C185</f>
        <v>-12772337</v>
      </c>
      <c r="D188" s="452">
        <f>'[1]12 A'!D185+'[2]12 A'!E185+'[3]12 A'!E185+'[4]12 A'!E185</f>
        <v>5546718</v>
      </c>
    </row>
    <row r="189" spans="1:4" x14ac:dyDescent="0.25">
      <c r="A189" s="455" t="s">
        <v>799</v>
      </c>
      <c r="B189" s="450" t="s">
        <v>800</v>
      </c>
      <c r="C189" s="453">
        <f>'[1]12 A'!C186+'[2]12 A'!C186+'[3]12 A'!C186+'[4]12 A'!C186</f>
        <v>1022233712</v>
      </c>
      <c r="D189" s="453">
        <f>'[1]12 A'!D186+'[2]12 A'!E186+'[3]12 A'!E186+'[4]12 A'!E186</f>
        <v>1033531262</v>
      </c>
    </row>
    <row r="190" spans="1:4" ht="25.5" hidden="1" x14ac:dyDescent="0.25">
      <c r="A190" s="454" t="s">
        <v>801</v>
      </c>
      <c r="B190" s="446" t="s">
        <v>802</v>
      </c>
      <c r="C190" s="452">
        <f>'[1]12 A'!C187+'[2]12 A'!C187+'[3]12 A'!C187+'[4]12 A'!C187</f>
        <v>0</v>
      </c>
      <c r="D190" s="452">
        <f>'[1]12 A'!D187+'[2]12 A'!E187+'[3]12 A'!E187+'[4]12 A'!E187</f>
        <v>0</v>
      </c>
    </row>
    <row r="191" spans="1:4" ht="38.25" hidden="1" x14ac:dyDescent="0.25">
      <c r="A191" s="454" t="s">
        <v>803</v>
      </c>
      <c r="B191" s="446" t="s">
        <v>804</v>
      </c>
      <c r="C191" s="452">
        <f>'[1]12 A'!C188+'[2]12 A'!C188+'[3]12 A'!C188+'[4]12 A'!C188</f>
        <v>0</v>
      </c>
      <c r="D191" s="452">
        <f>'[1]12 A'!D188+'[2]12 A'!E188+'[3]12 A'!E188+'[4]12 A'!E188</f>
        <v>0</v>
      </c>
    </row>
    <row r="192" spans="1:4" ht="25.5" x14ac:dyDescent="0.25">
      <c r="A192" s="454" t="s">
        <v>805</v>
      </c>
      <c r="B192" s="446" t="s">
        <v>806</v>
      </c>
      <c r="C192" s="452">
        <f>'[1]12 A'!C189+'[2]12 A'!C189+'[3]12 A'!C189+'[4]12 A'!C189</f>
        <v>29388261</v>
      </c>
      <c r="D192" s="452">
        <f>'[1]12 A'!D189+'[2]12 A'!E189+'[3]12 A'!E189+'[4]12 A'!E189</f>
        <v>6373273</v>
      </c>
    </row>
    <row r="193" spans="1:4" ht="25.5" x14ac:dyDescent="0.25">
      <c r="A193" s="454" t="s">
        <v>807</v>
      </c>
      <c r="B193" s="446" t="s">
        <v>808</v>
      </c>
      <c r="C193" s="452">
        <f>'[1]12 A'!C190+'[2]12 A'!C190+'[3]12 A'!C190+'[4]12 A'!C190</f>
        <v>418527</v>
      </c>
      <c r="D193" s="452">
        <f>'[1]12 A'!D190+'[2]12 A'!E190+'[3]12 A'!E190+'[4]12 A'!E190</f>
        <v>0</v>
      </c>
    </row>
    <row r="194" spans="1:4" ht="38.25" hidden="1" x14ac:dyDescent="0.25">
      <c r="A194" s="454" t="s">
        <v>809</v>
      </c>
      <c r="B194" s="446" t="s">
        <v>810</v>
      </c>
      <c r="C194" s="452">
        <f>'[1]12 A'!C191+'[2]12 A'!C191+'[3]12 A'!C191+'[4]12 A'!C191</f>
        <v>0</v>
      </c>
      <c r="D194" s="452">
        <f>'[1]12 A'!D191+'[2]12 A'!E191+'[3]12 A'!E191+'[4]12 A'!E191</f>
        <v>0</v>
      </c>
    </row>
    <row r="195" spans="1:4" ht="51" hidden="1" x14ac:dyDescent="0.25">
      <c r="A195" s="454" t="s">
        <v>811</v>
      </c>
      <c r="B195" s="446" t="s">
        <v>812</v>
      </c>
      <c r="C195" s="452">
        <f>'[1]12 A'!C192+'[2]12 A'!C192+'[3]12 A'!C192+'[4]12 A'!C192</f>
        <v>0</v>
      </c>
      <c r="D195" s="452">
        <f>'[1]12 A'!D192+'[2]12 A'!E192+'[3]12 A'!E192+'[4]12 A'!E192</f>
        <v>0</v>
      </c>
    </row>
    <row r="196" spans="1:4" ht="38.25" hidden="1" x14ac:dyDescent="0.25">
      <c r="A196" s="454" t="s">
        <v>813</v>
      </c>
      <c r="B196" s="446" t="s">
        <v>814</v>
      </c>
      <c r="C196" s="452">
        <f>'[1]12 A'!C193+'[2]12 A'!C193+'[3]12 A'!C193+'[4]12 A'!C193</f>
        <v>0</v>
      </c>
      <c r="D196" s="452">
        <f>'[1]12 A'!D193+'[2]12 A'!E193+'[3]12 A'!E193+'[4]12 A'!E193</f>
        <v>0</v>
      </c>
    </row>
    <row r="197" spans="1:4" ht="25.5" x14ac:dyDescent="0.25">
      <c r="A197" s="454" t="s">
        <v>815</v>
      </c>
      <c r="B197" s="446" t="s">
        <v>816</v>
      </c>
      <c r="C197" s="452">
        <f>'[1]12 A'!C194+'[2]12 A'!C194+'[3]12 A'!C194+'[4]12 A'!C194</f>
        <v>1206500</v>
      </c>
      <c r="D197" s="452">
        <f>'[1]12 A'!D194+'[2]12 A'!E194+'[3]12 A'!E194+'[4]12 A'!E194</f>
        <v>0</v>
      </c>
    </row>
    <row r="198" spans="1:4" ht="25.5" x14ac:dyDescent="0.25">
      <c r="A198" s="454" t="s">
        <v>817</v>
      </c>
      <c r="B198" s="446" t="s">
        <v>818</v>
      </c>
      <c r="C198" s="452">
        <f>'[1]12 A'!C195+'[2]12 A'!C195+'[3]12 A'!C195+'[4]12 A'!C195</f>
        <v>22503804</v>
      </c>
      <c r="D198" s="452">
        <f>'[1]12 A'!D195+'[2]12 A'!E195+'[3]12 A'!E195+'[4]12 A'!E195</f>
        <v>7196548</v>
      </c>
    </row>
    <row r="199" spans="1:4" ht="38.25" hidden="1" x14ac:dyDescent="0.25">
      <c r="A199" s="454" t="s">
        <v>819</v>
      </c>
      <c r="B199" s="446" t="s">
        <v>820</v>
      </c>
      <c r="C199" s="452">
        <f>'[1]12 A'!C196+'[2]12 A'!C196+'[3]12 A'!C196+'[4]12 A'!C196</f>
        <v>0</v>
      </c>
      <c r="D199" s="452">
        <f>'[1]12 A'!D196+'[2]12 A'!E196+'[3]12 A'!E196+'[4]12 A'!E196</f>
        <v>0</v>
      </c>
    </row>
    <row r="200" spans="1:4" ht="51" hidden="1" x14ac:dyDescent="0.25">
      <c r="A200" s="454" t="s">
        <v>821</v>
      </c>
      <c r="B200" s="446" t="s">
        <v>822</v>
      </c>
      <c r="C200" s="452">
        <f>'[1]12 A'!C197+'[2]12 A'!C197+'[3]12 A'!C197+'[4]12 A'!C197</f>
        <v>0</v>
      </c>
      <c r="D200" s="452">
        <f>'[1]12 A'!D197+'[2]12 A'!E197+'[3]12 A'!E197+'[4]12 A'!E197</f>
        <v>0</v>
      </c>
    </row>
    <row r="201" spans="1:4" ht="38.25" hidden="1" x14ac:dyDescent="0.25">
      <c r="A201" s="454" t="s">
        <v>823</v>
      </c>
      <c r="B201" s="446" t="s">
        <v>824</v>
      </c>
      <c r="C201" s="452">
        <f>'[1]12 A'!C198+'[2]12 A'!C198+'[3]12 A'!C198+'[4]12 A'!C198</f>
        <v>0</v>
      </c>
      <c r="D201" s="452">
        <f>'[1]12 A'!D198+'[2]12 A'!E198+'[3]12 A'!E198+'[4]12 A'!E198</f>
        <v>0</v>
      </c>
    </row>
    <row r="202" spans="1:4" ht="38.25" hidden="1" x14ac:dyDescent="0.25">
      <c r="A202" s="454" t="s">
        <v>825</v>
      </c>
      <c r="B202" s="446" t="s">
        <v>826</v>
      </c>
      <c r="C202" s="452">
        <f>'[1]12 A'!C199+'[2]12 A'!C199+'[3]12 A'!C199+'[4]12 A'!C199</f>
        <v>0</v>
      </c>
      <c r="D202" s="452">
        <f>'[1]12 A'!D199+'[2]12 A'!E199+'[3]12 A'!E199+'[4]12 A'!E199</f>
        <v>0</v>
      </c>
    </row>
    <row r="203" spans="1:4" ht="51" hidden="1" x14ac:dyDescent="0.25">
      <c r="A203" s="454" t="s">
        <v>827</v>
      </c>
      <c r="B203" s="446" t="s">
        <v>828</v>
      </c>
      <c r="C203" s="452">
        <f>'[1]12 A'!C200+'[2]12 A'!C200+'[3]12 A'!C200+'[4]12 A'!C200</f>
        <v>0</v>
      </c>
      <c r="D203" s="452">
        <f>'[1]12 A'!D200+'[2]12 A'!E200+'[3]12 A'!E200+'[4]12 A'!E200</f>
        <v>0</v>
      </c>
    </row>
    <row r="204" spans="1:4" ht="51" hidden="1" x14ac:dyDescent="0.25">
      <c r="A204" s="454" t="s">
        <v>829</v>
      </c>
      <c r="B204" s="446" t="s">
        <v>830</v>
      </c>
      <c r="C204" s="452">
        <f>'[1]12 A'!C201+'[2]12 A'!C201+'[3]12 A'!C201+'[4]12 A'!C201</f>
        <v>0</v>
      </c>
      <c r="D204" s="452">
        <f>'[1]12 A'!D201+'[2]12 A'!E201+'[3]12 A'!E201+'[4]12 A'!E201</f>
        <v>0</v>
      </c>
    </row>
    <row r="205" spans="1:4" ht="25.5" hidden="1" x14ac:dyDescent="0.25">
      <c r="A205" s="454" t="s">
        <v>831</v>
      </c>
      <c r="B205" s="446" t="s">
        <v>832</v>
      </c>
      <c r="C205" s="452">
        <f>'[1]12 A'!C202+'[2]12 A'!C202+'[3]12 A'!C202+'[4]12 A'!C202</f>
        <v>0</v>
      </c>
      <c r="D205" s="452">
        <f>'[1]12 A'!D202+'[2]12 A'!E202+'[3]12 A'!E202+'[4]12 A'!E202</f>
        <v>0</v>
      </c>
    </row>
    <row r="206" spans="1:4" ht="38.25" hidden="1" x14ac:dyDescent="0.25">
      <c r="A206" s="454" t="s">
        <v>833</v>
      </c>
      <c r="B206" s="446" t="s">
        <v>834</v>
      </c>
      <c r="C206" s="452">
        <f>'[1]12 A'!C203+'[2]12 A'!C203+'[3]12 A'!C203+'[4]12 A'!C203</f>
        <v>0</v>
      </c>
      <c r="D206" s="452">
        <f>'[1]12 A'!D203+'[2]12 A'!E203+'[3]12 A'!E203+'[4]12 A'!E203</f>
        <v>0</v>
      </c>
    </row>
    <row r="207" spans="1:4" ht="25.5" hidden="1" x14ac:dyDescent="0.25">
      <c r="A207" s="454" t="s">
        <v>835</v>
      </c>
      <c r="B207" s="446" t="s">
        <v>836</v>
      </c>
      <c r="C207" s="452">
        <f>'[1]12 A'!C204+'[2]12 A'!C204+'[3]12 A'!C204+'[4]12 A'!C204</f>
        <v>0</v>
      </c>
      <c r="D207" s="452">
        <f>'[1]12 A'!D204+'[2]12 A'!E204+'[3]12 A'!E204+'[4]12 A'!E204</f>
        <v>0</v>
      </c>
    </row>
    <row r="208" spans="1:4" ht="38.25" hidden="1" x14ac:dyDescent="0.25">
      <c r="A208" s="454" t="s">
        <v>837</v>
      </c>
      <c r="B208" s="446" t="s">
        <v>838</v>
      </c>
      <c r="C208" s="452">
        <f>'[1]12 A'!C205+'[2]12 A'!C205+'[3]12 A'!C205+'[4]12 A'!C205</f>
        <v>0</v>
      </c>
      <c r="D208" s="452">
        <f>'[1]12 A'!D205+'[2]12 A'!E205+'[3]12 A'!E205+'[4]12 A'!E205</f>
        <v>0</v>
      </c>
    </row>
    <row r="209" spans="1:4" ht="38.25" hidden="1" x14ac:dyDescent="0.25">
      <c r="A209" s="454" t="s">
        <v>839</v>
      </c>
      <c r="B209" s="446" t="s">
        <v>840</v>
      </c>
      <c r="C209" s="452">
        <f>'[1]12 A'!C206+'[2]12 A'!C206+'[3]12 A'!C206+'[4]12 A'!C206</f>
        <v>0</v>
      </c>
      <c r="D209" s="452">
        <f>'[1]12 A'!D206+'[2]12 A'!E206+'[3]12 A'!E206+'[4]12 A'!E206</f>
        <v>0</v>
      </c>
    </row>
    <row r="210" spans="1:4" ht="25.5" hidden="1" x14ac:dyDescent="0.25">
      <c r="A210" s="454" t="s">
        <v>841</v>
      </c>
      <c r="B210" s="446" t="s">
        <v>842</v>
      </c>
      <c r="C210" s="452">
        <f>'[1]12 A'!C207+'[2]12 A'!C207+'[3]12 A'!C207+'[4]12 A'!C207</f>
        <v>0</v>
      </c>
      <c r="D210" s="452">
        <f>'[1]12 A'!D207+'[2]12 A'!E207+'[3]12 A'!E207+'[4]12 A'!E207</f>
        <v>0</v>
      </c>
    </row>
    <row r="211" spans="1:4" ht="38.25" hidden="1" x14ac:dyDescent="0.25">
      <c r="A211" s="454" t="s">
        <v>843</v>
      </c>
      <c r="B211" s="446" t="s">
        <v>844</v>
      </c>
      <c r="C211" s="452">
        <f>'[1]12 A'!C208+'[2]12 A'!C208+'[3]12 A'!C208+'[4]12 A'!C208</f>
        <v>0</v>
      </c>
      <c r="D211" s="452">
        <f>'[1]12 A'!D208+'[2]12 A'!E208+'[3]12 A'!E208+'[4]12 A'!E208</f>
        <v>0</v>
      </c>
    </row>
    <row r="212" spans="1:4" ht="51" hidden="1" x14ac:dyDescent="0.25">
      <c r="A212" s="454" t="s">
        <v>845</v>
      </c>
      <c r="B212" s="446" t="s">
        <v>846</v>
      </c>
      <c r="C212" s="452">
        <f>'[1]12 A'!C209+'[2]12 A'!C209+'[3]12 A'!C209+'[4]12 A'!C209</f>
        <v>0</v>
      </c>
      <c r="D212" s="452">
        <f>'[1]12 A'!D209+'[2]12 A'!E209+'[3]12 A'!E209+'[4]12 A'!E209</f>
        <v>0</v>
      </c>
    </row>
    <row r="213" spans="1:4" ht="38.25" hidden="1" x14ac:dyDescent="0.25">
      <c r="A213" s="454" t="s">
        <v>847</v>
      </c>
      <c r="B213" s="446" t="s">
        <v>848</v>
      </c>
      <c r="C213" s="452">
        <f>'[1]12 A'!C210+'[2]12 A'!C210+'[3]12 A'!C210+'[4]12 A'!C210</f>
        <v>0</v>
      </c>
      <c r="D213" s="452">
        <f>'[1]12 A'!D210+'[2]12 A'!E210+'[3]12 A'!E210+'[4]12 A'!E210</f>
        <v>0</v>
      </c>
    </row>
    <row r="214" spans="1:4" ht="25.5" hidden="1" x14ac:dyDescent="0.25">
      <c r="A214" s="454" t="s">
        <v>849</v>
      </c>
      <c r="B214" s="446" t="s">
        <v>850</v>
      </c>
      <c r="C214" s="452">
        <f>'[1]12 A'!C211+'[2]12 A'!C211+'[3]12 A'!C211+'[4]12 A'!C211</f>
        <v>0</v>
      </c>
      <c r="D214" s="452">
        <f>'[1]12 A'!D211+'[2]12 A'!E211+'[3]12 A'!E211+'[4]12 A'!E211</f>
        <v>0</v>
      </c>
    </row>
    <row r="215" spans="1:4" ht="25.5" x14ac:dyDescent="0.25">
      <c r="A215" s="455" t="s">
        <v>851</v>
      </c>
      <c r="B215" s="450" t="s">
        <v>852</v>
      </c>
      <c r="C215" s="453">
        <f>'[1]12 A'!C212+'[2]12 A'!C212+'[3]12 A'!C212+'[4]12 A'!C212</f>
        <v>53517092</v>
      </c>
      <c r="D215" s="453">
        <f>'[1]12 A'!D212+'[2]12 A'!E212+'[3]12 A'!E212+'[4]12 A'!E212</f>
        <v>13569821</v>
      </c>
    </row>
    <row r="216" spans="1:4" ht="25.5" hidden="1" x14ac:dyDescent="0.25">
      <c r="A216" s="454" t="s">
        <v>853</v>
      </c>
      <c r="B216" s="446" t="s">
        <v>854</v>
      </c>
      <c r="C216" s="452">
        <f>'[1]12 A'!C213+'[2]12 A'!C213+'[3]12 A'!C213+'[4]12 A'!C213</f>
        <v>0</v>
      </c>
      <c r="D216" s="452">
        <f>'[1]12 A'!D213+'[2]12 A'!E213+'[3]12 A'!E213+'[4]12 A'!E213</f>
        <v>0</v>
      </c>
    </row>
    <row r="217" spans="1:4" ht="38.25" hidden="1" x14ac:dyDescent="0.25">
      <c r="A217" s="454" t="s">
        <v>855</v>
      </c>
      <c r="B217" s="446" t="s">
        <v>856</v>
      </c>
      <c r="C217" s="452">
        <f>'[1]12 A'!C214+'[2]12 A'!C214+'[3]12 A'!C214+'[4]12 A'!C214</f>
        <v>0</v>
      </c>
      <c r="D217" s="452">
        <f>'[1]12 A'!D214+'[2]12 A'!E214+'[3]12 A'!E214+'[4]12 A'!E214</f>
        <v>0</v>
      </c>
    </row>
    <row r="218" spans="1:4" ht="25.5" x14ac:dyDescent="0.25">
      <c r="A218" s="454" t="s">
        <v>857</v>
      </c>
      <c r="B218" s="446" t="s">
        <v>858</v>
      </c>
      <c r="C218" s="452">
        <f>'[1]12 A'!C215+'[2]12 A'!C215+'[3]12 A'!C215+'[4]12 A'!C215</f>
        <v>2830286</v>
      </c>
      <c r="D218" s="452">
        <f>'[1]12 A'!D215+'[2]12 A'!E215+'[3]12 A'!E215+'[4]12 A'!E215</f>
        <v>0</v>
      </c>
    </row>
    <row r="219" spans="1:4" ht="25.5" hidden="1" x14ac:dyDescent="0.25">
      <c r="A219" s="454" t="s">
        <v>859</v>
      </c>
      <c r="B219" s="446" t="s">
        <v>860</v>
      </c>
      <c r="C219" s="452">
        <f>'[1]12 A'!C216+'[2]12 A'!C216+'[3]12 A'!C216+'[4]12 A'!C216</f>
        <v>0</v>
      </c>
      <c r="D219" s="452">
        <f>'[1]12 A'!D216+'[2]12 A'!E216+'[3]12 A'!E216+'[4]12 A'!E216</f>
        <v>0</v>
      </c>
    </row>
    <row r="220" spans="1:4" ht="38.25" hidden="1" x14ac:dyDescent="0.25">
      <c r="A220" s="454" t="s">
        <v>861</v>
      </c>
      <c r="B220" s="446" t="s">
        <v>862</v>
      </c>
      <c r="C220" s="452">
        <f>'[1]12 A'!C217+'[2]12 A'!C217+'[3]12 A'!C217+'[4]12 A'!C217</f>
        <v>0</v>
      </c>
      <c r="D220" s="452">
        <f>'[1]12 A'!D217+'[2]12 A'!E217+'[3]12 A'!E217+'[4]12 A'!E217</f>
        <v>0</v>
      </c>
    </row>
    <row r="221" spans="1:4" ht="51" hidden="1" x14ac:dyDescent="0.25">
      <c r="A221" s="454" t="s">
        <v>863</v>
      </c>
      <c r="B221" s="446" t="s">
        <v>864</v>
      </c>
      <c r="C221" s="452">
        <f>'[1]12 A'!C218+'[2]12 A'!C218+'[3]12 A'!C218+'[4]12 A'!C218</f>
        <v>0</v>
      </c>
      <c r="D221" s="452">
        <f>'[1]12 A'!D218+'[2]12 A'!E218+'[3]12 A'!E218+'[4]12 A'!E218</f>
        <v>0</v>
      </c>
    </row>
    <row r="222" spans="1:4" ht="38.25" hidden="1" x14ac:dyDescent="0.25">
      <c r="A222" s="454" t="s">
        <v>865</v>
      </c>
      <c r="B222" s="446" t="s">
        <v>866</v>
      </c>
      <c r="C222" s="452">
        <f>'[1]12 A'!C219+'[2]12 A'!C219+'[3]12 A'!C219+'[4]12 A'!C219</f>
        <v>0</v>
      </c>
      <c r="D222" s="452">
        <f>'[1]12 A'!D219+'[2]12 A'!E219+'[3]12 A'!E219+'[4]12 A'!E219</f>
        <v>0</v>
      </c>
    </row>
    <row r="223" spans="1:4" ht="25.5" hidden="1" x14ac:dyDescent="0.25">
      <c r="A223" s="454" t="s">
        <v>867</v>
      </c>
      <c r="B223" s="446" t="s">
        <v>868</v>
      </c>
      <c r="C223" s="452">
        <f>'[1]12 A'!C220+'[2]12 A'!C220+'[3]12 A'!C220+'[4]12 A'!C220</f>
        <v>0</v>
      </c>
      <c r="D223" s="452">
        <f>'[1]12 A'!D220+'[2]12 A'!E220+'[3]12 A'!E220+'[4]12 A'!E220</f>
        <v>0</v>
      </c>
    </row>
    <row r="224" spans="1:4" ht="25.5" hidden="1" x14ac:dyDescent="0.25">
      <c r="A224" s="454" t="s">
        <v>869</v>
      </c>
      <c r="B224" s="446" t="s">
        <v>870</v>
      </c>
      <c r="C224" s="452">
        <f>'[1]12 A'!C221+'[2]12 A'!C221+'[3]12 A'!C221+'[4]12 A'!C221</f>
        <v>0</v>
      </c>
      <c r="D224" s="452">
        <f>'[1]12 A'!D221+'[2]12 A'!E221+'[3]12 A'!E221+'[4]12 A'!E221</f>
        <v>0</v>
      </c>
    </row>
    <row r="225" spans="1:4" ht="38.25" hidden="1" x14ac:dyDescent="0.25">
      <c r="A225" s="454" t="s">
        <v>871</v>
      </c>
      <c r="B225" s="446" t="s">
        <v>872</v>
      </c>
      <c r="C225" s="452">
        <f>'[1]12 A'!C222+'[2]12 A'!C222+'[3]12 A'!C222+'[4]12 A'!C222</f>
        <v>0</v>
      </c>
      <c r="D225" s="452">
        <f>'[1]12 A'!D222+'[2]12 A'!E222+'[3]12 A'!E222+'[4]12 A'!E222</f>
        <v>0</v>
      </c>
    </row>
    <row r="226" spans="1:4" ht="51" hidden="1" x14ac:dyDescent="0.25">
      <c r="A226" s="454" t="s">
        <v>873</v>
      </c>
      <c r="B226" s="446" t="s">
        <v>874</v>
      </c>
      <c r="C226" s="452">
        <f>'[1]12 A'!C223+'[2]12 A'!C223+'[3]12 A'!C223+'[4]12 A'!C223</f>
        <v>0</v>
      </c>
      <c r="D226" s="452">
        <f>'[1]12 A'!D223+'[2]12 A'!E223+'[3]12 A'!E223+'[4]12 A'!E223</f>
        <v>0</v>
      </c>
    </row>
    <row r="227" spans="1:4" ht="38.25" hidden="1" x14ac:dyDescent="0.25">
      <c r="A227" s="454" t="s">
        <v>875</v>
      </c>
      <c r="B227" s="446" t="s">
        <v>876</v>
      </c>
      <c r="C227" s="452">
        <f>'[1]12 A'!C224+'[2]12 A'!C224+'[3]12 A'!C224+'[4]12 A'!C224</f>
        <v>0</v>
      </c>
      <c r="D227" s="452">
        <f>'[1]12 A'!D224+'[2]12 A'!E224+'[3]12 A'!E224+'[4]12 A'!E224</f>
        <v>0</v>
      </c>
    </row>
    <row r="228" spans="1:4" ht="38.25" x14ac:dyDescent="0.25">
      <c r="A228" s="454" t="s">
        <v>877</v>
      </c>
      <c r="B228" s="446" t="s">
        <v>878</v>
      </c>
      <c r="C228" s="452">
        <f>'[1]12 A'!C225+'[2]12 A'!C225+'[3]12 A'!C225+'[4]12 A'!C225</f>
        <v>37080230</v>
      </c>
      <c r="D228" s="452">
        <f>'[1]12 A'!D225+'[2]12 A'!E225+'[3]12 A'!E225+'[4]12 A'!E225</f>
        <v>32236891</v>
      </c>
    </row>
    <row r="229" spans="1:4" ht="51" x14ac:dyDescent="0.25">
      <c r="A229" s="454" t="s">
        <v>879</v>
      </c>
      <c r="B229" s="446" t="s">
        <v>880</v>
      </c>
      <c r="C229" s="452">
        <f>'[1]12 A'!C226+'[2]12 A'!C226+'[3]12 A'!C226+'[4]12 A'!C226</f>
        <v>30577025</v>
      </c>
      <c r="D229" s="452">
        <f>'[1]12 A'!D226+'[2]12 A'!E226+'[3]12 A'!E226+'[4]12 A'!E226</f>
        <v>23577025</v>
      </c>
    </row>
    <row r="230" spans="1:4" ht="38.25" hidden="1" x14ac:dyDescent="0.25">
      <c r="A230" s="454" t="s">
        <v>881</v>
      </c>
      <c r="B230" s="446" t="s">
        <v>882</v>
      </c>
      <c r="C230" s="452">
        <f>'[1]12 A'!C227+'[2]12 A'!C227+'[3]12 A'!C227+'[4]12 A'!C227</f>
        <v>0</v>
      </c>
      <c r="D230" s="452">
        <f>'[1]12 A'!D227+'[2]12 A'!E227+'[3]12 A'!E227+'[4]12 A'!E227</f>
        <v>0</v>
      </c>
    </row>
    <row r="231" spans="1:4" ht="38.25" hidden="1" x14ac:dyDescent="0.25">
      <c r="A231" s="454" t="s">
        <v>883</v>
      </c>
      <c r="B231" s="446" t="s">
        <v>884</v>
      </c>
      <c r="C231" s="452">
        <f>'[1]12 A'!C228+'[2]12 A'!C228+'[3]12 A'!C228+'[4]12 A'!C228</f>
        <v>0</v>
      </c>
      <c r="D231" s="452">
        <f>'[1]12 A'!D228+'[2]12 A'!E228+'[3]12 A'!E228+'[4]12 A'!E228</f>
        <v>0</v>
      </c>
    </row>
    <row r="232" spans="1:4" ht="38.25" hidden="1" x14ac:dyDescent="0.25">
      <c r="A232" s="454" t="s">
        <v>885</v>
      </c>
      <c r="B232" s="446" t="s">
        <v>886</v>
      </c>
      <c r="C232" s="452">
        <f>'[1]12 A'!C229+'[2]12 A'!C229+'[3]12 A'!C229+'[4]12 A'!C229</f>
        <v>0</v>
      </c>
      <c r="D232" s="452">
        <f>'[1]12 A'!D229+'[2]12 A'!E229+'[3]12 A'!E229+'[4]12 A'!E229</f>
        <v>0</v>
      </c>
    </row>
    <row r="233" spans="1:4" ht="38.25" x14ac:dyDescent="0.25">
      <c r="A233" s="454" t="s">
        <v>887</v>
      </c>
      <c r="B233" s="446" t="s">
        <v>888</v>
      </c>
      <c r="C233" s="452">
        <f>'[1]12 A'!C230+'[2]12 A'!C230+'[3]12 A'!C230+'[4]12 A'!C230</f>
        <v>6503205</v>
      </c>
      <c r="D233" s="452">
        <f>'[1]12 A'!D230+'[2]12 A'!E230+'[3]12 A'!E230+'[4]12 A'!E230</f>
        <v>8659866</v>
      </c>
    </row>
    <row r="234" spans="1:4" ht="38.25" hidden="1" x14ac:dyDescent="0.25">
      <c r="A234" s="454" t="s">
        <v>889</v>
      </c>
      <c r="B234" s="446" t="s">
        <v>890</v>
      </c>
      <c r="C234" s="452">
        <f>'[1]12 A'!C231+'[2]12 A'!C231+'[3]12 A'!C231+'[4]12 A'!C231</f>
        <v>0</v>
      </c>
      <c r="D234" s="452">
        <f>'[1]12 A'!D231+'[2]12 A'!E231+'[3]12 A'!E231+'[4]12 A'!E231</f>
        <v>0</v>
      </c>
    </row>
    <row r="235" spans="1:4" ht="38.25" hidden="1" x14ac:dyDescent="0.25">
      <c r="A235" s="454" t="s">
        <v>891</v>
      </c>
      <c r="B235" s="446" t="s">
        <v>892</v>
      </c>
      <c r="C235" s="452">
        <f>'[1]12 A'!C232+'[2]12 A'!C232+'[3]12 A'!C232+'[4]12 A'!C232</f>
        <v>0</v>
      </c>
      <c r="D235" s="452">
        <f>'[1]12 A'!D232+'[2]12 A'!E232+'[3]12 A'!E232+'[4]12 A'!E232</f>
        <v>0</v>
      </c>
    </row>
    <row r="236" spans="1:4" ht="51" hidden="1" x14ac:dyDescent="0.25">
      <c r="A236" s="454" t="s">
        <v>893</v>
      </c>
      <c r="B236" s="446" t="s">
        <v>894</v>
      </c>
      <c r="C236" s="452">
        <f>'[1]12 A'!C233+'[2]12 A'!C233+'[3]12 A'!C233+'[4]12 A'!C233</f>
        <v>0</v>
      </c>
      <c r="D236" s="452">
        <f>'[1]12 A'!D233+'[2]12 A'!E233+'[3]12 A'!E233+'[4]12 A'!E233</f>
        <v>0</v>
      </c>
    </row>
    <row r="237" spans="1:4" ht="51" hidden="1" x14ac:dyDescent="0.25">
      <c r="A237" s="454" t="s">
        <v>895</v>
      </c>
      <c r="B237" s="446" t="s">
        <v>896</v>
      </c>
      <c r="C237" s="452">
        <f>'[1]12 A'!C234+'[2]12 A'!C234+'[3]12 A'!C234+'[4]12 A'!C234</f>
        <v>0</v>
      </c>
      <c r="D237" s="452">
        <f>'[1]12 A'!D234+'[2]12 A'!E234+'[3]12 A'!E234+'[4]12 A'!E234</f>
        <v>0</v>
      </c>
    </row>
    <row r="238" spans="1:4" ht="25.5" hidden="1" x14ac:dyDescent="0.25">
      <c r="A238" s="454" t="s">
        <v>897</v>
      </c>
      <c r="B238" s="446" t="s">
        <v>898</v>
      </c>
      <c r="C238" s="452">
        <f>'[1]12 A'!C235+'[2]12 A'!C235+'[3]12 A'!C235+'[4]12 A'!C235</f>
        <v>0</v>
      </c>
      <c r="D238" s="452">
        <f>'[1]12 A'!D235+'[2]12 A'!E235+'[3]12 A'!E235+'[4]12 A'!E235</f>
        <v>0</v>
      </c>
    </row>
    <row r="239" spans="1:4" ht="25.5" x14ac:dyDescent="0.25">
      <c r="A239" s="455" t="s">
        <v>899</v>
      </c>
      <c r="B239" s="450" t="s">
        <v>900</v>
      </c>
      <c r="C239" s="453">
        <f>'[1]12 A'!C236+'[2]12 A'!C236+'[3]12 A'!C236+'[4]12 A'!C236</f>
        <v>39910516</v>
      </c>
      <c r="D239" s="453">
        <f>'[1]12 A'!D236+'[2]12 A'!E236+'[3]12 A'!E236+'[4]12 A'!E236</f>
        <v>32236891</v>
      </c>
    </row>
    <row r="240" spans="1:4" x14ac:dyDescent="0.25">
      <c r="A240" s="454" t="s">
        <v>901</v>
      </c>
      <c r="B240" s="446" t="s">
        <v>902</v>
      </c>
      <c r="C240" s="452">
        <f>'[1]12 A'!C237+'[2]12 A'!C237+'[3]12 A'!C237+'[4]12 A'!C237</f>
        <v>2544713</v>
      </c>
      <c r="D240" s="452">
        <f>'[1]12 A'!D237+'[2]12 A'!E237+'[3]12 A'!E237+'[4]12 A'!E237</f>
        <v>1500205</v>
      </c>
    </row>
    <row r="241" spans="1:4" ht="25.5" hidden="1" x14ac:dyDescent="0.25">
      <c r="A241" s="454" t="s">
        <v>903</v>
      </c>
      <c r="B241" s="446" t="s">
        <v>904</v>
      </c>
      <c r="C241" s="452">
        <f>'[1]12 A'!C238+'[2]12 A'!C238+'[3]12 A'!C238+'[4]12 A'!C238</f>
        <v>0</v>
      </c>
      <c r="D241" s="452">
        <f>'[1]12 A'!D238+'[2]12 A'!E238+'[3]12 A'!E238+'[4]12 A'!E238</f>
        <v>0</v>
      </c>
    </row>
    <row r="242" spans="1:4" ht="25.5" x14ac:dyDescent="0.25">
      <c r="A242" s="454" t="s">
        <v>905</v>
      </c>
      <c r="B242" s="446" t="s">
        <v>906</v>
      </c>
      <c r="C242" s="452">
        <f>'[1]12 A'!C239+'[2]12 A'!C239+'[3]12 A'!C239+'[4]12 A'!C239</f>
        <v>268462</v>
      </c>
      <c r="D242" s="452">
        <f>'[1]12 A'!D239+'[2]12 A'!E239+'[3]12 A'!E239+'[4]12 A'!E239</f>
        <v>2806986</v>
      </c>
    </row>
    <row r="243" spans="1:4" hidden="1" x14ac:dyDescent="0.25">
      <c r="A243" s="454" t="s">
        <v>907</v>
      </c>
      <c r="B243" s="446" t="s">
        <v>908</v>
      </c>
      <c r="C243" s="452">
        <f>'[1]12 A'!C240+'[2]12 A'!C240+'[3]12 A'!C240+'[4]12 A'!C240</f>
        <v>0</v>
      </c>
      <c r="D243" s="452">
        <f>'[1]12 A'!D240+'[2]12 A'!E240+'[3]12 A'!E240+'[4]12 A'!E240</f>
        <v>0</v>
      </c>
    </row>
    <row r="244" spans="1:4" ht="38.25" hidden="1" x14ac:dyDescent="0.25">
      <c r="A244" s="454" t="s">
        <v>909</v>
      </c>
      <c r="B244" s="446" t="s">
        <v>910</v>
      </c>
      <c r="C244" s="452">
        <f>'[1]12 A'!C241+'[2]12 A'!C241+'[3]12 A'!C241+'[4]12 A'!C241</f>
        <v>0</v>
      </c>
      <c r="D244" s="452">
        <f>'[1]12 A'!D241+'[2]12 A'!E241+'[3]12 A'!E241+'[4]12 A'!E241</f>
        <v>0</v>
      </c>
    </row>
    <row r="245" spans="1:4" ht="38.25" hidden="1" x14ac:dyDescent="0.25">
      <c r="A245" s="454" t="s">
        <v>911</v>
      </c>
      <c r="B245" s="446" t="s">
        <v>912</v>
      </c>
      <c r="C245" s="452">
        <f>'[1]12 A'!C242+'[2]12 A'!C242+'[3]12 A'!C242+'[4]12 A'!C242</f>
        <v>0</v>
      </c>
      <c r="D245" s="452">
        <f>'[1]12 A'!D242+'[2]12 A'!E242+'[3]12 A'!E242+'[4]12 A'!E242</f>
        <v>0</v>
      </c>
    </row>
    <row r="246" spans="1:4" ht="25.5" hidden="1" x14ac:dyDescent="0.25">
      <c r="A246" s="454" t="s">
        <v>913</v>
      </c>
      <c r="B246" s="446" t="s">
        <v>914</v>
      </c>
      <c r="C246" s="452">
        <f>'[1]12 A'!C243+'[2]12 A'!C243+'[3]12 A'!C243+'[4]12 A'!C243</f>
        <v>0</v>
      </c>
      <c r="D246" s="452">
        <f>'[1]12 A'!D243+'[2]12 A'!E243+'[3]12 A'!E243+'[4]12 A'!E243</f>
        <v>0</v>
      </c>
    </row>
    <row r="247" spans="1:4" ht="25.5" hidden="1" x14ac:dyDescent="0.25">
      <c r="A247" s="454" t="s">
        <v>915</v>
      </c>
      <c r="B247" s="446" t="s">
        <v>916</v>
      </c>
      <c r="C247" s="452">
        <f>'[1]12 A'!C244+'[2]12 A'!C244+'[3]12 A'!C244+'[4]12 A'!C244</f>
        <v>0</v>
      </c>
      <c r="D247" s="452">
        <f>'[1]12 A'!D244+'[2]12 A'!E244+'[3]12 A'!E244+'[4]12 A'!E244</f>
        <v>0</v>
      </c>
    </row>
    <row r="248" spans="1:4" ht="25.5" hidden="1" x14ac:dyDescent="0.25">
      <c r="A248" s="454" t="s">
        <v>917</v>
      </c>
      <c r="B248" s="446" t="s">
        <v>918</v>
      </c>
      <c r="C248" s="452">
        <f>'[1]12 A'!C245+'[2]12 A'!C245+'[3]12 A'!C245+'[4]12 A'!C245</f>
        <v>0</v>
      </c>
      <c r="D248" s="452">
        <f>'[1]12 A'!D245+'[2]12 A'!E245+'[3]12 A'!E245+'[4]12 A'!E245</f>
        <v>0</v>
      </c>
    </row>
    <row r="249" spans="1:4" ht="25.5" x14ac:dyDescent="0.25">
      <c r="A249" s="455" t="s">
        <v>919</v>
      </c>
      <c r="B249" s="450" t="s">
        <v>920</v>
      </c>
      <c r="C249" s="453">
        <f>'[1]12 A'!C246+'[2]12 A'!C246+'[3]12 A'!C246+'[4]12 A'!C246</f>
        <v>2813175</v>
      </c>
      <c r="D249" s="453">
        <f>'[1]12 A'!D246+'[2]12 A'!E246+'[3]12 A'!E246+'[4]12 A'!E246</f>
        <v>4307191</v>
      </c>
    </row>
    <row r="250" spans="1:4" x14ac:dyDescent="0.25">
      <c r="A250" s="455" t="s">
        <v>921</v>
      </c>
      <c r="B250" s="450" t="s">
        <v>922</v>
      </c>
      <c r="C250" s="453">
        <f>'[1]12 A'!C247+'[2]12 A'!C247+'[3]12 A'!C247+'[4]12 A'!C247</f>
        <v>96240783</v>
      </c>
      <c r="D250" s="453">
        <f>'[1]12 A'!D247+'[2]12 A'!E247+'[3]12 A'!E247+'[4]12 A'!E247</f>
        <v>50113903</v>
      </c>
    </row>
    <row r="251" spans="1:4" ht="25.5" hidden="1" x14ac:dyDescent="0.25">
      <c r="A251" s="455" t="s">
        <v>923</v>
      </c>
      <c r="B251" s="450" t="s">
        <v>924</v>
      </c>
      <c r="C251" s="452">
        <f>'[1]12 A'!C248+'[2]12 A'!C248+'[3]12 A'!C248+'[4]12 A'!C248</f>
        <v>0</v>
      </c>
      <c r="D251" s="452">
        <f>'[1]12 A'!D248+'[2]12 A'!E248+'[3]12 A'!E248+'[4]12 A'!E248</f>
        <v>0</v>
      </c>
    </row>
    <row r="252" spans="1:4" ht="25.5" hidden="1" x14ac:dyDescent="0.25">
      <c r="A252" s="454" t="s">
        <v>925</v>
      </c>
      <c r="B252" s="446" t="s">
        <v>926</v>
      </c>
      <c r="C252" s="452">
        <f>'[1]12 A'!C249+'[2]12 A'!C249+'[3]12 A'!C249+'[4]12 A'!C249</f>
        <v>0</v>
      </c>
      <c r="D252" s="452">
        <f>'[1]12 A'!D249+'[2]12 A'!E249+'[3]12 A'!E249+'[4]12 A'!E249</f>
        <v>0</v>
      </c>
    </row>
    <row r="253" spans="1:4" ht="25.5" x14ac:dyDescent="0.25">
      <c r="A253" s="454" t="s">
        <v>927</v>
      </c>
      <c r="B253" s="446" t="s">
        <v>928</v>
      </c>
      <c r="C253" s="452">
        <f>'[1]12 A'!C250+'[2]12 A'!C250+'[3]12 A'!C250+'[4]12 A'!C250</f>
        <v>14394175</v>
      </c>
      <c r="D253" s="452">
        <f>'[1]12 A'!D250+'[2]12 A'!E250+'[3]12 A'!E250+'[4]12 A'!E250</f>
        <v>11684733</v>
      </c>
    </row>
    <row r="254" spans="1:4" x14ac:dyDescent="0.25">
      <c r="A254" s="454" t="s">
        <v>929</v>
      </c>
      <c r="B254" s="446" t="s">
        <v>930</v>
      </c>
      <c r="C254" s="452">
        <f>'[1]12 A'!C251+'[2]12 A'!C251+'[3]12 A'!C251+'[4]12 A'!C251</f>
        <v>14507995</v>
      </c>
      <c r="D254" s="452">
        <f>'[1]12 A'!D251+'[2]12 A'!E251+'[3]12 A'!E251+'[4]12 A'!E251</f>
        <v>14507995</v>
      </c>
    </row>
    <row r="255" spans="1:4" ht="25.5" x14ac:dyDescent="0.25">
      <c r="A255" s="455" t="s">
        <v>931</v>
      </c>
      <c r="B255" s="450" t="s">
        <v>932</v>
      </c>
      <c r="C255" s="453">
        <f>'[1]12 A'!C252+'[2]12 A'!C252+'[3]12 A'!C252+'[4]12 A'!C252</f>
        <v>28902170</v>
      </c>
      <c r="D255" s="453">
        <f>'[1]12 A'!D252+'[2]12 A'!E252+'[3]12 A'!E252+'[4]12 A'!E252</f>
        <v>26192728</v>
      </c>
    </row>
    <row r="256" spans="1:4" x14ac:dyDescent="0.25">
      <c r="A256" s="455" t="s">
        <v>933</v>
      </c>
      <c r="B256" s="450" t="s">
        <v>934</v>
      </c>
      <c r="C256" s="453">
        <f>'[1]12 A'!C253+'[2]12 A'!C253+'[3]12 A'!C253+'[4]12 A'!C253</f>
        <v>1147376665</v>
      </c>
      <c r="D256" s="453">
        <f>'[1]12 A'!D253+'[2]12 A'!E253+'[3]12 A'!E253+'[4]12 A'!E253</f>
        <v>1109837893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workbookViewId="0">
      <selection activeCell="C182" sqref="C182"/>
    </sheetView>
  </sheetViews>
  <sheetFormatPr defaultRowHeight="15" x14ac:dyDescent="0.25"/>
  <cols>
    <col min="1" max="1" width="8.140625" customWidth="1"/>
    <col min="2" max="2" width="41" customWidth="1"/>
    <col min="3" max="3" width="13.42578125" customWidth="1"/>
    <col min="4" max="4" width="15" customWidth="1"/>
    <col min="256" max="256" width="8.140625" customWidth="1"/>
    <col min="257" max="257" width="41" customWidth="1"/>
    <col min="258" max="260" width="32.85546875" customWidth="1"/>
    <col min="512" max="512" width="8.140625" customWidth="1"/>
    <col min="513" max="513" width="41" customWidth="1"/>
    <col min="514" max="516" width="32.85546875" customWidth="1"/>
    <col min="768" max="768" width="8.140625" customWidth="1"/>
    <col min="769" max="769" width="41" customWidth="1"/>
    <col min="770" max="772" width="32.85546875" customWidth="1"/>
    <col min="1024" max="1024" width="8.140625" customWidth="1"/>
    <col min="1025" max="1025" width="41" customWidth="1"/>
    <col min="1026" max="1028" width="32.85546875" customWidth="1"/>
    <col min="1280" max="1280" width="8.140625" customWidth="1"/>
    <col min="1281" max="1281" width="41" customWidth="1"/>
    <col min="1282" max="1284" width="32.85546875" customWidth="1"/>
    <col min="1536" max="1536" width="8.140625" customWidth="1"/>
    <col min="1537" max="1537" width="41" customWidth="1"/>
    <col min="1538" max="1540" width="32.85546875" customWidth="1"/>
    <col min="1792" max="1792" width="8.140625" customWidth="1"/>
    <col min="1793" max="1793" width="41" customWidth="1"/>
    <col min="1794" max="1796" width="32.85546875" customWidth="1"/>
    <col min="2048" max="2048" width="8.140625" customWidth="1"/>
    <col min="2049" max="2049" width="41" customWidth="1"/>
    <col min="2050" max="2052" width="32.85546875" customWidth="1"/>
    <col min="2304" max="2304" width="8.140625" customWidth="1"/>
    <col min="2305" max="2305" width="41" customWidth="1"/>
    <col min="2306" max="2308" width="32.85546875" customWidth="1"/>
    <col min="2560" max="2560" width="8.140625" customWidth="1"/>
    <col min="2561" max="2561" width="41" customWidth="1"/>
    <col min="2562" max="2564" width="32.85546875" customWidth="1"/>
    <col min="2816" max="2816" width="8.140625" customWidth="1"/>
    <col min="2817" max="2817" width="41" customWidth="1"/>
    <col min="2818" max="2820" width="32.85546875" customWidth="1"/>
    <col min="3072" max="3072" width="8.140625" customWidth="1"/>
    <col min="3073" max="3073" width="41" customWidth="1"/>
    <col min="3074" max="3076" width="32.85546875" customWidth="1"/>
    <col min="3328" max="3328" width="8.140625" customWidth="1"/>
    <col min="3329" max="3329" width="41" customWidth="1"/>
    <col min="3330" max="3332" width="32.85546875" customWidth="1"/>
    <col min="3584" max="3584" width="8.140625" customWidth="1"/>
    <col min="3585" max="3585" width="41" customWidth="1"/>
    <col min="3586" max="3588" width="32.85546875" customWidth="1"/>
    <col min="3840" max="3840" width="8.140625" customWidth="1"/>
    <col min="3841" max="3841" width="41" customWidth="1"/>
    <col min="3842" max="3844" width="32.85546875" customWidth="1"/>
    <col min="4096" max="4096" width="8.140625" customWidth="1"/>
    <col min="4097" max="4097" width="41" customWidth="1"/>
    <col min="4098" max="4100" width="32.85546875" customWidth="1"/>
    <col min="4352" max="4352" width="8.140625" customWidth="1"/>
    <col min="4353" max="4353" width="41" customWidth="1"/>
    <col min="4354" max="4356" width="32.85546875" customWidth="1"/>
    <col min="4608" max="4608" width="8.140625" customWidth="1"/>
    <col min="4609" max="4609" width="41" customWidth="1"/>
    <col min="4610" max="4612" width="32.85546875" customWidth="1"/>
    <col min="4864" max="4864" width="8.140625" customWidth="1"/>
    <col min="4865" max="4865" width="41" customWidth="1"/>
    <col min="4866" max="4868" width="32.85546875" customWidth="1"/>
    <col min="5120" max="5120" width="8.140625" customWidth="1"/>
    <col min="5121" max="5121" width="41" customWidth="1"/>
    <col min="5122" max="5124" width="32.85546875" customWidth="1"/>
    <col min="5376" max="5376" width="8.140625" customWidth="1"/>
    <col min="5377" max="5377" width="41" customWidth="1"/>
    <col min="5378" max="5380" width="32.85546875" customWidth="1"/>
    <col min="5632" max="5632" width="8.140625" customWidth="1"/>
    <col min="5633" max="5633" width="41" customWidth="1"/>
    <col min="5634" max="5636" width="32.85546875" customWidth="1"/>
    <col min="5888" max="5888" width="8.140625" customWidth="1"/>
    <col min="5889" max="5889" width="41" customWidth="1"/>
    <col min="5890" max="5892" width="32.85546875" customWidth="1"/>
    <col min="6144" max="6144" width="8.140625" customWidth="1"/>
    <col min="6145" max="6145" width="41" customWidth="1"/>
    <col min="6146" max="6148" width="32.85546875" customWidth="1"/>
    <col min="6400" max="6400" width="8.140625" customWidth="1"/>
    <col min="6401" max="6401" width="41" customWidth="1"/>
    <col min="6402" max="6404" width="32.85546875" customWidth="1"/>
    <col min="6656" max="6656" width="8.140625" customWidth="1"/>
    <col min="6657" max="6657" width="41" customWidth="1"/>
    <col min="6658" max="6660" width="32.85546875" customWidth="1"/>
    <col min="6912" max="6912" width="8.140625" customWidth="1"/>
    <col min="6913" max="6913" width="41" customWidth="1"/>
    <col min="6914" max="6916" width="32.85546875" customWidth="1"/>
    <col min="7168" max="7168" width="8.140625" customWidth="1"/>
    <col min="7169" max="7169" width="41" customWidth="1"/>
    <col min="7170" max="7172" width="32.85546875" customWidth="1"/>
    <col min="7424" max="7424" width="8.140625" customWidth="1"/>
    <col min="7425" max="7425" width="41" customWidth="1"/>
    <col min="7426" max="7428" width="32.85546875" customWidth="1"/>
    <col min="7680" max="7680" width="8.140625" customWidth="1"/>
    <col min="7681" max="7681" width="41" customWidth="1"/>
    <col min="7682" max="7684" width="32.85546875" customWidth="1"/>
    <col min="7936" max="7936" width="8.140625" customWidth="1"/>
    <col min="7937" max="7937" width="41" customWidth="1"/>
    <col min="7938" max="7940" width="32.85546875" customWidth="1"/>
    <col min="8192" max="8192" width="8.140625" customWidth="1"/>
    <col min="8193" max="8193" width="41" customWidth="1"/>
    <col min="8194" max="8196" width="32.85546875" customWidth="1"/>
    <col min="8448" max="8448" width="8.140625" customWidth="1"/>
    <col min="8449" max="8449" width="41" customWidth="1"/>
    <col min="8450" max="8452" width="32.85546875" customWidth="1"/>
    <col min="8704" max="8704" width="8.140625" customWidth="1"/>
    <col min="8705" max="8705" width="41" customWidth="1"/>
    <col min="8706" max="8708" width="32.85546875" customWidth="1"/>
    <col min="8960" max="8960" width="8.140625" customWidth="1"/>
    <col min="8961" max="8961" width="41" customWidth="1"/>
    <col min="8962" max="8964" width="32.85546875" customWidth="1"/>
    <col min="9216" max="9216" width="8.140625" customWidth="1"/>
    <col min="9217" max="9217" width="41" customWidth="1"/>
    <col min="9218" max="9220" width="32.85546875" customWidth="1"/>
    <col min="9472" max="9472" width="8.140625" customWidth="1"/>
    <col min="9473" max="9473" width="41" customWidth="1"/>
    <col min="9474" max="9476" width="32.85546875" customWidth="1"/>
    <col min="9728" max="9728" width="8.140625" customWidth="1"/>
    <col min="9729" max="9729" width="41" customWidth="1"/>
    <col min="9730" max="9732" width="32.85546875" customWidth="1"/>
    <col min="9984" max="9984" width="8.140625" customWidth="1"/>
    <col min="9985" max="9985" width="41" customWidth="1"/>
    <col min="9986" max="9988" width="32.85546875" customWidth="1"/>
    <col min="10240" max="10240" width="8.140625" customWidth="1"/>
    <col min="10241" max="10241" width="41" customWidth="1"/>
    <col min="10242" max="10244" width="32.85546875" customWidth="1"/>
    <col min="10496" max="10496" width="8.140625" customWidth="1"/>
    <col min="10497" max="10497" width="41" customWidth="1"/>
    <col min="10498" max="10500" width="32.85546875" customWidth="1"/>
    <col min="10752" max="10752" width="8.140625" customWidth="1"/>
    <col min="10753" max="10753" width="41" customWidth="1"/>
    <col min="10754" max="10756" width="32.85546875" customWidth="1"/>
    <col min="11008" max="11008" width="8.140625" customWidth="1"/>
    <col min="11009" max="11009" width="41" customWidth="1"/>
    <col min="11010" max="11012" width="32.85546875" customWidth="1"/>
    <col min="11264" max="11264" width="8.140625" customWidth="1"/>
    <col min="11265" max="11265" width="41" customWidth="1"/>
    <col min="11266" max="11268" width="32.85546875" customWidth="1"/>
    <col min="11520" max="11520" width="8.140625" customWidth="1"/>
    <col min="11521" max="11521" width="41" customWidth="1"/>
    <col min="11522" max="11524" width="32.85546875" customWidth="1"/>
    <col min="11776" max="11776" width="8.140625" customWidth="1"/>
    <col min="11777" max="11777" width="41" customWidth="1"/>
    <col min="11778" max="11780" width="32.85546875" customWidth="1"/>
    <col min="12032" max="12032" width="8.140625" customWidth="1"/>
    <col min="12033" max="12033" width="41" customWidth="1"/>
    <col min="12034" max="12036" width="32.85546875" customWidth="1"/>
    <col min="12288" max="12288" width="8.140625" customWidth="1"/>
    <col min="12289" max="12289" width="41" customWidth="1"/>
    <col min="12290" max="12292" width="32.85546875" customWidth="1"/>
    <col min="12544" max="12544" width="8.140625" customWidth="1"/>
    <col min="12545" max="12545" width="41" customWidth="1"/>
    <col min="12546" max="12548" width="32.85546875" customWidth="1"/>
    <col min="12800" max="12800" width="8.140625" customWidth="1"/>
    <col min="12801" max="12801" width="41" customWidth="1"/>
    <col min="12802" max="12804" width="32.85546875" customWidth="1"/>
    <col min="13056" max="13056" width="8.140625" customWidth="1"/>
    <col min="13057" max="13057" width="41" customWidth="1"/>
    <col min="13058" max="13060" width="32.85546875" customWidth="1"/>
    <col min="13312" max="13312" width="8.140625" customWidth="1"/>
    <col min="13313" max="13313" width="41" customWidth="1"/>
    <col min="13314" max="13316" width="32.85546875" customWidth="1"/>
    <col min="13568" max="13568" width="8.140625" customWidth="1"/>
    <col min="13569" max="13569" width="41" customWidth="1"/>
    <col min="13570" max="13572" width="32.85546875" customWidth="1"/>
    <col min="13824" max="13824" width="8.140625" customWidth="1"/>
    <col min="13825" max="13825" width="41" customWidth="1"/>
    <col min="13826" max="13828" width="32.85546875" customWidth="1"/>
    <col min="14080" max="14080" width="8.140625" customWidth="1"/>
    <col min="14081" max="14081" width="41" customWidth="1"/>
    <col min="14082" max="14084" width="32.85546875" customWidth="1"/>
    <col min="14336" max="14336" width="8.140625" customWidth="1"/>
    <col min="14337" max="14337" width="41" customWidth="1"/>
    <col min="14338" max="14340" width="32.85546875" customWidth="1"/>
    <col min="14592" max="14592" width="8.140625" customWidth="1"/>
    <col min="14593" max="14593" width="41" customWidth="1"/>
    <col min="14594" max="14596" width="32.85546875" customWidth="1"/>
    <col min="14848" max="14848" width="8.140625" customWidth="1"/>
    <col min="14849" max="14849" width="41" customWidth="1"/>
    <col min="14850" max="14852" width="32.85546875" customWidth="1"/>
    <col min="15104" max="15104" width="8.140625" customWidth="1"/>
    <col min="15105" max="15105" width="41" customWidth="1"/>
    <col min="15106" max="15108" width="32.85546875" customWidth="1"/>
    <col min="15360" max="15360" width="8.140625" customWidth="1"/>
    <col min="15361" max="15361" width="41" customWidth="1"/>
    <col min="15362" max="15364" width="32.85546875" customWidth="1"/>
    <col min="15616" max="15616" width="8.140625" customWidth="1"/>
    <col min="15617" max="15617" width="41" customWidth="1"/>
    <col min="15618" max="15620" width="32.85546875" customWidth="1"/>
    <col min="15872" max="15872" width="8.140625" customWidth="1"/>
    <col min="15873" max="15873" width="41" customWidth="1"/>
    <col min="15874" max="15876" width="32.85546875" customWidth="1"/>
    <col min="16128" max="16128" width="8.140625" customWidth="1"/>
    <col min="16129" max="16129" width="41" customWidth="1"/>
    <col min="16130" max="16132" width="32.85546875" customWidth="1"/>
  </cols>
  <sheetData>
    <row r="1" spans="1:4" ht="15.75" x14ac:dyDescent="0.25">
      <c r="A1" s="531" t="s">
        <v>937</v>
      </c>
      <c r="B1" s="531"/>
      <c r="C1" s="531"/>
      <c r="D1" s="531"/>
    </row>
    <row r="2" spans="1:4" ht="15.75" x14ac:dyDescent="0.25">
      <c r="A2" s="442"/>
    </row>
    <row r="3" spans="1:4" ht="15.75" x14ac:dyDescent="0.25">
      <c r="A3" s="531" t="s">
        <v>431</v>
      </c>
      <c r="B3" s="531"/>
      <c r="C3" s="531"/>
      <c r="D3" s="531"/>
    </row>
    <row r="5" spans="1:4" ht="30" x14ac:dyDescent="0.25">
      <c r="A5" s="444" t="s">
        <v>432</v>
      </c>
      <c r="B5" s="444" t="s">
        <v>0</v>
      </c>
      <c r="C5" s="444" t="s">
        <v>433</v>
      </c>
      <c r="D5" s="444" t="s">
        <v>434</v>
      </c>
    </row>
    <row r="6" spans="1:4" x14ac:dyDescent="0.25">
      <c r="A6" s="444">
        <v>1</v>
      </c>
      <c r="B6" s="444">
        <v>2</v>
      </c>
      <c r="C6" s="444">
        <v>3</v>
      </c>
      <c r="D6" s="444">
        <v>4</v>
      </c>
    </row>
    <row r="7" spans="1:4" hidden="1" x14ac:dyDescent="0.25">
      <c r="A7" s="445" t="s">
        <v>435</v>
      </c>
      <c r="B7" s="446" t="s">
        <v>436</v>
      </c>
      <c r="C7" s="448">
        <v>0</v>
      </c>
      <c r="D7" s="448">
        <v>0</v>
      </c>
    </row>
    <row r="8" spans="1:4" x14ac:dyDescent="0.25">
      <c r="A8" s="454" t="s">
        <v>437</v>
      </c>
      <c r="B8" s="446" t="s">
        <v>438</v>
      </c>
      <c r="C8" s="452">
        <v>665479</v>
      </c>
      <c r="D8" s="452">
        <v>335479</v>
      </c>
    </row>
    <row r="9" spans="1:4" hidden="1" x14ac:dyDescent="0.25">
      <c r="A9" s="454" t="s">
        <v>439</v>
      </c>
      <c r="B9" s="446" t="s">
        <v>440</v>
      </c>
      <c r="C9" s="452">
        <v>0</v>
      </c>
      <c r="D9" s="452">
        <v>0</v>
      </c>
    </row>
    <row r="10" spans="1:4" x14ac:dyDescent="0.25">
      <c r="A10" s="455" t="s">
        <v>441</v>
      </c>
      <c r="B10" s="450" t="s">
        <v>442</v>
      </c>
      <c r="C10" s="453">
        <v>665479</v>
      </c>
      <c r="D10" s="453">
        <v>335479</v>
      </c>
    </row>
    <row r="11" spans="1:4" ht="25.5" x14ac:dyDescent="0.25">
      <c r="A11" s="454" t="s">
        <v>443</v>
      </c>
      <c r="B11" s="446" t="s">
        <v>444</v>
      </c>
      <c r="C11" s="452">
        <v>986366426</v>
      </c>
      <c r="D11" s="452">
        <v>960254968</v>
      </c>
    </row>
    <row r="12" spans="1:4" ht="25.5" x14ac:dyDescent="0.25">
      <c r="A12" s="454" t="s">
        <v>445</v>
      </c>
      <c r="B12" s="446" t="s">
        <v>446</v>
      </c>
      <c r="C12" s="452">
        <v>2249129</v>
      </c>
      <c r="D12" s="452">
        <v>1409739</v>
      </c>
    </row>
    <row r="13" spans="1:4" hidden="1" x14ac:dyDescent="0.25">
      <c r="A13" s="454" t="s">
        <v>447</v>
      </c>
      <c r="B13" s="446" t="s">
        <v>448</v>
      </c>
      <c r="C13" s="452">
        <v>0</v>
      </c>
      <c r="D13" s="452">
        <v>0</v>
      </c>
    </row>
    <row r="14" spans="1:4" x14ac:dyDescent="0.25">
      <c r="A14" s="454" t="s">
        <v>449</v>
      </c>
      <c r="B14" s="446" t="s">
        <v>450</v>
      </c>
      <c r="C14" s="452">
        <v>56699714</v>
      </c>
      <c r="D14" s="452">
        <v>63036513</v>
      </c>
    </row>
    <row r="15" spans="1:4" hidden="1" x14ac:dyDescent="0.25">
      <c r="A15" s="454" t="s">
        <v>451</v>
      </c>
      <c r="B15" s="446" t="s">
        <v>452</v>
      </c>
      <c r="C15" s="452">
        <v>0</v>
      </c>
      <c r="D15" s="452">
        <v>0</v>
      </c>
    </row>
    <row r="16" spans="1:4" x14ac:dyDescent="0.25">
      <c r="A16" s="455" t="s">
        <v>453</v>
      </c>
      <c r="B16" s="450" t="s">
        <v>454</v>
      </c>
      <c r="C16" s="453">
        <v>1045315269</v>
      </c>
      <c r="D16" s="453">
        <v>1024701220</v>
      </c>
    </row>
    <row r="17" spans="1:4" ht="25.5" x14ac:dyDescent="0.25">
      <c r="A17" s="454" t="s">
        <v>455</v>
      </c>
      <c r="B17" s="446" t="s">
        <v>456</v>
      </c>
      <c r="C17" s="452">
        <v>1852500</v>
      </c>
      <c r="D17" s="452">
        <v>1852500</v>
      </c>
    </row>
    <row r="18" spans="1:4" ht="25.5" hidden="1" x14ac:dyDescent="0.25">
      <c r="A18" s="454" t="s">
        <v>457</v>
      </c>
      <c r="B18" s="446" t="s">
        <v>458</v>
      </c>
      <c r="C18" s="452">
        <v>0</v>
      </c>
      <c r="D18" s="452">
        <v>0</v>
      </c>
    </row>
    <row r="19" spans="1:4" ht="25.5" x14ac:dyDescent="0.25">
      <c r="A19" s="454" t="s">
        <v>459</v>
      </c>
      <c r="B19" s="446" t="s">
        <v>460</v>
      </c>
      <c r="C19" s="452">
        <v>1852500</v>
      </c>
      <c r="D19" s="452">
        <v>1852500</v>
      </c>
    </row>
    <row r="20" spans="1:4" ht="25.5" hidden="1" x14ac:dyDescent="0.25">
      <c r="A20" s="454" t="s">
        <v>461</v>
      </c>
      <c r="B20" s="446" t="s">
        <v>462</v>
      </c>
      <c r="C20" s="452">
        <v>0</v>
      </c>
      <c r="D20" s="452">
        <v>0</v>
      </c>
    </row>
    <row r="21" spans="1:4" ht="25.5" hidden="1" x14ac:dyDescent="0.25">
      <c r="A21" s="454" t="s">
        <v>463</v>
      </c>
      <c r="B21" s="446" t="s">
        <v>464</v>
      </c>
      <c r="C21" s="452">
        <v>0</v>
      </c>
      <c r="D21" s="452">
        <v>0</v>
      </c>
    </row>
    <row r="22" spans="1:4" hidden="1" x14ac:dyDescent="0.25">
      <c r="A22" s="454" t="s">
        <v>465</v>
      </c>
      <c r="B22" s="446" t="s">
        <v>466</v>
      </c>
      <c r="C22" s="452">
        <v>0</v>
      </c>
      <c r="D22" s="452">
        <v>0</v>
      </c>
    </row>
    <row r="23" spans="1:4" ht="25.5" hidden="1" x14ac:dyDescent="0.25">
      <c r="A23" s="454" t="s">
        <v>467</v>
      </c>
      <c r="B23" s="446" t="s">
        <v>468</v>
      </c>
      <c r="C23" s="452">
        <v>0</v>
      </c>
      <c r="D23" s="452">
        <v>0</v>
      </c>
    </row>
    <row r="24" spans="1:4" hidden="1" x14ac:dyDescent="0.25">
      <c r="A24" s="454" t="s">
        <v>469</v>
      </c>
      <c r="B24" s="446" t="s">
        <v>470</v>
      </c>
      <c r="C24" s="452">
        <v>0</v>
      </c>
      <c r="D24" s="452">
        <v>0</v>
      </c>
    </row>
    <row r="25" spans="1:4" ht="25.5" hidden="1" x14ac:dyDescent="0.25">
      <c r="A25" s="454" t="s">
        <v>471</v>
      </c>
      <c r="B25" s="446" t="s">
        <v>472</v>
      </c>
      <c r="C25" s="452">
        <v>0</v>
      </c>
      <c r="D25" s="452">
        <v>0</v>
      </c>
    </row>
    <row r="26" spans="1:4" ht="25.5" hidden="1" x14ac:dyDescent="0.25">
      <c r="A26" s="454" t="s">
        <v>473</v>
      </c>
      <c r="B26" s="446" t="s">
        <v>474</v>
      </c>
      <c r="C26" s="452">
        <v>0</v>
      </c>
      <c r="D26" s="452">
        <v>0</v>
      </c>
    </row>
    <row r="27" spans="1:4" ht="25.5" x14ac:dyDescent="0.25">
      <c r="A27" s="455" t="s">
        <v>475</v>
      </c>
      <c r="B27" s="450" t="s">
        <v>476</v>
      </c>
      <c r="C27" s="453">
        <v>1852500</v>
      </c>
      <c r="D27" s="453">
        <v>1852500</v>
      </c>
    </row>
    <row r="28" spans="1:4" ht="25.5" hidden="1" x14ac:dyDescent="0.25">
      <c r="A28" s="454" t="s">
        <v>477</v>
      </c>
      <c r="B28" s="446" t="s">
        <v>478</v>
      </c>
      <c r="C28" s="452">
        <v>0</v>
      </c>
      <c r="D28" s="452">
        <v>0</v>
      </c>
    </row>
    <row r="29" spans="1:4" hidden="1" x14ac:dyDescent="0.25">
      <c r="A29" s="454" t="s">
        <v>479</v>
      </c>
      <c r="B29" s="446" t="s">
        <v>480</v>
      </c>
      <c r="C29" s="452">
        <v>0</v>
      </c>
      <c r="D29" s="452">
        <v>0</v>
      </c>
    </row>
    <row r="30" spans="1:4" hidden="1" x14ac:dyDescent="0.25">
      <c r="A30" s="454" t="s">
        <v>481</v>
      </c>
      <c r="B30" s="446" t="s">
        <v>482</v>
      </c>
      <c r="C30" s="452">
        <v>0</v>
      </c>
      <c r="D30" s="452">
        <v>0</v>
      </c>
    </row>
    <row r="31" spans="1:4" ht="25.5" hidden="1" x14ac:dyDescent="0.25">
      <c r="A31" s="454" t="s">
        <v>483</v>
      </c>
      <c r="B31" s="446" t="s">
        <v>484</v>
      </c>
      <c r="C31" s="452">
        <v>0</v>
      </c>
      <c r="D31" s="452">
        <v>0</v>
      </c>
    </row>
    <row r="32" spans="1:4" ht="25.5" hidden="1" x14ac:dyDescent="0.25">
      <c r="A32" s="454" t="s">
        <v>485</v>
      </c>
      <c r="B32" s="446" t="s">
        <v>486</v>
      </c>
      <c r="C32" s="452">
        <v>0</v>
      </c>
      <c r="D32" s="452">
        <v>0</v>
      </c>
    </row>
    <row r="33" spans="1:4" ht="25.5" hidden="1" x14ac:dyDescent="0.25">
      <c r="A33" s="455" t="s">
        <v>487</v>
      </c>
      <c r="B33" s="450" t="s">
        <v>488</v>
      </c>
      <c r="C33" s="453">
        <v>0</v>
      </c>
      <c r="D33" s="453">
        <v>0</v>
      </c>
    </row>
    <row r="34" spans="1:4" ht="38.25" x14ac:dyDescent="0.25">
      <c r="A34" s="455" t="s">
        <v>489</v>
      </c>
      <c r="B34" s="450" t="s">
        <v>490</v>
      </c>
      <c r="C34" s="453">
        <v>1047833248</v>
      </c>
      <c r="D34" s="453">
        <v>1026889199</v>
      </c>
    </row>
    <row r="35" spans="1:4" hidden="1" x14ac:dyDescent="0.25">
      <c r="A35" s="454" t="s">
        <v>491</v>
      </c>
      <c r="B35" s="446" t="s">
        <v>492</v>
      </c>
      <c r="C35" s="452">
        <v>0</v>
      </c>
      <c r="D35" s="452">
        <v>0</v>
      </c>
    </row>
    <row r="36" spans="1:4" ht="25.5" hidden="1" x14ac:dyDescent="0.25">
      <c r="A36" s="454" t="s">
        <v>493</v>
      </c>
      <c r="B36" s="446" t="s">
        <v>494</v>
      </c>
      <c r="C36" s="452">
        <v>0</v>
      </c>
      <c r="D36" s="452">
        <v>0</v>
      </c>
    </row>
    <row r="37" spans="1:4" hidden="1" x14ac:dyDescent="0.25">
      <c r="A37" s="454" t="s">
        <v>495</v>
      </c>
      <c r="B37" s="446" t="s">
        <v>496</v>
      </c>
      <c r="C37" s="452">
        <v>0</v>
      </c>
      <c r="D37" s="452">
        <v>0</v>
      </c>
    </row>
    <row r="38" spans="1:4" ht="25.5" hidden="1" x14ac:dyDescent="0.25">
      <c r="A38" s="454" t="s">
        <v>497</v>
      </c>
      <c r="B38" s="446" t="s">
        <v>498</v>
      </c>
      <c r="C38" s="452">
        <v>0</v>
      </c>
      <c r="D38" s="452">
        <v>0</v>
      </c>
    </row>
    <row r="39" spans="1:4" hidden="1" x14ac:dyDescent="0.25">
      <c r="A39" s="454" t="s">
        <v>499</v>
      </c>
      <c r="B39" s="446" t="s">
        <v>500</v>
      </c>
      <c r="C39" s="452">
        <v>0</v>
      </c>
      <c r="D39" s="452">
        <v>0</v>
      </c>
    </row>
    <row r="40" spans="1:4" hidden="1" x14ac:dyDescent="0.25">
      <c r="A40" s="455" t="s">
        <v>501</v>
      </c>
      <c r="B40" s="450" t="s">
        <v>502</v>
      </c>
      <c r="C40" s="453">
        <v>0</v>
      </c>
      <c r="D40" s="453">
        <v>0</v>
      </c>
    </row>
    <row r="41" spans="1:4" hidden="1" x14ac:dyDescent="0.25">
      <c r="A41" s="454" t="s">
        <v>503</v>
      </c>
      <c r="B41" s="446" t="s">
        <v>504</v>
      </c>
      <c r="C41" s="452">
        <v>0</v>
      </c>
      <c r="D41" s="452">
        <v>0</v>
      </c>
    </row>
    <row r="42" spans="1:4" ht="25.5" hidden="1" x14ac:dyDescent="0.25">
      <c r="A42" s="454" t="s">
        <v>505</v>
      </c>
      <c r="B42" s="446" t="s">
        <v>506</v>
      </c>
      <c r="C42" s="452">
        <v>0</v>
      </c>
      <c r="D42" s="452">
        <v>0</v>
      </c>
    </row>
    <row r="43" spans="1:4" hidden="1" x14ac:dyDescent="0.25">
      <c r="A43" s="454" t="s">
        <v>507</v>
      </c>
      <c r="B43" s="446" t="s">
        <v>508</v>
      </c>
      <c r="C43" s="452">
        <v>0</v>
      </c>
      <c r="D43" s="452">
        <v>0</v>
      </c>
    </row>
    <row r="44" spans="1:4" hidden="1" x14ac:dyDescent="0.25">
      <c r="A44" s="454" t="s">
        <v>509</v>
      </c>
      <c r="B44" s="446" t="s">
        <v>510</v>
      </c>
      <c r="C44" s="452">
        <v>0</v>
      </c>
      <c r="D44" s="452">
        <v>0</v>
      </c>
    </row>
    <row r="45" spans="1:4" hidden="1" x14ac:dyDescent="0.25">
      <c r="A45" s="454" t="s">
        <v>511</v>
      </c>
      <c r="B45" s="446" t="s">
        <v>512</v>
      </c>
      <c r="C45" s="452">
        <v>0</v>
      </c>
      <c r="D45" s="452">
        <v>0</v>
      </c>
    </row>
    <row r="46" spans="1:4" hidden="1" x14ac:dyDescent="0.25">
      <c r="A46" s="454" t="s">
        <v>513</v>
      </c>
      <c r="B46" s="446" t="s">
        <v>514</v>
      </c>
      <c r="C46" s="452">
        <v>0</v>
      </c>
      <c r="D46" s="452">
        <v>0</v>
      </c>
    </row>
    <row r="47" spans="1:4" hidden="1" x14ac:dyDescent="0.25">
      <c r="A47" s="454" t="s">
        <v>515</v>
      </c>
      <c r="B47" s="446" t="s">
        <v>516</v>
      </c>
      <c r="C47" s="452">
        <v>0</v>
      </c>
      <c r="D47" s="452">
        <v>0</v>
      </c>
    </row>
    <row r="48" spans="1:4" hidden="1" x14ac:dyDescent="0.25">
      <c r="A48" s="455" t="s">
        <v>517</v>
      </c>
      <c r="B48" s="450" t="s">
        <v>518</v>
      </c>
      <c r="C48" s="453">
        <v>0</v>
      </c>
      <c r="D48" s="453">
        <v>0</v>
      </c>
    </row>
    <row r="49" spans="1:4" ht="25.5" hidden="1" x14ac:dyDescent="0.25">
      <c r="A49" s="455" t="s">
        <v>519</v>
      </c>
      <c r="B49" s="450" t="s">
        <v>520</v>
      </c>
      <c r="C49" s="453">
        <v>0</v>
      </c>
      <c r="D49" s="453">
        <v>0</v>
      </c>
    </row>
    <row r="50" spans="1:4" ht="25.5" hidden="1" x14ac:dyDescent="0.25">
      <c r="A50" s="454" t="s">
        <v>521</v>
      </c>
      <c r="B50" s="446" t="s">
        <v>522</v>
      </c>
      <c r="C50" s="452">
        <v>0</v>
      </c>
      <c r="D50" s="452">
        <v>0</v>
      </c>
    </row>
    <row r="51" spans="1:4" ht="25.5" hidden="1" x14ac:dyDescent="0.25">
      <c r="A51" s="454" t="s">
        <v>523</v>
      </c>
      <c r="B51" s="446" t="s">
        <v>524</v>
      </c>
      <c r="C51" s="452">
        <v>0</v>
      </c>
      <c r="D51" s="452">
        <v>0</v>
      </c>
    </row>
    <row r="52" spans="1:4" hidden="1" x14ac:dyDescent="0.25">
      <c r="A52" s="455" t="s">
        <v>525</v>
      </c>
      <c r="B52" s="450" t="s">
        <v>526</v>
      </c>
      <c r="C52" s="453">
        <v>0</v>
      </c>
      <c r="D52" s="453">
        <v>0</v>
      </c>
    </row>
    <row r="53" spans="1:4" x14ac:dyDescent="0.25">
      <c r="A53" s="454" t="s">
        <v>527</v>
      </c>
      <c r="B53" s="446" t="s">
        <v>528</v>
      </c>
      <c r="C53" s="452">
        <v>876460</v>
      </c>
      <c r="D53" s="452">
        <v>410100</v>
      </c>
    </row>
    <row r="54" spans="1:4" hidden="1" x14ac:dyDescent="0.25">
      <c r="A54" s="454" t="s">
        <v>529</v>
      </c>
      <c r="B54" s="446" t="s">
        <v>530</v>
      </c>
      <c r="C54" s="452">
        <v>0</v>
      </c>
      <c r="D54" s="452">
        <v>0</v>
      </c>
    </row>
    <row r="55" spans="1:4" ht="25.5" hidden="1" x14ac:dyDescent="0.25">
      <c r="A55" s="454" t="s">
        <v>531</v>
      </c>
      <c r="B55" s="446" t="s">
        <v>532</v>
      </c>
      <c r="C55" s="452">
        <v>0</v>
      </c>
      <c r="D55" s="452">
        <v>0</v>
      </c>
    </row>
    <row r="56" spans="1:4" ht="25.5" x14ac:dyDescent="0.25">
      <c r="A56" s="455" t="s">
        <v>533</v>
      </c>
      <c r="B56" s="450" t="s">
        <v>534</v>
      </c>
      <c r="C56" s="453">
        <v>876460</v>
      </c>
      <c r="D56" s="453">
        <v>410100</v>
      </c>
    </row>
    <row r="57" spans="1:4" x14ac:dyDescent="0.25">
      <c r="A57" s="454" t="s">
        <v>535</v>
      </c>
      <c r="B57" s="446" t="s">
        <v>536</v>
      </c>
      <c r="C57" s="452">
        <v>23806221</v>
      </c>
      <c r="D57" s="452">
        <v>40671250</v>
      </c>
    </row>
    <row r="58" spans="1:4" hidden="1" x14ac:dyDescent="0.25">
      <c r="A58" s="454" t="s">
        <v>537</v>
      </c>
      <c r="B58" s="446" t="s">
        <v>538</v>
      </c>
      <c r="C58" s="452">
        <v>0</v>
      </c>
      <c r="D58" s="452">
        <v>0</v>
      </c>
    </row>
    <row r="59" spans="1:4" x14ac:dyDescent="0.25">
      <c r="A59" s="455" t="s">
        <v>539</v>
      </c>
      <c r="B59" s="450" t="s">
        <v>540</v>
      </c>
      <c r="C59" s="453">
        <v>23806221</v>
      </c>
      <c r="D59" s="453">
        <v>40671250</v>
      </c>
    </row>
    <row r="60" spans="1:4" hidden="1" x14ac:dyDescent="0.25">
      <c r="A60" s="454" t="s">
        <v>541</v>
      </c>
      <c r="B60" s="446" t="s">
        <v>542</v>
      </c>
      <c r="C60" s="452">
        <v>0</v>
      </c>
      <c r="D60" s="452">
        <v>0</v>
      </c>
    </row>
    <row r="61" spans="1:4" hidden="1" x14ac:dyDescent="0.25">
      <c r="A61" s="454" t="s">
        <v>543</v>
      </c>
      <c r="B61" s="446" t="s">
        <v>544</v>
      </c>
      <c r="C61" s="452">
        <v>0</v>
      </c>
      <c r="D61" s="452">
        <v>0</v>
      </c>
    </row>
    <row r="62" spans="1:4" hidden="1" x14ac:dyDescent="0.25">
      <c r="A62" s="455" t="s">
        <v>545</v>
      </c>
      <c r="B62" s="450" t="s">
        <v>546</v>
      </c>
      <c r="C62" s="453">
        <v>0</v>
      </c>
      <c r="D62" s="453">
        <v>0</v>
      </c>
    </row>
    <row r="63" spans="1:4" x14ac:dyDescent="0.25">
      <c r="A63" s="455" t="s">
        <v>547</v>
      </c>
      <c r="B63" s="450" t="s">
        <v>548</v>
      </c>
      <c r="C63" s="453">
        <v>24682681</v>
      </c>
      <c r="D63" s="453">
        <v>41081350</v>
      </c>
    </row>
    <row r="64" spans="1:4" ht="38.25" hidden="1" x14ac:dyDescent="0.25">
      <c r="A64" s="454" t="s">
        <v>549</v>
      </c>
      <c r="B64" s="446" t="s">
        <v>550</v>
      </c>
      <c r="C64" s="452">
        <v>0</v>
      </c>
      <c r="D64" s="452">
        <v>0</v>
      </c>
    </row>
    <row r="65" spans="1:4" ht="51" hidden="1" x14ac:dyDescent="0.25">
      <c r="A65" s="454" t="s">
        <v>551</v>
      </c>
      <c r="B65" s="446" t="s">
        <v>552</v>
      </c>
      <c r="C65" s="452">
        <v>0</v>
      </c>
      <c r="D65" s="452">
        <v>0</v>
      </c>
    </row>
    <row r="66" spans="1:4" ht="38.25" hidden="1" x14ac:dyDescent="0.25">
      <c r="A66" s="454" t="s">
        <v>553</v>
      </c>
      <c r="B66" s="446" t="s">
        <v>554</v>
      </c>
      <c r="C66" s="452">
        <v>0</v>
      </c>
      <c r="D66" s="452">
        <v>0</v>
      </c>
    </row>
    <row r="67" spans="1:4" ht="51" hidden="1" x14ac:dyDescent="0.25">
      <c r="A67" s="454" t="s">
        <v>555</v>
      </c>
      <c r="B67" s="446" t="s">
        <v>556</v>
      </c>
      <c r="C67" s="452">
        <v>0</v>
      </c>
      <c r="D67" s="452">
        <v>0</v>
      </c>
    </row>
    <row r="68" spans="1:4" ht="27" customHeight="1" x14ac:dyDescent="0.25">
      <c r="A68" s="454" t="s">
        <v>557</v>
      </c>
      <c r="B68" s="446" t="s">
        <v>558</v>
      </c>
      <c r="C68" s="452">
        <v>24495935</v>
      </c>
      <c r="D68" s="452">
        <v>2463911</v>
      </c>
    </row>
    <row r="69" spans="1:4" ht="25.5" hidden="1" x14ac:dyDescent="0.25">
      <c r="A69" s="454" t="s">
        <v>559</v>
      </c>
      <c r="B69" s="446" t="s">
        <v>560</v>
      </c>
      <c r="C69" s="452">
        <v>0</v>
      </c>
      <c r="D69" s="452">
        <v>0</v>
      </c>
    </row>
    <row r="70" spans="1:4" ht="38.25" hidden="1" x14ac:dyDescent="0.25">
      <c r="A70" s="454" t="s">
        <v>561</v>
      </c>
      <c r="B70" s="446" t="s">
        <v>562</v>
      </c>
      <c r="C70" s="452">
        <v>0</v>
      </c>
      <c r="D70" s="452">
        <v>0</v>
      </c>
    </row>
    <row r="71" spans="1:4" ht="38.25" hidden="1" x14ac:dyDescent="0.25">
      <c r="A71" s="454" t="s">
        <v>563</v>
      </c>
      <c r="B71" s="446" t="s">
        <v>564</v>
      </c>
      <c r="C71" s="452">
        <v>0</v>
      </c>
      <c r="D71" s="452">
        <v>0</v>
      </c>
    </row>
    <row r="72" spans="1:4" ht="25.5" hidden="1" x14ac:dyDescent="0.25">
      <c r="A72" s="454" t="s">
        <v>565</v>
      </c>
      <c r="B72" s="446" t="s">
        <v>566</v>
      </c>
      <c r="C72" s="452">
        <v>0</v>
      </c>
      <c r="D72" s="452">
        <v>0</v>
      </c>
    </row>
    <row r="73" spans="1:4" ht="25.5" x14ac:dyDescent="0.25">
      <c r="A73" s="454" t="s">
        <v>567</v>
      </c>
      <c r="B73" s="446" t="s">
        <v>568</v>
      </c>
      <c r="C73" s="452">
        <v>23775374</v>
      </c>
      <c r="D73" s="452">
        <v>2041417</v>
      </c>
    </row>
    <row r="74" spans="1:4" ht="25.5" x14ac:dyDescent="0.25">
      <c r="A74" s="454" t="s">
        <v>569</v>
      </c>
      <c r="B74" s="446" t="s">
        <v>570</v>
      </c>
      <c r="C74" s="452">
        <v>720561</v>
      </c>
      <c r="D74" s="452">
        <v>422494</v>
      </c>
    </row>
    <row r="75" spans="1:4" ht="28.5" customHeight="1" x14ac:dyDescent="0.25">
      <c r="A75" s="454" t="s">
        <v>571</v>
      </c>
      <c r="B75" s="446" t="s">
        <v>572</v>
      </c>
      <c r="C75" s="452">
        <v>50000</v>
      </c>
      <c r="D75" s="452">
        <v>350000</v>
      </c>
    </row>
    <row r="76" spans="1:4" ht="51" x14ac:dyDescent="0.25">
      <c r="A76" s="454" t="s">
        <v>573</v>
      </c>
      <c r="B76" s="446" t="s">
        <v>574</v>
      </c>
      <c r="C76" s="452">
        <v>50000</v>
      </c>
      <c r="D76" s="452">
        <v>350000</v>
      </c>
    </row>
    <row r="77" spans="1:4" ht="25.5" hidden="1" x14ac:dyDescent="0.25">
      <c r="A77" s="454" t="s">
        <v>575</v>
      </c>
      <c r="B77" s="446" t="s">
        <v>576</v>
      </c>
      <c r="C77" s="452">
        <v>0</v>
      </c>
      <c r="D77" s="452">
        <v>0</v>
      </c>
    </row>
    <row r="78" spans="1:4" ht="25.5" hidden="1" x14ac:dyDescent="0.25">
      <c r="A78" s="454" t="s">
        <v>577</v>
      </c>
      <c r="B78" s="446" t="s">
        <v>578</v>
      </c>
      <c r="C78" s="452">
        <v>0</v>
      </c>
      <c r="D78" s="452">
        <v>0</v>
      </c>
    </row>
    <row r="79" spans="1:4" ht="38.25" hidden="1" x14ac:dyDescent="0.25">
      <c r="A79" s="454" t="s">
        <v>579</v>
      </c>
      <c r="B79" s="446" t="s">
        <v>580</v>
      </c>
      <c r="C79" s="452">
        <v>0</v>
      </c>
      <c r="D79" s="452">
        <v>0</v>
      </c>
    </row>
    <row r="80" spans="1:4" ht="38.25" hidden="1" x14ac:dyDescent="0.25">
      <c r="A80" s="454" t="s">
        <v>581</v>
      </c>
      <c r="B80" s="446" t="s">
        <v>582</v>
      </c>
      <c r="C80" s="452">
        <v>0</v>
      </c>
      <c r="D80" s="452">
        <v>0</v>
      </c>
    </row>
    <row r="81" spans="1:4" ht="38.25" hidden="1" x14ac:dyDescent="0.25">
      <c r="A81" s="454" t="s">
        <v>583</v>
      </c>
      <c r="B81" s="446" t="s">
        <v>584</v>
      </c>
      <c r="C81" s="452">
        <v>0</v>
      </c>
      <c r="D81" s="452">
        <v>0</v>
      </c>
    </row>
    <row r="82" spans="1:4" ht="38.25" hidden="1" x14ac:dyDescent="0.25">
      <c r="A82" s="454" t="s">
        <v>585</v>
      </c>
      <c r="B82" s="446" t="s">
        <v>586</v>
      </c>
      <c r="C82" s="452">
        <v>0</v>
      </c>
      <c r="D82" s="452">
        <v>0</v>
      </c>
    </row>
    <row r="83" spans="1:4" ht="25.5" hidden="1" x14ac:dyDescent="0.25">
      <c r="A83" s="454" t="s">
        <v>587</v>
      </c>
      <c r="B83" s="446" t="s">
        <v>588</v>
      </c>
      <c r="C83" s="452">
        <v>0</v>
      </c>
      <c r="D83" s="452">
        <v>0</v>
      </c>
    </row>
    <row r="84" spans="1:4" ht="25.5" hidden="1" x14ac:dyDescent="0.25">
      <c r="A84" s="454" t="s">
        <v>589</v>
      </c>
      <c r="B84" s="446" t="s">
        <v>590</v>
      </c>
      <c r="C84" s="452">
        <v>0</v>
      </c>
      <c r="D84" s="452">
        <v>0</v>
      </c>
    </row>
    <row r="85" spans="1:4" ht="27" customHeight="1" x14ac:dyDescent="0.25">
      <c r="A85" s="454" t="s">
        <v>591</v>
      </c>
      <c r="B85" s="446" t="s">
        <v>592</v>
      </c>
      <c r="C85" s="452">
        <v>5970005</v>
      </c>
      <c r="D85" s="452">
        <v>7206905</v>
      </c>
    </row>
    <row r="86" spans="1:4" ht="25.5" hidden="1" x14ac:dyDescent="0.25">
      <c r="A86" s="454" t="s">
        <v>593</v>
      </c>
      <c r="B86" s="446" t="s">
        <v>594</v>
      </c>
      <c r="C86" s="452">
        <v>0</v>
      </c>
      <c r="D86" s="452">
        <v>0</v>
      </c>
    </row>
    <row r="87" spans="1:4" ht="25.5" hidden="1" x14ac:dyDescent="0.25">
      <c r="A87" s="454" t="s">
        <v>595</v>
      </c>
      <c r="B87" s="446" t="s">
        <v>596</v>
      </c>
      <c r="C87" s="452">
        <v>0</v>
      </c>
      <c r="D87" s="452">
        <v>0</v>
      </c>
    </row>
    <row r="88" spans="1:4" ht="38.25" x14ac:dyDescent="0.25">
      <c r="A88" s="454" t="s">
        <v>597</v>
      </c>
      <c r="B88" s="446" t="s">
        <v>598</v>
      </c>
      <c r="C88" s="452">
        <v>5970005</v>
      </c>
      <c r="D88" s="452">
        <v>7206905</v>
      </c>
    </row>
    <row r="89" spans="1:4" ht="25.5" hidden="1" x14ac:dyDescent="0.25">
      <c r="A89" s="454" t="s">
        <v>599</v>
      </c>
      <c r="B89" s="446" t="s">
        <v>600</v>
      </c>
      <c r="C89" s="452">
        <v>0</v>
      </c>
      <c r="D89" s="452">
        <v>0</v>
      </c>
    </row>
    <row r="90" spans="1:4" ht="38.25" hidden="1" x14ac:dyDescent="0.25">
      <c r="A90" s="454" t="s">
        <v>601</v>
      </c>
      <c r="B90" s="446" t="s">
        <v>602</v>
      </c>
      <c r="C90" s="452">
        <v>0</v>
      </c>
      <c r="D90" s="452">
        <v>0</v>
      </c>
    </row>
    <row r="91" spans="1:4" ht="38.25" x14ac:dyDescent="0.25">
      <c r="A91" s="454" t="s">
        <v>603</v>
      </c>
      <c r="B91" s="446" t="s">
        <v>604</v>
      </c>
      <c r="C91" s="452">
        <v>904030</v>
      </c>
      <c r="D91" s="452">
        <v>1035685</v>
      </c>
    </row>
    <row r="92" spans="1:4" ht="51" hidden="1" x14ac:dyDescent="0.25">
      <c r="A92" s="454" t="s">
        <v>605</v>
      </c>
      <c r="B92" s="446" t="s">
        <v>606</v>
      </c>
      <c r="C92" s="452">
        <v>0</v>
      </c>
      <c r="D92" s="452">
        <v>0</v>
      </c>
    </row>
    <row r="93" spans="1:4" ht="63.75" hidden="1" x14ac:dyDescent="0.25">
      <c r="A93" s="454" t="s">
        <v>607</v>
      </c>
      <c r="B93" s="446" t="s">
        <v>608</v>
      </c>
      <c r="C93" s="452">
        <v>0</v>
      </c>
      <c r="D93" s="452">
        <v>0</v>
      </c>
    </row>
    <row r="94" spans="1:4" ht="51" x14ac:dyDescent="0.25">
      <c r="A94" s="454" t="s">
        <v>609</v>
      </c>
      <c r="B94" s="446" t="s">
        <v>610</v>
      </c>
      <c r="C94" s="452">
        <v>904030</v>
      </c>
      <c r="D94" s="452">
        <v>1035685</v>
      </c>
    </row>
    <row r="95" spans="1:4" ht="38.25" x14ac:dyDescent="0.25">
      <c r="A95" s="454" t="s">
        <v>611</v>
      </c>
      <c r="B95" s="446" t="s">
        <v>612</v>
      </c>
      <c r="C95" s="452">
        <v>434330</v>
      </c>
      <c r="D95" s="452">
        <v>434330</v>
      </c>
    </row>
    <row r="96" spans="1:4" ht="51" hidden="1" x14ac:dyDescent="0.25">
      <c r="A96" s="454" t="s">
        <v>613</v>
      </c>
      <c r="B96" s="446" t="s">
        <v>614</v>
      </c>
      <c r="C96" s="452">
        <v>0</v>
      </c>
      <c r="D96" s="452">
        <v>0</v>
      </c>
    </row>
    <row r="97" spans="1:4" ht="63.75" hidden="1" x14ac:dyDescent="0.25">
      <c r="A97" s="454" t="s">
        <v>615</v>
      </c>
      <c r="B97" s="446" t="s">
        <v>616</v>
      </c>
      <c r="C97" s="452">
        <v>0</v>
      </c>
      <c r="D97" s="452">
        <v>0</v>
      </c>
    </row>
    <row r="98" spans="1:4" ht="51" x14ac:dyDescent="0.25">
      <c r="A98" s="454" t="s">
        <v>617</v>
      </c>
      <c r="B98" s="446" t="s">
        <v>618</v>
      </c>
      <c r="C98" s="452">
        <v>434330</v>
      </c>
      <c r="D98" s="452">
        <v>434330</v>
      </c>
    </row>
    <row r="99" spans="1:4" ht="38.25" hidden="1" x14ac:dyDescent="0.25">
      <c r="A99" s="454" t="s">
        <v>619</v>
      </c>
      <c r="B99" s="446" t="s">
        <v>620</v>
      </c>
      <c r="C99" s="452">
        <v>0</v>
      </c>
      <c r="D99" s="452">
        <v>0</v>
      </c>
    </row>
    <row r="100" spans="1:4" ht="38.25" hidden="1" x14ac:dyDescent="0.25">
      <c r="A100" s="454" t="s">
        <v>621</v>
      </c>
      <c r="B100" s="446" t="s">
        <v>622</v>
      </c>
      <c r="C100" s="452">
        <v>0</v>
      </c>
      <c r="D100" s="452">
        <v>0</v>
      </c>
    </row>
    <row r="101" spans="1:4" ht="38.25" hidden="1" x14ac:dyDescent="0.25">
      <c r="A101" s="454" t="s">
        <v>623</v>
      </c>
      <c r="B101" s="446" t="s">
        <v>624</v>
      </c>
      <c r="C101" s="452">
        <v>0</v>
      </c>
      <c r="D101" s="452">
        <v>0</v>
      </c>
    </row>
    <row r="102" spans="1:4" ht="38.25" hidden="1" x14ac:dyDescent="0.25">
      <c r="A102" s="454" t="s">
        <v>625</v>
      </c>
      <c r="B102" s="446" t="s">
        <v>626</v>
      </c>
      <c r="C102" s="452">
        <v>0</v>
      </c>
      <c r="D102" s="452">
        <v>0</v>
      </c>
    </row>
    <row r="103" spans="1:4" ht="38.25" hidden="1" x14ac:dyDescent="0.25">
      <c r="A103" s="454" t="s">
        <v>627</v>
      </c>
      <c r="B103" s="446" t="s">
        <v>628</v>
      </c>
      <c r="C103" s="452">
        <v>0</v>
      </c>
      <c r="D103" s="452">
        <v>0</v>
      </c>
    </row>
    <row r="104" spans="1:4" ht="38.25" hidden="1" x14ac:dyDescent="0.25">
      <c r="A104" s="454" t="s">
        <v>629</v>
      </c>
      <c r="B104" s="446" t="s">
        <v>630</v>
      </c>
      <c r="C104" s="452">
        <v>0</v>
      </c>
      <c r="D104" s="452">
        <v>0</v>
      </c>
    </row>
    <row r="105" spans="1:4" ht="38.25" hidden="1" x14ac:dyDescent="0.25">
      <c r="A105" s="454" t="s">
        <v>631</v>
      </c>
      <c r="B105" s="446" t="s">
        <v>632</v>
      </c>
      <c r="C105" s="452">
        <v>0</v>
      </c>
      <c r="D105" s="452">
        <v>0</v>
      </c>
    </row>
    <row r="106" spans="1:4" ht="38.25" hidden="1" x14ac:dyDescent="0.25">
      <c r="A106" s="454" t="s">
        <v>633</v>
      </c>
      <c r="B106" s="446" t="s">
        <v>634</v>
      </c>
      <c r="C106" s="452">
        <v>0</v>
      </c>
      <c r="D106" s="452">
        <v>0</v>
      </c>
    </row>
    <row r="107" spans="1:4" ht="25.5" x14ac:dyDescent="0.25">
      <c r="A107" s="455" t="s">
        <v>635</v>
      </c>
      <c r="B107" s="450" t="s">
        <v>636</v>
      </c>
      <c r="C107" s="453">
        <v>31854300</v>
      </c>
      <c r="D107" s="453">
        <v>11490831</v>
      </c>
    </row>
    <row r="108" spans="1:4" ht="51" hidden="1" x14ac:dyDescent="0.25">
      <c r="A108" s="454" t="s">
        <v>637</v>
      </c>
      <c r="B108" s="446" t="s">
        <v>638</v>
      </c>
      <c r="C108" s="452">
        <v>0</v>
      </c>
      <c r="D108" s="452">
        <v>0</v>
      </c>
    </row>
    <row r="109" spans="1:4" ht="51" hidden="1" x14ac:dyDescent="0.25">
      <c r="A109" s="454" t="s">
        <v>639</v>
      </c>
      <c r="B109" s="446" t="s">
        <v>640</v>
      </c>
      <c r="C109" s="452">
        <v>0</v>
      </c>
      <c r="D109" s="452">
        <v>0</v>
      </c>
    </row>
    <row r="110" spans="1:4" ht="51" hidden="1" x14ac:dyDescent="0.25">
      <c r="A110" s="454" t="s">
        <v>641</v>
      </c>
      <c r="B110" s="446" t="s">
        <v>642</v>
      </c>
      <c r="C110" s="452">
        <v>0</v>
      </c>
      <c r="D110" s="452">
        <v>0</v>
      </c>
    </row>
    <row r="111" spans="1:4" ht="51" hidden="1" x14ac:dyDescent="0.25">
      <c r="A111" s="454" t="s">
        <v>643</v>
      </c>
      <c r="B111" s="446" t="s">
        <v>644</v>
      </c>
      <c r="C111" s="452">
        <v>0</v>
      </c>
      <c r="D111" s="452">
        <v>0</v>
      </c>
    </row>
    <row r="112" spans="1:4" ht="38.25" hidden="1" x14ac:dyDescent="0.25">
      <c r="A112" s="454" t="s">
        <v>645</v>
      </c>
      <c r="B112" s="446" t="s">
        <v>646</v>
      </c>
      <c r="C112" s="452">
        <v>0</v>
      </c>
      <c r="D112" s="452">
        <v>0</v>
      </c>
    </row>
    <row r="113" spans="1:4" ht="25.5" hidden="1" x14ac:dyDescent="0.25">
      <c r="A113" s="454" t="s">
        <v>647</v>
      </c>
      <c r="B113" s="446" t="s">
        <v>648</v>
      </c>
      <c r="C113" s="452">
        <v>0</v>
      </c>
      <c r="D113" s="452">
        <v>0</v>
      </c>
    </row>
    <row r="114" spans="1:4" ht="38.25" hidden="1" x14ac:dyDescent="0.25">
      <c r="A114" s="454" t="s">
        <v>649</v>
      </c>
      <c r="B114" s="446" t="s">
        <v>650</v>
      </c>
      <c r="C114" s="452">
        <v>0</v>
      </c>
      <c r="D114" s="452">
        <v>0</v>
      </c>
    </row>
    <row r="115" spans="1:4" ht="38.25" hidden="1" x14ac:dyDescent="0.25">
      <c r="A115" s="454" t="s">
        <v>651</v>
      </c>
      <c r="B115" s="446" t="s">
        <v>652</v>
      </c>
      <c r="C115" s="452">
        <v>0</v>
      </c>
      <c r="D115" s="452">
        <v>0</v>
      </c>
    </row>
    <row r="116" spans="1:4" ht="25.5" hidden="1" x14ac:dyDescent="0.25">
      <c r="A116" s="454" t="s">
        <v>653</v>
      </c>
      <c r="B116" s="446" t="s">
        <v>654</v>
      </c>
      <c r="C116" s="452">
        <v>0</v>
      </c>
      <c r="D116" s="452">
        <v>0</v>
      </c>
    </row>
    <row r="117" spans="1:4" ht="38.25" hidden="1" x14ac:dyDescent="0.25">
      <c r="A117" s="454" t="s">
        <v>655</v>
      </c>
      <c r="B117" s="446" t="s">
        <v>656</v>
      </c>
      <c r="C117" s="452">
        <v>0</v>
      </c>
      <c r="D117" s="452">
        <v>0</v>
      </c>
    </row>
    <row r="118" spans="1:4" ht="38.25" hidden="1" x14ac:dyDescent="0.25">
      <c r="A118" s="454" t="s">
        <v>657</v>
      </c>
      <c r="B118" s="446" t="s">
        <v>658</v>
      </c>
      <c r="C118" s="452">
        <v>0</v>
      </c>
      <c r="D118" s="452">
        <v>0</v>
      </c>
    </row>
    <row r="119" spans="1:4" ht="38.25" hidden="1" x14ac:dyDescent="0.25">
      <c r="A119" s="454" t="s">
        <v>659</v>
      </c>
      <c r="B119" s="446" t="s">
        <v>660</v>
      </c>
      <c r="C119" s="452">
        <v>0</v>
      </c>
      <c r="D119" s="452">
        <v>0</v>
      </c>
    </row>
    <row r="120" spans="1:4" ht="51" hidden="1" x14ac:dyDescent="0.25">
      <c r="A120" s="454" t="s">
        <v>661</v>
      </c>
      <c r="B120" s="446" t="s">
        <v>662</v>
      </c>
      <c r="C120" s="452">
        <v>0</v>
      </c>
      <c r="D120" s="452">
        <v>0</v>
      </c>
    </row>
    <row r="121" spans="1:4" ht="25.5" hidden="1" x14ac:dyDescent="0.25">
      <c r="A121" s="454" t="s">
        <v>663</v>
      </c>
      <c r="B121" s="446" t="s">
        <v>664</v>
      </c>
      <c r="C121" s="452">
        <v>0</v>
      </c>
      <c r="D121" s="452">
        <v>0</v>
      </c>
    </row>
    <row r="122" spans="1:4" ht="25.5" hidden="1" x14ac:dyDescent="0.25">
      <c r="A122" s="454" t="s">
        <v>665</v>
      </c>
      <c r="B122" s="446" t="s">
        <v>666</v>
      </c>
      <c r="C122" s="452">
        <v>0</v>
      </c>
      <c r="D122" s="452">
        <v>0</v>
      </c>
    </row>
    <row r="123" spans="1:4" ht="38.25" hidden="1" x14ac:dyDescent="0.25">
      <c r="A123" s="454" t="s">
        <v>667</v>
      </c>
      <c r="B123" s="446" t="s">
        <v>668</v>
      </c>
      <c r="C123" s="452">
        <v>0</v>
      </c>
      <c r="D123" s="452">
        <v>0</v>
      </c>
    </row>
    <row r="124" spans="1:4" ht="38.25" hidden="1" x14ac:dyDescent="0.25">
      <c r="A124" s="454" t="s">
        <v>669</v>
      </c>
      <c r="B124" s="446" t="s">
        <v>670</v>
      </c>
      <c r="C124" s="452">
        <v>0</v>
      </c>
      <c r="D124" s="452">
        <v>0</v>
      </c>
    </row>
    <row r="125" spans="1:4" ht="38.25" hidden="1" x14ac:dyDescent="0.25">
      <c r="A125" s="454" t="s">
        <v>671</v>
      </c>
      <c r="B125" s="446" t="s">
        <v>672</v>
      </c>
      <c r="C125" s="452">
        <v>0</v>
      </c>
      <c r="D125" s="452">
        <v>0</v>
      </c>
    </row>
    <row r="126" spans="1:4" ht="38.25" hidden="1" x14ac:dyDescent="0.25">
      <c r="A126" s="454" t="s">
        <v>673</v>
      </c>
      <c r="B126" s="446" t="s">
        <v>674</v>
      </c>
      <c r="C126" s="452">
        <v>0</v>
      </c>
      <c r="D126" s="452">
        <v>0</v>
      </c>
    </row>
    <row r="127" spans="1:4" ht="38.25" hidden="1" x14ac:dyDescent="0.25">
      <c r="A127" s="454" t="s">
        <v>675</v>
      </c>
      <c r="B127" s="446" t="s">
        <v>676</v>
      </c>
      <c r="C127" s="452">
        <v>0</v>
      </c>
      <c r="D127" s="452">
        <v>0</v>
      </c>
    </row>
    <row r="128" spans="1:4" ht="38.25" hidden="1" x14ac:dyDescent="0.25">
      <c r="A128" s="454" t="s">
        <v>677</v>
      </c>
      <c r="B128" s="446" t="s">
        <v>678</v>
      </c>
      <c r="C128" s="452">
        <v>0</v>
      </c>
      <c r="D128" s="452">
        <v>0</v>
      </c>
    </row>
    <row r="129" spans="1:4" ht="38.25" hidden="1" x14ac:dyDescent="0.25">
      <c r="A129" s="454" t="s">
        <v>679</v>
      </c>
      <c r="B129" s="446" t="s">
        <v>680</v>
      </c>
      <c r="C129" s="452">
        <v>0</v>
      </c>
      <c r="D129" s="452">
        <v>0</v>
      </c>
    </row>
    <row r="130" spans="1:4" ht="38.25" hidden="1" x14ac:dyDescent="0.25">
      <c r="A130" s="454" t="s">
        <v>681</v>
      </c>
      <c r="B130" s="446" t="s">
        <v>682</v>
      </c>
      <c r="C130" s="452">
        <v>0</v>
      </c>
      <c r="D130" s="452">
        <v>0</v>
      </c>
    </row>
    <row r="131" spans="1:4" ht="38.25" hidden="1" x14ac:dyDescent="0.25">
      <c r="A131" s="454" t="s">
        <v>683</v>
      </c>
      <c r="B131" s="446" t="s">
        <v>684</v>
      </c>
      <c r="C131" s="452">
        <v>0</v>
      </c>
      <c r="D131" s="452">
        <v>0</v>
      </c>
    </row>
    <row r="132" spans="1:4" ht="38.25" hidden="1" x14ac:dyDescent="0.25">
      <c r="A132" s="454" t="s">
        <v>685</v>
      </c>
      <c r="B132" s="446" t="s">
        <v>686</v>
      </c>
      <c r="C132" s="452">
        <v>0</v>
      </c>
      <c r="D132" s="452">
        <v>0</v>
      </c>
    </row>
    <row r="133" spans="1:4" ht="38.25" hidden="1" x14ac:dyDescent="0.25">
      <c r="A133" s="454" t="s">
        <v>687</v>
      </c>
      <c r="B133" s="446" t="s">
        <v>688</v>
      </c>
      <c r="C133" s="452">
        <v>0</v>
      </c>
      <c r="D133" s="452">
        <v>0</v>
      </c>
    </row>
    <row r="134" spans="1:4" ht="38.25" hidden="1" x14ac:dyDescent="0.25">
      <c r="A134" s="454" t="s">
        <v>689</v>
      </c>
      <c r="B134" s="446" t="s">
        <v>690</v>
      </c>
      <c r="C134" s="452">
        <v>0</v>
      </c>
      <c r="D134" s="452">
        <v>0</v>
      </c>
    </row>
    <row r="135" spans="1:4" ht="38.25" hidden="1" x14ac:dyDescent="0.25">
      <c r="A135" s="454" t="s">
        <v>691</v>
      </c>
      <c r="B135" s="446" t="s">
        <v>692</v>
      </c>
      <c r="C135" s="452">
        <v>0</v>
      </c>
      <c r="D135" s="452">
        <v>0</v>
      </c>
    </row>
    <row r="136" spans="1:4" ht="51" hidden="1" x14ac:dyDescent="0.25">
      <c r="A136" s="454" t="s">
        <v>693</v>
      </c>
      <c r="B136" s="446" t="s">
        <v>694</v>
      </c>
      <c r="C136" s="452">
        <v>0</v>
      </c>
      <c r="D136" s="452">
        <v>0</v>
      </c>
    </row>
    <row r="137" spans="1:4" ht="63.75" hidden="1" x14ac:dyDescent="0.25">
      <c r="A137" s="454" t="s">
        <v>695</v>
      </c>
      <c r="B137" s="446" t="s">
        <v>696</v>
      </c>
      <c r="C137" s="452">
        <v>0</v>
      </c>
      <c r="D137" s="452">
        <v>0</v>
      </c>
    </row>
    <row r="138" spans="1:4" ht="51" hidden="1" x14ac:dyDescent="0.25">
      <c r="A138" s="454" t="s">
        <v>697</v>
      </c>
      <c r="B138" s="446" t="s">
        <v>698</v>
      </c>
      <c r="C138" s="452">
        <v>0</v>
      </c>
      <c r="D138" s="452">
        <v>0</v>
      </c>
    </row>
    <row r="139" spans="1:4" ht="38.25" hidden="1" x14ac:dyDescent="0.25">
      <c r="A139" s="454" t="s">
        <v>699</v>
      </c>
      <c r="B139" s="446" t="s">
        <v>700</v>
      </c>
      <c r="C139" s="452">
        <v>0</v>
      </c>
      <c r="D139" s="452">
        <v>0</v>
      </c>
    </row>
    <row r="140" spans="1:4" ht="51" hidden="1" x14ac:dyDescent="0.25">
      <c r="A140" s="454" t="s">
        <v>701</v>
      </c>
      <c r="B140" s="446" t="s">
        <v>702</v>
      </c>
      <c r="C140" s="452">
        <v>0</v>
      </c>
      <c r="D140" s="452">
        <v>0</v>
      </c>
    </row>
    <row r="141" spans="1:4" ht="63.75" hidden="1" x14ac:dyDescent="0.25">
      <c r="A141" s="454" t="s">
        <v>703</v>
      </c>
      <c r="B141" s="446" t="s">
        <v>704</v>
      </c>
      <c r="C141" s="452">
        <v>0</v>
      </c>
      <c r="D141" s="452">
        <v>0</v>
      </c>
    </row>
    <row r="142" spans="1:4" ht="51" hidden="1" x14ac:dyDescent="0.25">
      <c r="A142" s="454" t="s">
        <v>705</v>
      </c>
      <c r="B142" s="446" t="s">
        <v>706</v>
      </c>
      <c r="C142" s="452">
        <v>0</v>
      </c>
      <c r="D142" s="452">
        <v>0</v>
      </c>
    </row>
    <row r="143" spans="1:4" ht="38.25" hidden="1" x14ac:dyDescent="0.25">
      <c r="A143" s="454" t="s">
        <v>707</v>
      </c>
      <c r="B143" s="446" t="s">
        <v>708</v>
      </c>
      <c r="C143" s="452">
        <v>0</v>
      </c>
      <c r="D143" s="452">
        <v>0</v>
      </c>
    </row>
    <row r="144" spans="1:4" ht="38.25" hidden="1" x14ac:dyDescent="0.25">
      <c r="A144" s="454" t="s">
        <v>709</v>
      </c>
      <c r="B144" s="446" t="s">
        <v>710</v>
      </c>
      <c r="C144" s="452">
        <v>0</v>
      </c>
      <c r="D144" s="452">
        <v>0</v>
      </c>
    </row>
    <row r="145" spans="1:4" ht="38.25" hidden="1" x14ac:dyDescent="0.25">
      <c r="A145" s="454" t="s">
        <v>711</v>
      </c>
      <c r="B145" s="446" t="s">
        <v>712</v>
      </c>
      <c r="C145" s="452">
        <v>0</v>
      </c>
      <c r="D145" s="452">
        <v>0</v>
      </c>
    </row>
    <row r="146" spans="1:4" ht="38.25" hidden="1" x14ac:dyDescent="0.25">
      <c r="A146" s="454" t="s">
        <v>713</v>
      </c>
      <c r="B146" s="446" t="s">
        <v>714</v>
      </c>
      <c r="C146" s="452">
        <v>0</v>
      </c>
      <c r="D146" s="452">
        <v>0</v>
      </c>
    </row>
    <row r="147" spans="1:4" ht="38.25" hidden="1" x14ac:dyDescent="0.25">
      <c r="A147" s="454" t="s">
        <v>715</v>
      </c>
      <c r="B147" s="446" t="s">
        <v>716</v>
      </c>
      <c r="C147" s="452">
        <v>0</v>
      </c>
      <c r="D147" s="452">
        <v>0</v>
      </c>
    </row>
    <row r="148" spans="1:4" ht="25.5" hidden="1" x14ac:dyDescent="0.25">
      <c r="A148" s="455" t="s">
        <v>717</v>
      </c>
      <c r="B148" s="450" t="s">
        <v>718</v>
      </c>
      <c r="C148" s="453">
        <v>0</v>
      </c>
      <c r="D148" s="453">
        <v>0</v>
      </c>
    </row>
    <row r="149" spans="1:4" x14ac:dyDescent="0.25">
      <c r="A149" s="454" t="s">
        <v>719</v>
      </c>
      <c r="B149" s="446" t="s">
        <v>720</v>
      </c>
      <c r="C149" s="452">
        <v>3500000</v>
      </c>
      <c r="D149" s="452">
        <v>3500000</v>
      </c>
    </row>
    <row r="150" spans="1:4" ht="25.5" x14ac:dyDescent="0.25">
      <c r="A150" s="454" t="s">
        <v>721</v>
      </c>
      <c r="B150" s="446" t="s">
        <v>722</v>
      </c>
      <c r="C150" s="452">
        <v>3500000</v>
      </c>
      <c r="D150" s="452">
        <v>3500000</v>
      </c>
    </row>
    <row r="151" spans="1:4" ht="25.5" hidden="1" x14ac:dyDescent="0.25">
      <c r="A151" s="454" t="s">
        <v>723</v>
      </c>
      <c r="B151" s="446" t="s">
        <v>724</v>
      </c>
      <c r="C151" s="452">
        <v>0</v>
      </c>
      <c r="D151" s="452">
        <v>0</v>
      </c>
    </row>
    <row r="152" spans="1:4" hidden="1" x14ac:dyDescent="0.25">
      <c r="A152" s="454" t="s">
        <v>725</v>
      </c>
      <c r="B152" s="446" t="s">
        <v>726</v>
      </c>
      <c r="C152" s="452">
        <v>0</v>
      </c>
      <c r="D152" s="452">
        <v>0</v>
      </c>
    </row>
    <row r="153" spans="1:4" ht="25.5" hidden="1" x14ac:dyDescent="0.25">
      <c r="A153" s="454" t="s">
        <v>727</v>
      </c>
      <c r="B153" s="446" t="s">
        <v>728</v>
      </c>
      <c r="C153" s="452">
        <v>0</v>
      </c>
      <c r="D153" s="452">
        <v>0</v>
      </c>
    </row>
    <row r="154" spans="1:4" ht="25.5" hidden="1" x14ac:dyDescent="0.25">
      <c r="A154" s="454" t="s">
        <v>729</v>
      </c>
      <c r="B154" s="446" t="s">
        <v>730</v>
      </c>
      <c r="C154" s="452">
        <v>0</v>
      </c>
      <c r="D154" s="452">
        <v>0</v>
      </c>
    </row>
    <row r="155" spans="1:4" ht="25.5" hidden="1" x14ac:dyDescent="0.25">
      <c r="A155" s="454" t="s">
        <v>731</v>
      </c>
      <c r="B155" s="446" t="s">
        <v>732</v>
      </c>
      <c r="C155" s="452">
        <v>0</v>
      </c>
      <c r="D155" s="452">
        <v>0</v>
      </c>
    </row>
    <row r="156" spans="1:4" ht="25.5" hidden="1" x14ac:dyDescent="0.25">
      <c r="A156" s="454" t="s">
        <v>733</v>
      </c>
      <c r="B156" s="446" t="s">
        <v>734</v>
      </c>
      <c r="C156" s="452">
        <v>0</v>
      </c>
      <c r="D156" s="452">
        <v>0</v>
      </c>
    </row>
    <row r="157" spans="1:4" ht="25.5" hidden="1" x14ac:dyDescent="0.25">
      <c r="A157" s="454" t="s">
        <v>735</v>
      </c>
      <c r="B157" s="446" t="s">
        <v>736</v>
      </c>
      <c r="C157" s="452">
        <v>0</v>
      </c>
      <c r="D157" s="452">
        <v>0</v>
      </c>
    </row>
    <row r="158" spans="1:4" x14ac:dyDescent="0.25">
      <c r="A158" s="454" t="s">
        <v>737</v>
      </c>
      <c r="B158" s="446" t="s">
        <v>738</v>
      </c>
      <c r="C158" s="452">
        <v>120000</v>
      </c>
      <c r="D158" s="452">
        <v>120000</v>
      </c>
    </row>
    <row r="159" spans="1:4" ht="38.25" hidden="1" x14ac:dyDescent="0.25">
      <c r="A159" s="454" t="s">
        <v>739</v>
      </c>
      <c r="B159" s="446" t="s">
        <v>740</v>
      </c>
      <c r="C159" s="452">
        <v>0</v>
      </c>
      <c r="D159" s="452">
        <v>0</v>
      </c>
    </row>
    <row r="160" spans="1:4" ht="38.25" hidden="1" x14ac:dyDescent="0.25">
      <c r="A160" s="454" t="s">
        <v>741</v>
      </c>
      <c r="B160" s="446" t="s">
        <v>742</v>
      </c>
      <c r="C160" s="452">
        <v>0</v>
      </c>
      <c r="D160" s="452">
        <v>0</v>
      </c>
    </row>
    <row r="161" spans="1:4" ht="38.25" hidden="1" x14ac:dyDescent="0.25">
      <c r="A161" s="454" t="s">
        <v>743</v>
      </c>
      <c r="B161" s="446" t="s">
        <v>744</v>
      </c>
      <c r="C161" s="452">
        <v>0</v>
      </c>
      <c r="D161" s="452">
        <v>0</v>
      </c>
    </row>
    <row r="162" spans="1:4" ht="25.5" hidden="1" x14ac:dyDescent="0.25">
      <c r="A162" s="454" t="s">
        <v>745</v>
      </c>
      <c r="B162" s="446" t="s">
        <v>746</v>
      </c>
      <c r="C162" s="452">
        <v>0</v>
      </c>
      <c r="D162" s="452">
        <v>0</v>
      </c>
    </row>
    <row r="163" spans="1:4" ht="25.5" hidden="1" x14ac:dyDescent="0.25">
      <c r="A163" s="454" t="s">
        <v>747</v>
      </c>
      <c r="B163" s="446" t="s">
        <v>748</v>
      </c>
      <c r="C163" s="452">
        <v>0</v>
      </c>
      <c r="D163" s="452">
        <v>0</v>
      </c>
    </row>
    <row r="164" spans="1:4" ht="25.5" x14ac:dyDescent="0.25">
      <c r="A164" s="455" t="s">
        <v>749</v>
      </c>
      <c r="B164" s="450" t="s">
        <v>750</v>
      </c>
      <c r="C164" s="453">
        <v>3620000</v>
      </c>
      <c r="D164" s="453">
        <v>3620000</v>
      </c>
    </row>
    <row r="165" spans="1:4" x14ac:dyDescent="0.25">
      <c r="A165" s="455" t="s">
        <v>751</v>
      </c>
      <c r="B165" s="450" t="s">
        <v>752</v>
      </c>
      <c r="C165" s="453">
        <v>35474300</v>
      </c>
      <c r="D165" s="453">
        <v>15110831</v>
      </c>
    </row>
    <row r="166" spans="1:4" ht="25.5" hidden="1" x14ac:dyDescent="0.25">
      <c r="A166" s="454" t="s">
        <v>753</v>
      </c>
      <c r="B166" s="446" t="s">
        <v>754</v>
      </c>
      <c r="C166" s="452">
        <v>0</v>
      </c>
      <c r="D166" s="452">
        <v>0</v>
      </c>
    </row>
    <row r="167" spans="1:4" ht="25.5" hidden="1" x14ac:dyDescent="0.25">
      <c r="A167" s="454" t="s">
        <v>755</v>
      </c>
      <c r="B167" s="446" t="s">
        <v>756</v>
      </c>
      <c r="C167" s="452">
        <v>0</v>
      </c>
      <c r="D167" s="452">
        <v>0</v>
      </c>
    </row>
    <row r="168" spans="1:4" ht="38.25" hidden="1" x14ac:dyDescent="0.25">
      <c r="A168" s="454" t="s">
        <v>757</v>
      </c>
      <c r="B168" s="446" t="s">
        <v>758</v>
      </c>
      <c r="C168" s="452">
        <v>0</v>
      </c>
      <c r="D168" s="452">
        <v>0</v>
      </c>
    </row>
    <row r="169" spans="1:4" ht="25.5" hidden="1" x14ac:dyDescent="0.25">
      <c r="A169" s="454" t="s">
        <v>759</v>
      </c>
      <c r="B169" s="446" t="s">
        <v>760</v>
      </c>
      <c r="C169" s="452">
        <v>0</v>
      </c>
      <c r="D169" s="452">
        <v>0</v>
      </c>
    </row>
    <row r="170" spans="1:4" ht="25.5" hidden="1" x14ac:dyDescent="0.25">
      <c r="A170" s="455" t="s">
        <v>761</v>
      </c>
      <c r="B170" s="450" t="s">
        <v>762</v>
      </c>
      <c r="C170" s="453">
        <v>0</v>
      </c>
      <c r="D170" s="453">
        <v>0</v>
      </c>
    </row>
    <row r="171" spans="1:4" ht="25.5" hidden="1" x14ac:dyDescent="0.25">
      <c r="A171" s="454" t="s">
        <v>763</v>
      </c>
      <c r="B171" s="446" t="s">
        <v>764</v>
      </c>
      <c r="C171" s="452">
        <v>0</v>
      </c>
      <c r="D171" s="452">
        <v>0</v>
      </c>
    </row>
    <row r="172" spans="1:4" hidden="1" x14ac:dyDescent="0.25">
      <c r="A172" s="454" t="s">
        <v>765</v>
      </c>
      <c r="B172" s="446" t="s">
        <v>766</v>
      </c>
      <c r="C172" s="452">
        <v>0</v>
      </c>
      <c r="D172" s="452">
        <v>0</v>
      </c>
    </row>
    <row r="173" spans="1:4" ht="25.5" hidden="1" x14ac:dyDescent="0.25">
      <c r="A173" s="455" t="s">
        <v>767</v>
      </c>
      <c r="B173" s="450" t="s">
        <v>768</v>
      </c>
      <c r="C173" s="453">
        <v>0</v>
      </c>
      <c r="D173" s="453">
        <v>0</v>
      </c>
    </row>
    <row r="174" spans="1:4" ht="25.5" x14ac:dyDescent="0.25">
      <c r="A174" s="454" t="s">
        <v>769</v>
      </c>
      <c r="B174" s="446" t="s">
        <v>770</v>
      </c>
      <c r="C174" s="452">
        <v>1725</v>
      </c>
      <c r="D174" s="452">
        <v>431831</v>
      </c>
    </row>
    <row r="175" spans="1:4" ht="38.25" hidden="1" x14ac:dyDescent="0.25">
      <c r="A175" s="454" t="s">
        <v>771</v>
      </c>
      <c r="B175" s="446" t="s">
        <v>772</v>
      </c>
      <c r="C175" s="452">
        <v>0</v>
      </c>
      <c r="D175" s="452">
        <v>0</v>
      </c>
    </row>
    <row r="176" spans="1:4" ht="25.5" x14ac:dyDescent="0.25">
      <c r="A176" s="455" t="s">
        <v>773</v>
      </c>
      <c r="B176" s="450" t="s">
        <v>774</v>
      </c>
      <c r="C176" s="453">
        <v>1725</v>
      </c>
      <c r="D176" s="453">
        <v>431831</v>
      </c>
    </row>
    <row r="177" spans="1:4" ht="25.5" x14ac:dyDescent="0.25">
      <c r="A177" s="455" t="s">
        <v>775</v>
      </c>
      <c r="B177" s="450" t="s">
        <v>776</v>
      </c>
      <c r="C177" s="453">
        <v>1725</v>
      </c>
      <c r="D177" s="453">
        <v>431831</v>
      </c>
    </row>
    <row r="178" spans="1:4" ht="25.5" hidden="1" x14ac:dyDescent="0.25">
      <c r="A178" s="454" t="s">
        <v>777</v>
      </c>
      <c r="B178" s="446" t="s">
        <v>778</v>
      </c>
      <c r="C178" s="452">
        <v>0</v>
      </c>
      <c r="D178" s="452">
        <v>0</v>
      </c>
    </row>
    <row r="179" spans="1:4" ht="25.5" hidden="1" x14ac:dyDescent="0.25">
      <c r="A179" s="454" t="s">
        <v>779</v>
      </c>
      <c r="B179" s="446" t="s">
        <v>780</v>
      </c>
      <c r="C179" s="452">
        <v>0</v>
      </c>
      <c r="D179" s="452">
        <v>0</v>
      </c>
    </row>
    <row r="180" spans="1:4" hidden="1" x14ac:dyDescent="0.25">
      <c r="A180" s="454" t="s">
        <v>781</v>
      </c>
      <c r="B180" s="446" t="s">
        <v>782</v>
      </c>
      <c r="C180" s="452">
        <v>0</v>
      </c>
      <c r="D180" s="452">
        <v>0</v>
      </c>
    </row>
    <row r="181" spans="1:4" ht="25.5" hidden="1" x14ac:dyDescent="0.25">
      <c r="A181" s="455" t="s">
        <v>783</v>
      </c>
      <c r="B181" s="450" t="s">
        <v>784</v>
      </c>
      <c r="C181" s="453">
        <v>0</v>
      </c>
      <c r="D181" s="453">
        <v>0</v>
      </c>
    </row>
    <row r="182" spans="1:4" x14ac:dyDescent="0.25">
      <c r="A182" s="455" t="s">
        <v>785</v>
      </c>
      <c r="B182" s="450" t="s">
        <v>786</v>
      </c>
      <c r="C182" s="453">
        <v>1107991954</v>
      </c>
      <c r="D182" s="453">
        <v>1083513211</v>
      </c>
    </row>
    <row r="183" spans="1:4" x14ac:dyDescent="0.25">
      <c r="A183" s="454" t="s">
        <v>787</v>
      </c>
      <c r="B183" s="446" t="s">
        <v>788</v>
      </c>
      <c r="C183" s="452">
        <v>1311775000</v>
      </c>
      <c r="D183" s="452">
        <v>1311775000</v>
      </c>
    </row>
    <row r="184" spans="1:4" hidden="1" x14ac:dyDescent="0.25">
      <c r="A184" s="454" t="s">
        <v>789</v>
      </c>
      <c r="B184" s="446" t="s">
        <v>790</v>
      </c>
      <c r="C184" s="452">
        <v>0</v>
      </c>
      <c r="D184" s="452">
        <v>0</v>
      </c>
    </row>
    <row r="185" spans="1:4" ht="25.5" x14ac:dyDescent="0.25">
      <c r="A185" s="454" t="s">
        <v>791</v>
      </c>
      <c r="B185" s="446" t="s">
        <v>792</v>
      </c>
      <c r="C185" s="452">
        <v>5470210</v>
      </c>
      <c r="D185" s="452">
        <v>5470210</v>
      </c>
    </row>
    <row r="186" spans="1:4" x14ac:dyDescent="0.25">
      <c r="A186" s="454" t="s">
        <v>793</v>
      </c>
      <c r="B186" s="446" t="s">
        <v>794</v>
      </c>
      <c r="C186" s="452">
        <v>-296937344</v>
      </c>
      <c r="D186" s="452">
        <v>-299768700</v>
      </c>
    </row>
    <row r="187" spans="1:4" hidden="1" x14ac:dyDescent="0.25">
      <c r="A187" s="454" t="s">
        <v>795</v>
      </c>
      <c r="B187" s="446" t="s">
        <v>796</v>
      </c>
      <c r="C187" s="452">
        <v>0</v>
      </c>
      <c r="D187" s="452">
        <v>0</v>
      </c>
    </row>
    <row r="188" spans="1:4" x14ac:dyDescent="0.25">
      <c r="A188" s="454" t="s">
        <v>797</v>
      </c>
      <c r="B188" s="446" t="s">
        <v>798</v>
      </c>
      <c r="C188" s="452">
        <v>-2831356</v>
      </c>
      <c r="D188" s="452">
        <v>-977268</v>
      </c>
    </row>
    <row r="189" spans="1:4" x14ac:dyDescent="0.25">
      <c r="A189" s="455" t="s">
        <v>799</v>
      </c>
      <c r="B189" s="450" t="s">
        <v>800</v>
      </c>
      <c r="C189" s="453">
        <v>1017476510</v>
      </c>
      <c r="D189" s="453">
        <v>1016499242</v>
      </c>
    </row>
    <row r="190" spans="1:4" ht="25.5" hidden="1" x14ac:dyDescent="0.25">
      <c r="A190" s="454" t="s">
        <v>801</v>
      </c>
      <c r="B190" s="446" t="s">
        <v>802</v>
      </c>
      <c r="C190" s="452">
        <v>0</v>
      </c>
      <c r="D190" s="452">
        <v>0</v>
      </c>
    </row>
    <row r="191" spans="1:4" ht="38.25" hidden="1" x14ac:dyDescent="0.25">
      <c r="A191" s="454" t="s">
        <v>803</v>
      </c>
      <c r="B191" s="446" t="s">
        <v>804</v>
      </c>
      <c r="C191" s="452">
        <v>0</v>
      </c>
      <c r="D191" s="452">
        <v>0</v>
      </c>
    </row>
    <row r="192" spans="1:4" ht="25.5" x14ac:dyDescent="0.25">
      <c r="A192" s="454" t="s">
        <v>805</v>
      </c>
      <c r="B192" s="446" t="s">
        <v>806</v>
      </c>
      <c r="C192" s="452">
        <v>14912096</v>
      </c>
      <c r="D192" s="452">
        <v>6063223</v>
      </c>
    </row>
    <row r="193" spans="1:4" ht="25.5" x14ac:dyDescent="0.25">
      <c r="A193" s="454" t="s">
        <v>807</v>
      </c>
      <c r="B193" s="446" t="s">
        <v>808</v>
      </c>
      <c r="C193" s="452">
        <v>418527</v>
      </c>
      <c r="D193" s="452">
        <v>0</v>
      </c>
    </row>
    <row r="194" spans="1:4" ht="38.25" hidden="1" x14ac:dyDescent="0.25">
      <c r="A194" s="454" t="s">
        <v>809</v>
      </c>
      <c r="B194" s="446" t="s">
        <v>810</v>
      </c>
      <c r="C194" s="452">
        <v>0</v>
      </c>
      <c r="D194" s="452">
        <v>0</v>
      </c>
    </row>
    <row r="195" spans="1:4" ht="51" hidden="1" x14ac:dyDescent="0.25">
      <c r="A195" s="454" t="s">
        <v>811</v>
      </c>
      <c r="B195" s="446" t="s">
        <v>812</v>
      </c>
      <c r="C195" s="452">
        <v>0</v>
      </c>
      <c r="D195" s="452">
        <v>0</v>
      </c>
    </row>
    <row r="196" spans="1:4" ht="38.25" hidden="1" x14ac:dyDescent="0.25">
      <c r="A196" s="454" t="s">
        <v>813</v>
      </c>
      <c r="B196" s="446" t="s">
        <v>814</v>
      </c>
      <c r="C196" s="452">
        <v>0</v>
      </c>
      <c r="D196" s="452">
        <v>0</v>
      </c>
    </row>
    <row r="197" spans="1:4" ht="25.5" hidden="1" x14ac:dyDescent="0.25">
      <c r="A197" s="454" t="s">
        <v>815</v>
      </c>
      <c r="B197" s="446" t="s">
        <v>816</v>
      </c>
      <c r="C197" s="452">
        <v>0</v>
      </c>
      <c r="D197" s="452">
        <v>0</v>
      </c>
    </row>
    <row r="198" spans="1:4" ht="25.5" x14ac:dyDescent="0.25">
      <c r="A198" s="454" t="s">
        <v>817</v>
      </c>
      <c r="B198" s="446" t="s">
        <v>818</v>
      </c>
      <c r="C198" s="452">
        <v>17773054</v>
      </c>
      <c r="D198" s="452">
        <v>7196548</v>
      </c>
    </row>
    <row r="199" spans="1:4" ht="38.25" hidden="1" x14ac:dyDescent="0.25">
      <c r="A199" s="454" t="s">
        <v>819</v>
      </c>
      <c r="B199" s="446" t="s">
        <v>820</v>
      </c>
      <c r="C199" s="452">
        <v>0</v>
      </c>
      <c r="D199" s="452">
        <v>0</v>
      </c>
    </row>
    <row r="200" spans="1:4" ht="51" hidden="1" x14ac:dyDescent="0.25">
      <c r="A200" s="454" t="s">
        <v>821</v>
      </c>
      <c r="B200" s="446" t="s">
        <v>822</v>
      </c>
      <c r="C200" s="452">
        <v>0</v>
      </c>
      <c r="D200" s="452">
        <v>0</v>
      </c>
    </row>
    <row r="201" spans="1:4" ht="38.25" hidden="1" x14ac:dyDescent="0.25">
      <c r="A201" s="454" t="s">
        <v>823</v>
      </c>
      <c r="B201" s="446" t="s">
        <v>824</v>
      </c>
      <c r="C201" s="452">
        <v>0</v>
      </c>
      <c r="D201" s="452">
        <v>0</v>
      </c>
    </row>
    <row r="202" spans="1:4" ht="38.25" hidden="1" x14ac:dyDescent="0.25">
      <c r="A202" s="454" t="s">
        <v>825</v>
      </c>
      <c r="B202" s="446" t="s">
        <v>826</v>
      </c>
      <c r="C202" s="452">
        <v>0</v>
      </c>
      <c r="D202" s="452">
        <v>0</v>
      </c>
    </row>
    <row r="203" spans="1:4" ht="51" hidden="1" x14ac:dyDescent="0.25">
      <c r="A203" s="454" t="s">
        <v>827</v>
      </c>
      <c r="B203" s="446" t="s">
        <v>828</v>
      </c>
      <c r="C203" s="452">
        <v>0</v>
      </c>
      <c r="D203" s="452">
        <v>0</v>
      </c>
    </row>
    <row r="204" spans="1:4" ht="51" hidden="1" x14ac:dyDescent="0.25">
      <c r="A204" s="454" t="s">
        <v>829</v>
      </c>
      <c r="B204" s="446" t="s">
        <v>830</v>
      </c>
      <c r="C204" s="452">
        <v>0</v>
      </c>
      <c r="D204" s="452">
        <v>0</v>
      </c>
    </row>
    <row r="205" spans="1:4" ht="25.5" hidden="1" x14ac:dyDescent="0.25">
      <c r="A205" s="454" t="s">
        <v>831</v>
      </c>
      <c r="B205" s="446" t="s">
        <v>832</v>
      </c>
      <c r="C205" s="452">
        <v>0</v>
      </c>
      <c r="D205" s="452">
        <v>0</v>
      </c>
    </row>
    <row r="206" spans="1:4" ht="38.25" hidden="1" x14ac:dyDescent="0.25">
      <c r="A206" s="454" t="s">
        <v>833</v>
      </c>
      <c r="B206" s="446" t="s">
        <v>834</v>
      </c>
      <c r="C206" s="452">
        <v>0</v>
      </c>
      <c r="D206" s="452">
        <v>0</v>
      </c>
    </row>
    <row r="207" spans="1:4" ht="25.5" hidden="1" x14ac:dyDescent="0.25">
      <c r="A207" s="454" t="s">
        <v>835</v>
      </c>
      <c r="B207" s="446" t="s">
        <v>836</v>
      </c>
      <c r="C207" s="452">
        <v>0</v>
      </c>
      <c r="D207" s="452">
        <v>0</v>
      </c>
    </row>
    <row r="208" spans="1:4" ht="38.25" hidden="1" x14ac:dyDescent="0.25">
      <c r="A208" s="454" t="s">
        <v>837</v>
      </c>
      <c r="B208" s="446" t="s">
        <v>838</v>
      </c>
      <c r="C208" s="452">
        <v>0</v>
      </c>
      <c r="D208" s="452">
        <v>0</v>
      </c>
    </row>
    <row r="209" spans="1:4" ht="38.25" hidden="1" x14ac:dyDescent="0.25">
      <c r="A209" s="454" t="s">
        <v>839</v>
      </c>
      <c r="B209" s="446" t="s">
        <v>840</v>
      </c>
      <c r="C209" s="452">
        <v>0</v>
      </c>
      <c r="D209" s="452">
        <v>0</v>
      </c>
    </row>
    <row r="210" spans="1:4" ht="25.5" hidden="1" x14ac:dyDescent="0.25">
      <c r="A210" s="454" t="s">
        <v>841</v>
      </c>
      <c r="B210" s="446" t="s">
        <v>842</v>
      </c>
      <c r="C210" s="452">
        <v>0</v>
      </c>
      <c r="D210" s="452">
        <v>0</v>
      </c>
    </row>
    <row r="211" spans="1:4" ht="38.25" hidden="1" x14ac:dyDescent="0.25">
      <c r="A211" s="454" t="s">
        <v>843</v>
      </c>
      <c r="B211" s="446" t="s">
        <v>844</v>
      </c>
      <c r="C211" s="452">
        <v>0</v>
      </c>
      <c r="D211" s="452">
        <v>0</v>
      </c>
    </row>
    <row r="212" spans="1:4" ht="51" hidden="1" x14ac:dyDescent="0.25">
      <c r="A212" s="454" t="s">
        <v>845</v>
      </c>
      <c r="B212" s="446" t="s">
        <v>846</v>
      </c>
      <c r="C212" s="452">
        <v>0</v>
      </c>
      <c r="D212" s="452">
        <v>0</v>
      </c>
    </row>
    <row r="213" spans="1:4" ht="38.25" hidden="1" x14ac:dyDescent="0.25">
      <c r="A213" s="454" t="s">
        <v>847</v>
      </c>
      <c r="B213" s="446" t="s">
        <v>848</v>
      </c>
      <c r="C213" s="452">
        <v>0</v>
      </c>
      <c r="D213" s="452">
        <v>0</v>
      </c>
    </row>
    <row r="214" spans="1:4" ht="25.5" hidden="1" x14ac:dyDescent="0.25">
      <c r="A214" s="454" t="s">
        <v>849</v>
      </c>
      <c r="B214" s="446" t="s">
        <v>850</v>
      </c>
      <c r="C214" s="452">
        <v>0</v>
      </c>
      <c r="D214" s="452">
        <v>0</v>
      </c>
    </row>
    <row r="215" spans="1:4" ht="25.5" x14ac:dyDescent="0.25">
      <c r="A215" s="455" t="s">
        <v>851</v>
      </c>
      <c r="B215" s="450" t="s">
        <v>852</v>
      </c>
      <c r="C215" s="453">
        <v>33103677</v>
      </c>
      <c r="D215" s="453">
        <v>13259771</v>
      </c>
    </row>
    <row r="216" spans="1:4" ht="25.5" hidden="1" x14ac:dyDescent="0.25">
      <c r="A216" s="454" t="s">
        <v>853</v>
      </c>
      <c r="B216" s="446" t="s">
        <v>854</v>
      </c>
      <c r="C216" s="452">
        <v>0</v>
      </c>
      <c r="D216" s="452">
        <v>0</v>
      </c>
    </row>
    <row r="217" spans="1:4" ht="38.25" hidden="1" x14ac:dyDescent="0.25">
      <c r="A217" s="454" t="s">
        <v>855</v>
      </c>
      <c r="B217" s="446" t="s">
        <v>856</v>
      </c>
      <c r="C217" s="452">
        <v>0</v>
      </c>
      <c r="D217" s="452">
        <v>0</v>
      </c>
    </row>
    <row r="218" spans="1:4" ht="25.5" x14ac:dyDescent="0.25">
      <c r="A218" s="454" t="s">
        <v>857</v>
      </c>
      <c r="B218" s="446" t="s">
        <v>858</v>
      </c>
      <c r="C218" s="452">
        <v>1337256</v>
      </c>
      <c r="D218" s="452">
        <v>0</v>
      </c>
    </row>
    <row r="219" spans="1:4" ht="25.5" hidden="1" x14ac:dyDescent="0.25">
      <c r="A219" s="454" t="s">
        <v>859</v>
      </c>
      <c r="B219" s="446" t="s">
        <v>860</v>
      </c>
      <c r="C219" s="452">
        <v>0</v>
      </c>
      <c r="D219" s="452">
        <v>0</v>
      </c>
    </row>
    <row r="220" spans="1:4" ht="38.25" hidden="1" x14ac:dyDescent="0.25">
      <c r="A220" s="454" t="s">
        <v>861</v>
      </c>
      <c r="B220" s="446" t="s">
        <v>862</v>
      </c>
      <c r="C220" s="452">
        <v>0</v>
      </c>
      <c r="D220" s="452">
        <v>0</v>
      </c>
    </row>
    <row r="221" spans="1:4" ht="51" hidden="1" x14ac:dyDescent="0.25">
      <c r="A221" s="454" t="s">
        <v>863</v>
      </c>
      <c r="B221" s="446" t="s">
        <v>864</v>
      </c>
      <c r="C221" s="452">
        <v>0</v>
      </c>
      <c r="D221" s="452">
        <v>0</v>
      </c>
    </row>
    <row r="222" spans="1:4" ht="38.25" hidden="1" x14ac:dyDescent="0.25">
      <c r="A222" s="454" t="s">
        <v>865</v>
      </c>
      <c r="B222" s="446" t="s">
        <v>866</v>
      </c>
      <c r="C222" s="452">
        <v>0</v>
      </c>
      <c r="D222" s="452">
        <v>0</v>
      </c>
    </row>
    <row r="223" spans="1:4" ht="25.5" hidden="1" x14ac:dyDescent="0.25">
      <c r="A223" s="454" t="s">
        <v>867</v>
      </c>
      <c r="B223" s="446" t="s">
        <v>868</v>
      </c>
      <c r="C223" s="452">
        <v>0</v>
      </c>
      <c r="D223" s="452">
        <v>0</v>
      </c>
    </row>
    <row r="224" spans="1:4" ht="25.5" hidden="1" x14ac:dyDescent="0.25">
      <c r="A224" s="454" t="s">
        <v>869</v>
      </c>
      <c r="B224" s="446" t="s">
        <v>870</v>
      </c>
      <c r="C224" s="452">
        <v>0</v>
      </c>
      <c r="D224" s="452">
        <v>0</v>
      </c>
    </row>
    <row r="225" spans="1:4" ht="38.25" hidden="1" x14ac:dyDescent="0.25">
      <c r="A225" s="454" t="s">
        <v>871</v>
      </c>
      <c r="B225" s="446" t="s">
        <v>872</v>
      </c>
      <c r="C225" s="452">
        <v>0</v>
      </c>
      <c r="D225" s="452">
        <v>0</v>
      </c>
    </row>
    <row r="226" spans="1:4" ht="51" hidden="1" x14ac:dyDescent="0.25">
      <c r="A226" s="454" t="s">
        <v>873</v>
      </c>
      <c r="B226" s="446" t="s">
        <v>874</v>
      </c>
      <c r="C226" s="452">
        <v>0</v>
      </c>
      <c r="D226" s="452">
        <v>0</v>
      </c>
    </row>
    <row r="227" spans="1:4" ht="38.25" hidden="1" x14ac:dyDescent="0.25">
      <c r="A227" s="454" t="s">
        <v>875</v>
      </c>
      <c r="B227" s="446" t="s">
        <v>876</v>
      </c>
      <c r="C227" s="452">
        <v>0</v>
      </c>
      <c r="D227" s="452">
        <v>0</v>
      </c>
    </row>
    <row r="228" spans="1:4" ht="38.25" x14ac:dyDescent="0.25">
      <c r="A228" s="454" t="s">
        <v>877</v>
      </c>
      <c r="B228" s="446" t="s">
        <v>878</v>
      </c>
      <c r="C228" s="452">
        <v>37080230</v>
      </c>
      <c r="D228" s="452">
        <v>32236891</v>
      </c>
    </row>
    <row r="229" spans="1:4" ht="51" x14ac:dyDescent="0.25">
      <c r="A229" s="454" t="s">
        <v>879</v>
      </c>
      <c r="B229" s="446" t="s">
        <v>880</v>
      </c>
      <c r="C229" s="452">
        <v>30577025</v>
      </c>
      <c r="D229" s="452">
        <v>23577025</v>
      </c>
    </row>
    <row r="230" spans="1:4" ht="38.25" hidden="1" x14ac:dyDescent="0.25">
      <c r="A230" s="454" t="s">
        <v>881</v>
      </c>
      <c r="B230" s="446" t="s">
        <v>882</v>
      </c>
      <c r="C230" s="452">
        <v>0</v>
      </c>
      <c r="D230" s="452">
        <v>0</v>
      </c>
    </row>
    <row r="231" spans="1:4" ht="38.25" hidden="1" x14ac:dyDescent="0.25">
      <c r="A231" s="454" t="s">
        <v>883</v>
      </c>
      <c r="B231" s="446" t="s">
        <v>884</v>
      </c>
      <c r="C231" s="452">
        <v>0</v>
      </c>
      <c r="D231" s="452">
        <v>0</v>
      </c>
    </row>
    <row r="232" spans="1:4" ht="38.25" hidden="1" x14ac:dyDescent="0.25">
      <c r="A232" s="454" t="s">
        <v>885</v>
      </c>
      <c r="B232" s="446" t="s">
        <v>886</v>
      </c>
      <c r="C232" s="452">
        <v>0</v>
      </c>
      <c r="D232" s="452">
        <v>0</v>
      </c>
    </row>
    <row r="233" spans="1:4" ht="38.25" x14ac:dyDescent="0.25">
      <c r="A233" s="454" t="s">
        <v>887</v>
      </c>
      <c r="B233" s="446" t="s">
        <v>888</v>
      </c>
      <c r="C233" s="452">
        <v>6503205</v>
      </c>
      <c r="D233" s="452">
        <v>8659866</v>
      </c>
    </row>
    <row r="234" spans="1:4" ht="38.25" hidden="1" x14ac:dyDescent="0.25">
      <c r="A234" s="454" t="s">
        <v>889</v>
      </c>
      <c r="B234" s="446" t="s">
        <v>890</v>
      </c>
      <c r="C234" s="452">
        <v>0</v>
      </c>
      <c r="D234" s="452">
        <v>0</v>
      </c>
    </row>
    <row r="235" spans="1:4" ht="38.25" hidden="1" x14ac:dyDescent="0.25">
      <c r="A235" s="454" t="s">
        <v>891</v>
      </c>
      <c r="B235" s="446" t="s">
        <v>892</v>
      </c>
      <c r="C235" s="452">
        <v>0</v>
      </c>
      <c r="D235" s="452">
        <v>0</v>
      </c>
    </row>
    <row r="236" spans="1:4" ht="51" hidden="1" x14ac:dyDescent="0.25">
      <c r="A236" s="454" t="s">
        <v>893</v>
      </c>
      <c r="B236" s="446" t="s">
        <v>894</v>
      </c>
      <c r="C236" s="452">
        <v>0</v>
      </c>
      <c r="D236" s="452">
        <v>0</v>
      </c>
    </row>
    <row r="237" spans="1:4" ht="51" hidden="1" x14ac:dyDescent="0.25">
      <c r="A237" s="454" t="s">
        <v>895</v>
      </c>
      <c r="B237" s="446" t="s">
        <v>896</v>
      </c>
      <c r="C237" s="452">
        <v>0</v>
      </c>
      <c r="D237" s="452">
        <v>0</v>
      </c>
    </row>
    <row r="238" spans="1:4" ht="25.5" hidden="1" x14ac:dyDescent="0.25">
      <c r="A238" s="454" t="s">
        <v>897</v>
      </c>
      <c r="B238" s="446" t="s">
        <v>898</v>
      </c>
      <c r="C238" s="452">
        <v>0</v>
      </c>
      <c r="D238" s="452">
        <v>0</v>
      </c>
    </row>
    <row r="239" spans="1:4" ht="25.5" x14ac:dyDescent="0.25">
      <c r="A239" s="455" t="s">
        <v>899</v>
      </c>
      <c r="B239" s="450" t="s">
        <v>900</v>
      </c>
      <c r="C239" s="453">
        <v>38417486</v>
      </c>
      <c r="D239" s="453">
        <v>32236891</v>
      </c>
    </row>
    <row r="240" spans="1:4" x14ac:dyDescent="0.25">
      <c r="A240" s="454" t="s">
        <v>901</v>
      </c>
      <c r="B240" s="446" t="s">
        <v>902</v>
      </c>
      <c r="C240" s="452">
        <v>2544713</v>
      </c>
      <c r="D240" s="452">
        <v>1500205</v>
      </c>
    </row>
    <row r="241" spans="1:4" ht="25.5" x14ac:dyDescent="0.25">
      <c r="A241" s="454" t="s">
        <v>903</v>
      </c>
      <c r="B241" s="446" t="s">
        <v>904</v>
      </c>
      <c r="C241" s="452">
        <v>0</v>
      </c>
      <c r="D241" s="452">
        <v>0</v>
      </c>
    </row>
    <row r="242" spans="1:4" ht="25.5" x14ac:dyDescent="0.25">
      <c r="A242" s="454" t="s">
        <v>905</v>
      </c>
      <c r="B242" s="446" t="s">
        <v>906</v>
      </c>
      <c r="C242" s="452">
        <v>268462</v>
      </c>
      <c r="D242" s="452">
        <v>2806986</v>
      </c>
    </row>
    <row r="243" spans="1:4" hidden="1" x14ac:dyDescent="0.25">
      <c r="A243" s="454" t="s">
        <v>907</v>
      </c>
      <c r="B243" s="446" t="s">
        <v>908</v>
      </c>
      <c r="C243" s="452">
        <v>0</v>
      </c>
      <c r="D243" s="452">
        <v>0</v>
      </c>
    </row>
    <row r="244" spans="1:4" ht="38.25" hidden="1" x14ac:dyDescent="0.25">
      <c r="A244" s="454" t="s">
        <v>909</v>
      </c>
      <c r="B244" s="446" t="s">
        <v>910</v>
      </c>
      <c r="C244" s="452">
        <v>0</v>
      </c>
      <c r="D244" s="452">
        <v>0</v>
      </c>
    </row>
    <row r="245" spans="1:4" ht="38.25" hidden="1" x14ac:dyDescent="0.25">
      <c r="A245" s="454" t="s">
        <v>911</v>
      </c>
      <c r="B245" s="446" t="s">
        <v>912</v>
      </c>
      <c r="C245" s="452">
        <v>0</v>
      </c>
      <c r="D245" s="452">
        <v>0</v>
      </c>
    </row>
    <row r="246" spans="1:4" ht="25.5" hidden="1" x14ac:dyDescent="0.25">
      <c r="A246" s="454" t="s">
        <v>913</v>
      </c>
      <c r="B246" s="446" t="s">
        <v>914</v>
      </c>
      <c r="C246" s="452">
        <v>0</v>
      </c>
      <c r="D246" s="452">
        <v>0</v>
      </c>
    </row>
    <row r="247" spans="1:4" ht="25.5" hidden="1" x14ac:dyDescent="0.25">
      <c r="A247" s="454" t="s">
        <v>915</v>
      </c>
      <c r="B247" s="446" t="s">
        <v>916</v>
      </c>
      <c r="C247" s="452">
        <v>0</v>
      </c>
      <c r="D247" s="452">
        <v>0</v>
      </c>
    </row>
    <row r="248" spans="1:4" ht="25.5" hidden="1" x14ac:dyDescent="0.25">
      <c r="A248" s="454" t="s">
        <v>917</v>
      </c>
      <c r="B248" s="446" t="s">
        <v>918</v>
      </c>
      <c r="C248" s="452">
        <v>0</v>
      </c>
      <c r="D248" s="452">
        <v>0</v>
      </c>
    </row>
    <row r="249" spans="1:4" ht="25.5" x14ac:dyDescent="0.25">
      <c r="A249" s="455" t="s">
        <v>919</v>
      </c>
      <c r="B249" s="450" t="s">
        <v>920</v>
      </c>
      <c r="C249" s="453">
        <v>2813175</v>
      </c>
      <c r="D249" s="453">
        <v>4307191</v>
      </c>
    </row>
    <row r="250" spans="1:4" x14ac:dyDescent="0.25">
      <c r="A250" s="455" t="s">
        <v>921</v>
      </c>
      <c r="B250" s="450" t="s">
        <v>922</v>
      </c>
      <c r="C250" s="453">
        <v>74334338</v>
      </c>
      <c r="D250" s="453">
        <v>49803853</v>
      </c>
    </row>
    <row r="251" spans="1:4" ht="25.5" hidden="1" x14ac:dyDescent="0.25">
      <c r="A251" s="455" t="s">
        <v>923</v>
      </c>
      <c r="B251" s="450" t="s">
        <v>924</v>
      </c>
      <c r="C251" s="453">
        <v>0</v>
      </c>
      <c r="D251" s="453">
        <v>0</v>
      </c>
    </row>
    <row r="252" spans="1:4" ht="25.5" hidden="1" x14ac:dyDescent="0.25">
      <c r="A252" s="454" t="s">
        <v>925</v>
      </c>
      <c r="B252" s="446" t="s">
        <v>926</v>
      </c>
      <c r="C252" s="452">
        <v>0</v>
      </c>
      <c r="D252" s="452">
        <v>0</v>
      </c>
    </row>
    <row r="253" spans="1:4" ht="25.5" x14ac:dyDescent="0.25">
      <c r="A253" s="454" t="s">
        <v>927</v>
      </c>
      <c r="B253" s="446" t="s">
        <v>928</v>
      </c>
      <c r="C253" s="452">
        <v>1673111</v>
      </c>
      <c r="D253" s="452">
        <v>2702121</v>
      </c>
    </row>
    <row r="254" spans="1:4" x14ac:dyDescent="0.25">
      <c r="A254" s="454" t="s">
        <v>929</v>
      </c>
      <c r="B254" s="446" t="s">
        <v>930</v>
      </c>
      <c r="C254" s="452">
        <v>14507995</v>
      </c>
      <c r="D254" s="452">
        <v>14507995</v>
      </c>
    </row>
    <row r="255" spans="1:4" ht="25.5" x14ac:dyDescent="0.25">
      <c r="A255" s="455" t="s">
        <v>931</v>
      </c>
      <c r="B255" s="450" t="s">
        <v>932</v>
      </c>
      <c r="C255" s="453">
        <v>16181106</v>
      </c>
      <c r="D255" s="453">
        <v>17210116</v>
      </c>
    </row>
    <row r="256" spans="1:4" x14ac:dyDescent="0.25">
      <c r="A256" s="455" t="s">
        <v>933</v>
      </c>
      <c r="B256" s="450" t="s">
        <v>934</v>
      </c>
      <c r="C256" s="453">
        <v>1107991954</v>
      </c>
      <c r="D256" s="453">
        <v>1083513211</v>
      </c>
    </row>
  </sheetData>
  <mergeCells count="2">
    <mergeCell ref="A1:D1"/>
    <mergeCell ref="A3:D3"/>
  </mergeCell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topLeftCell="A34" workbookViewId="0">
      <selection activeCell="C182" sqref="C182"/>
    </sheetView>
  </sheetViews>
  <sheetFormatPr defaultRowHeight="15" x14ac:dyDescent="0.25"/>
  <cols>
    <col min="1" max="1" width="8.140625" customWidth="1"/>
    <col min="2" max="2" width="41" customWidth="1"/>
    <col min="3" max="3" width="13.42578125" customWidth="1"/>
    <col min="4" max="4" width="13.28515625" customWidth="1"/>
    <col min="256" max="256" width="8.140625" customWidth="1"/>
    <col min="257" max="257" width="41" customWidth="1"/>
    <col min="258" max="260" width="32.85546875" customWidth="1"/>
    <col min="512" max="512" width="8.140625" customWidth="1"/>
    <col min="513" max="513" width="41" customWidth="1"/>
    <col min="514" max="516" width="32.85546875" customWidth="1"/>
    <col min="768" max="768" width="8.140625" customWidth="1"/>
    <col min="769" max="769" width="41" customWidth="1"/>
    <col min="770" max="772" width="32.85546875" customWidth="1"/>
    <col min="1024" max="1024" width="8.140625" customWidth="1"/>
    <col min="1025" max="1025" width="41" customWidth="1"/>
    <col min="1026" max="1028" width="32.85546875" customWidth="1"/>
    <col min="1280" max="1280" width="8.140625" customWidth="1"/>
    <col min="1281" max="1281" width="41" customWidth="1"/>
    <col min="1282" max="1284" width="32.85546875" customWidth="1"/>
    <col min="1536" max="1536" width="8.140625" customWidth="1"/>
    <col min="1537" max="1537" width="41" customWidth="1"/>
    <col min="1538" max="1540" width="32.85546875" customWidth="1"/>
    <col min="1792" max="1792" width="8.140625" customWidth="1"/>
    <col min="1793" max="1793" width="41" customWidth="1"/>
    <col min="1794" max="1796" width="32.85546875" customWidth="1"/>
    <col min="2048" max="2048" width="8.140625" customWidth="1"/>
    <col min="2049" max="2049" width="41" customWidth="1"/>
    <col min="2050" max="2052" width="32.85546875" customWidth="1"/>
    <col min="2304" max="2304" width="8.140625" customWidth="1"/>
    <col min="2305" max="2305" width="41" customWidth="1"/>
    <col min="2306" max="2308" width="32.85546875" customWidth="1"/>
    <col min="2560" max="2560" width="8.140625" customWidth="1"/>
    <col min="2561" max="2561" width="41" customWidth="1"/>
    <col min="2562" max="2564" width="32.85546875" customWidth="1"/>
    <col min="2816" max="2816" width="8.140625" customWidth="1"/>
    <col min="2817" max="2817" width="41" customWidth="1"/>
    <col min="2818" max="2820" width="32.85546875" customWidth="1"/>
    <col min="3072" max="3072" width="8.140625" customWidth="1"/>
    <col min="3073" max="3073" width="41" customWidth="1"/>
    <col min="3074" max="3076" width="32.85546875" customWidth="1"/>
    <col min="3328" max="3328" width="8.140625" customWidth="1"/>
    <col min="3329" max="3329" width="41" customWidth="1"/>
    <col min="3330" max="3332" width="32.85546875" customWidth="1"/>
    <col min="3584" max="3584" width="8.140625" customWidth="1"/>
    <col min="3585" max="3585" width="41" customWidth="1"/>
    <col min="3586" max="3588" width="32.85546875" customWidth="1"/>
    <col min="3840" max="3840" width="8.140625" customWidth="1"/>
    <col min="3841" max="3841" width="41" customWidth="1"/>
    <col min="3842" max="3844" width="32.85546875" customWidth="1"/>
    <col min="4096" max="4096" width="8.140625" customWidth="1"/>
    <col min="4097" max="4097" width="41" customWidth="1"/>
    <col min="4098" max="4100" width="32.85546875" customWidth="1"/>
    <col min="4352" max="4352" width="8.140625" customWidth="1"/>
    <col min="4353" max="4353" width="41" customWidth="1"/>
    <col min="4354" max="4356" width="32.85546875" customWidth="1"/>
    <col min="4608" max="4608" width="8.140625" customWidth="1"/>
    <col min="4609" max="4609" width="41" customWidth="1"/>
    <col min="4610" max="4612" width="32.85546875" customWidth="1"/>
    <col min="4864" max="4864" width="8.140625" customWidth="1"/>
    <col min="4865" max="4865" width="41" customWidth="1"/>
    <col min="4866" max="4868" width="32.85546875" customWidth="1"/>
    <col min="5120" max="5120" width="8.140625" customWidth="1"/>
    <col min="5121" max="5121" width="41" customWidth="1"/>
    <col min="5122" max="5124" width="32.85546875" customWidth="1"/>
    <col min="5376" max="5376" width="8.140625" customWidth="1"/>
    <col min="5377" max="5377" width="41" customWidth="1"/>
    <col min="5378" max="5380" width="32.85546875" customWidth="1"/>
    <col min="5632" max="5632" width="8.140625" customWidth="1"/>
    <col min="5633" max="5633" width="41" customWidth="1"/>
    <col min="5634" max="5636" width="32.85546875" customWidth="1"/>
    <col min="5888" max="5888" width="8.140625" customWidth="1"/>
    <col min="5889" max="5889" width="41" customWidth="1"/>
    <col min="5890" max="5892" width="32.85546875" customWidth="1"/>
    <col min="6144" max="6144" width="8.140625" customWidth="1"/>
    <col min="6145" max="6145" width="41" customWidth="1"/>
    <col min="6146" max="6148" width="32.85546875" customWidth="1"/>
    <col min="6400" max="6400" width="8.140625" customWidth="1"/>
    <col min="6401" max="6401" width="41" customWidth="1"/>
    <col min="6402" max="6404" width="32.85546875" customWidth="1"/>
    <col min="6656" max="6656" width="8.140625" customWidth="1"/>
    <col min="6657" max="6657" width="41" customWidth="1"/>
    <col min="6658" max="6660" width="32.85546875" customWidth="1"/>
    <col min="6912" max="6912" width="8.140625" customWidth="1"/>
    <col min="6913" max="6913" width="41" customWidth="1"/>
    <col min="6914" max="6916" width="32.85546875" customWidth="1"/>
    <col min="7168" max="7168" width="8.140625" customWidth="1"/>
    <col min="7169" max="7169" width="41" customWidth="1"/>
    <col min="7170" max="7172" width="32.85546875" customWidth="1"/>
    <col min="7424" max="7424" width="8.140625" customWidth="1"/>
    <col min="7425" max="7425" width="41" customWidth="1"/>
    <col min="7426" max="7428" width="32.85546875" customWidth="1"/>
    <col min="7680" max="7680" width="8.140625" customWidth="1"/>
    <col min="7681" max="7681" width="41" customWidth="1"/>
    <col min="7682" max="7684" width="32.85546875" customWidth="1"/>
    <col min="7936" max="7936" width="8.140625" customWidth="1"/>
    <col min="7937" max="7937" width="41" customWidth="1"/>
    <col min="7938" max="7940" width="32.85546875" customWidth="1"/>
    <col min="8192" max="8192" width="8.140625" customWidth="1"/>
    <col min="8193" max="8193" width="41" customWidth="1"/>
    <col min="8194" max="8196" width="32.85546875" customWidth="1"/>
    <col min="8448" max="8448" width="8.140625" customWidth="1"/>
    <col min="8449" max="8449" width="41" customWidth="1"/>
    <col min="8450" max="8452" width="32.85546875" customWidth="1"/>
    <col min="8704" max="8704" width="8.140625" customWidth="1"/>
    <col min="8705" max="8705" width="41" customWidth="1"/>
    <col min="8706" max="8708" width="32.85546875" customWidth="1"/>
    <col min="8960" max="8960" width="8.140625" customWidth="1"/>
    <col min="8961" max="8961" width="41" customWidth="1"/>
    <col min="8962" max="8964" width="32.85546875" customWidth="1"/>
    <col min="9216" max="9216" width="8.140625" customWidth="1"/>
    <col min="9217" max="9217" width="41" customWidth="1"/>
    <col min="9218" max="9220" width="32.85546875" customWidth="1"/>
    <col min="9472" max="9472" width="8.140625" customWidth="1"/>
    <col min="9473" max="9473" width="41" customWidth="1"/>
    <col min="9474" max="9476" width="32.85546875" customWidth="1"/>
    <col min="9728" max="9728" width="8.140625" customWidth="1"/>
    <col min="9729" max="9729" width="41" customWidth="1"/>
    <col min="9730" max="9732" width="32.85546875" customWidth="1"/>
    <col min="9984" max="9984" width="8.140625" customWidth="1"/>
    <col min="9985" max="9985" width="41" customWidth="1"/>
    <col min="9986" max="9988" width="32.85546875" customWidth="1"/>
    <col min="10240" max="10240" width="8.140625" customWidth="1"/>
    <col min="10241" max="10241" width="41" customWidth="1"/>
    <col min="10242" max="10244" width="32.85546875" customWidth="1"/>
    <col min="10496" max="10496" width="8.140625" customWidth="1"/>
    <col min="10497" max="10497" width="41" customWidth="1"/>
    <col min="10498" max="10500" width="32.85546875" customWidth="1"/>
    <col min="10752" max="10752" width="8.140625" customWidth="1"/>
    <col min="10753" max="10753" width="41" customWidth="1"/>
    <col min="10754" max="10756" width="32.85546875" customWidth="1"/>
    <col min="11008" max="11008" width="8.140625" customWidth="1"/>
    <col min="11009" max="11009" width="41" customWidth="1"/>
    <col min="11010" max="11012" width="32.85546875" customWidth="1"/>
    <col min="11264" max="11264" width="8.140625" customWidth="1"/>
    <col min="11265" max="11265" width="41" customWidth="1"/>
    <col min="11266" max="11268" width="32.85546875" customWidth="1"/>
    <col min="11520" max="11520" width="8.140625" customWidth="1"/>
    <col min="11521" max="11521" width="41" customWidth="1"/>
    <col min="11522" max="11524" width="32.85546875" customWidth="1"/>
    <col min="11776" max="11776" width="8.140625" customWidth="1"/>
    <col min="11777" max="11777" width="41" customWidth="1"/>
    <col min="11778" max="11780" width="32.85546875" customWidth="1"/>
    <col min="12032" max="12032" width="8.140625" customWidth="1"/>
    <col min="12033" max="12033" width="41" customWidth="1"/>
    <col min="12034" max="12036" width="32.85546875" customWidth="1"/>
    <col min="12288" max="12288" width="8.140625" customWidth="1"/>
    <col min="12289" max="12289" width="41" customWidth="1"/>
    <col min="12290" max="12292" width="32.85546875" customWidth="1"/>
    <col min="12544" max="12544" width="8.140625" customWidth="1"/>
    <col min="12545" max="12545" width="41" customWidth="1"/>
    <col min="12546" max="12548" width="32.85546875" customWidth="1"/>
    <col min="12800" max="12800" width="8.140625" customWidth="1"/>
    <col min="12801" max="12801" width="41" customWidth="1"/>
    <col min="12802" max="12804" width="32.85546875" customWidth="1"/>
    <col min="13056" max="13056" width="8.140625" customWidth="1"/>
    <col min="13057" max="13057" width="41" customWidth="1"/>
    <col min="13058" max="13060" width="32.85546875" customWidth="1"/>
    <col min="13312" max="13312" width="8.140625" customWidth="1"/>
    <col min="13313" max="13313" width="41" customWidth="1"/>
    <col min="13314" max="13316" width="32.85546875" customWidth="1"/>
    <col min="13568" max="13568" width="8.140625" customWidth="1"/>
    <col min="13569" max="13569" width="41" customWidth="1"/>
    <col min="13570" max="13572" width="32.85546875" customWidth="1"/>
    <col min="13824" max="13824" width="8.140625" customWidth="1"/>
    <col min="13825" max="13825" width="41" customWidth="1"/>
    <col min="13826" max="13828" width="32.85546875" customWidth="1"/>
    <col min="14080" max="14080" width="8.140625" customWidth="1"/>
    <col min="14081" max="14081" width="41" customWidth="1"/>
    <col min="14082" max="14084" width="32.85546875" customWidth="1"/>
    <col min="14336" max="14336" width="8.140625" customWidth="1"/>
    <col min="14337" max="14337" width="41" customWidth="1"/>
    <col min="14338" max="14340" width="32.85546875" customWidth="1"/>
    <col min="14592" max="14592" width="8.140625" customWidth="1"/>
    <col min="14593" max="14593" width="41" customWidth="1"/>
    <col min="14594" max="14596" width="32.85546875" customWidth="1"/>
    <col min="14848" max="14848" width="8.140625" customWidth="1"/>
    <col min="14849" max="14849" width="41" customWidth="1"/>
    <col min="14850" max="14852" width="32.85546875" customWidth="1"/>
    <col min="15104" max="15104" width="8.140625" customWidth="1"/>
    <col min="15105" max="15105" width="41" customWidth="1"/>
    <col min="15106" max="15108" width="32.85546875" customWidth="1"/>
    <col min="15360" max="15360" width="8.140625" customWidth="1"/>
    <col min="15361" max="15361" width="41" customWidth="1"/>
    <col min="15362" max="15364" width="32.85546875" customWidth="1"/>
    <col min="15616" max="15616" width="8.140625" customWidth="1"/>
    <col min="15617" max="15617" width="41" customWidth="1"/>
    <col min="15618" max="15620" width="32.85546875" customWidth="1"/>
    <col min="15872" max="15872" width="8.140625" customWidth="1"/>
    <col min="15873" max="15873" width="41" customWidth="1"/>
    <col min="15874" max="15876" width="32.85546875" customWidth="1"/>
    <col min="16128" max="16128" width="8.140625" customWidth="1"/>
    <col min="16129" max="16129" width="41" customWidth="1"/>
    <col min="16130" max="16132" width="32.85546875" customWidth="1"/>
  </cols>
  <sheetData>
    <row r="1" spans="1:4" ht="15.75" x14ac:dyDescent="0.25">
      <c r="A1" s="531" t="s">
        <v>938</v>
      </c>
      <c r="B1" s="531"/>
      <c r="C1" s="531"/>
    </row>
    <row r="2" spans="1:4" ht="15.75" x14ac:dyDescent="0.25">
      <c r="A2" s="442"/>
    </row>
    <row r="3" spans="1:4" ht="15.75" x14ac:dyDescent="0.25">
      <c r="A3" s="531" t="s">
        <v>431</v>
      </c>
      <c r="B3" s="531"/>
      <c r="C3" s="531"/>
    </row>
    <row r="5" spans="1:4" ht="30" x14ac:dyDescent="0.25">
      <c r="A5" s="444" t="s">
        <v>432</v>
      </c>
      <c r="B5" s="444" t="s">
        <v>0</v>
      </c>
      <c r="C5" s="444" t="s">
        <v>433</v>
      </c>
      <c r="D5" s="444" t="s">
        <v>434</v>
      </c>
    </row>
    <row r="6" spans="1:4" x14ac:dyDescent="0.25">
      <c r="A6" s="444">
        <v>1</v>
      </c>
      <c r="B6" s="444">
        <v>2</v>
      </c>
      <c r="C6" s="444">
        <v>3</v>
      </c>
      <c r="D6" s="444">
        <v>4</v>
      </c>
    </row>
    <row r="7" spans="1:4" hidden="1" x14ac:dyDescent="0.25">
      <c r="A7" s="445" t="s">
        <v>435</v>
      </c>
      <c r="B7" s="446" t="s">
        <v>436</v>
      </c>
      <c r="C7" s="448">
        <v>0</v>
      </c>
      <c r="D7" s="448">
        <v>0</v>
      </c>
    </row>
    <row r="8" spans="1:4" hidden="1" x14ac:dyDescent="0.25">
      <c r="A8" s="445" t="s">
        <v>437</v>
      </c>
      <c r="B8" s="446" t="s">
        <v>438</v>
      </c>
      <c r="C8" s="448">
        <v>0</v>
      </c>
      <c r="D8" s="448">
        <v>0</v>
      </c>
    </row>
    <row r="9" spans="1:4" hidden="1" x14ac:dyDescent="0.25">
      <c r="A9" s="445" t="s">
        <v>439</v>
      </c>
      <c r="B9" s="446" t="s">
        <v>440</v>
      </c>
      <c r="C9" s="448">
        <v>0</v>
      </c>
      <c r="D9" s="448">
        <v>0</v>
      </c>
    </row>
    <row r="10" spans="1:4" hidden="1" x14ac:dyDescent="0.25">
      <c r="A10" s="449" t="s">
        <v>441</v>
      </c>
      <c r="B10" s="450" t="s">
        <v>442</v>
      </c>
      <c r="C10" s="451">
        <v>0</v>
      </c>
      <c r="D10" s="451">
        <v>0</v>
      </c>
    </row>
    <row r="11" spans="1:4" ht="25.5" x14ac:dyDescent="0.25">
      <c r="A11" s="454" t="s">
        <v>443</v>
      </c>
      <c r="B11" s="446" t="s">
        <v>444</v>
      </c>
      <c r="C11" s="452">
        <v>0</v>
      </c>
      <c r="D11" s="452">
        <v>601967</v>
      </c>
    </row>
    <row r="12" spans="1:4" ht="25.5" hidden="1" x14ac:dyDescent="0.25">
      <c r="A12" s="454" t="s">
        <v>445</v>
      </c>
      <c r="B12" s="446" t="s">
        <v>446</v>
      </c>
      <c r="C12" s="452">
        <v>0</v>
      </c>
      <c r="D12" s="452">
        <v>0</v>
      </c>
    </row>
    <row r="13" spans="1:4" hidden="1" x14ac:dyDescent="0.25">
      <c r="A13" s="454" t="s">
        <v>447</v>
      </c>
      <c r="B13" s="446" t="s">
        <v>448</v>
      </c>
      <c r="C13" s="452">
        <v>0</v>
      </c>
      <c r="D13" s="452">
        <v>0</v>
      </c>
    </row>
    <row r="14" spans="1:4" hidden="1" x14ac:dyDescent="0.25">
      <c r="A14" s="454" t="s">
        <v>449</v>
      </c>
      <c r="B14" s="446" t="s">
        <v>450</v>
      </c>
      <c r="C14" s="452">
        <v>0</v>
      </c>
      <c r="D14" s="452">
        <v>0</v>
      </c>
    </row>
    <row r="15" spans="1:4" hidden="1" x14ac:dyDescent="0.25">
      <c r="A15" s="454" t="s">
        <v>451</v>
      </c>
      <c r="B15" s="446" t="s">
        <v>452</v>
      </c>
      <c r="C15" s="452">
        <v>0</v>
      </c>
      <c r="D15" s="452">
        <v>0</v>
      </c>
    </row>
    <row r="16" spans="1:4" x14ac:dyDescent="0.25">
      <c r="A16" s="455" t="s">
        <v>453</v>
      </c>
      <c r="B16" s="450" t="s">
        <v>454</v>
      </c>
      <c r="C16" s="453">
        <v>0</v>
      </c>
      <c r="D16" s="453">
        <v>601967</v>
      </c>
    </row>
    <row r="17" spans="1:4" ht="25.5" hidden="1" x14ac:dyDescent="0.25">
      <c r="A17" s="454" t="s">
        <v>455</v>
      </c>
      <c r="B17" s="446" t="s">
        <v>456</v>
      </c>
      <c r="C17" s="452">
        <v>0</v>
      </c>
      <c r="D17" s="452">
        <v>0</v>
      </c>
    </row>
    <row r="18" spans="1:4" ht="25.5" hidden="1" x14ac:dyDescent="0.25">
      <c r="A18" s="454" t="s">
        <v>457</v>
      </c>
      <c r="B18" s="446" t="s">
        <v>458</v>
      </c>
      <c r="C18" s="452">
        <v>0</v>
      </c>
      <c r="D18" s="452">
        <v>0</v>
      </c>
    </row>
    <row r="19" spans="1:4" ht="25.5" hidden="1" x14ac:dyDescent="0.25">
      <c r="A19" s="454" t="s">
        <v>459</v>
      </c>
      <c r="B19" s="446" t="s">
        <v>460</v>
      </c>
      <c r="C19" s="452">
        <v>0</v>
      </c>
      <c r="D19" s="452">
        <v>0</v>
      </c>
    </row>
    <row r="20" spans="1:4" ht="25.5" hidden="1" x14ac:dyDescent="0.25">
      <c r="A20" s="454" t="s">
        <v>461</v>
      </c>
      <c r="B20" s="446" t="s">
        <v>462</v>
      </c>
      <c r="C20" s="452">
        <v>0</v>
      </c>
      <c r="D20" s="452">
        <v>0</v>
      </c>
    </row>
    <row r="21" spans="1:4" ht="25.5" hidden="1" x14ac:dyDescent="0.25">
      <c r="A21" s="454" t="s">
        <v>463</v>
      </c>
      <c r="B21" s="446" t="s">
        <v>464</v>
      </c>
      <c r="C21" s="452">
        <v>0</v>
      </c>
      <c r="D21" s="452">
        <v>0</v>
      </c>
    </row>
    <row r="22" spans="1:4" hidden="1" x14ac:dyDescent="0.25">
      <c r="A22" s="454" t="s">
        <v>465</v>
      </c>
      <c r="B22" s="446" t="s">
        <v>466</v>
      </c>
      <c r="C22" s="452">
        <v>0</v>
      </c>
      <c r="D22" s="452">
        <v>0</v>
      </c>
    </row>
    <row r="23" spans="1:4" ht="25.5" hidden="1" x14ac:dyDescent="0.25">
      <c r="A23" s="454" t="s">
        <v>467</v>
      </c>
      <c r="B23" s="446" t="s">
        <v>468</v>
      </c>
      <c r="C23" s="452">
        <v>0</v>
      </c>
      <c r="D23" s="452">
        <v>0</v>
      </c>
    </row>
    <row r="24" spans="1:4" hidden="1" x14ac:dyDescent="0.25">
      <c r="A24" s="454" t="s">
        <v>469</v>
      </c>
      <c r="B24" s="446" t="s">
        <v>470</v>
      </c>
      <c r="C24" s="452">
        <v>0</v>
      </c>
      <c r="D24" s="452">
        <v>0</v>
      </c>
    </row>
    <row r="25" spans="1:4" ht="25.5" hidden="1" x14ac:dyDescent="0.25">
      <c r="A25" s="454" t="s">
        <v>471</v>
      </c>
      <c r="B25" s="446" t="s">
        <v>472</v>
      </c>
      <c r="C25" s="452">
        <v>0</v>
      </c>
      <c r="D25" s="452">
        <v>0</v>
      </c>
    </row>
    <row r="26" spans="1:4" ht="25.5" hidden="1" x14ac:dyDescent="0.25">
      <c r="A26" s="454" t="s">
        <v>473</v>
      </c>
      <c r="B26" s="446" t="s">
        <v>474</v>
      </c>
      <c r="C26" s="452">
        <v>0</v>
      </c>
      <c r="D26" s="452">
        <v>0</v>
      </c>
    </row>
    <row r="27" spans="1:4" ht="25.5" hidden="1" x14ac:dyDescent="0.25">
      <c r="A27" s="455" t="s">
        <v>475</v>
      </c>
      <c r="B27" s="450" t="s">
        <v>476</v>
      </c>
      <c r="C27" s="453">
        <v>0</v>
      </c>
      <c r="D27" s="453">
        <v>0</v>
      </c>
    </row>
    <row r="28" spans="1:4" ht="25.5" hidden="1" x14ac:dyDescent="0.25">
      <c r="A28" s="454" t="s">
        <v>477</v>
      </c>
      <c r="B28" s="446" t="s">
        <v>478</v>
      </c>
      <c r="C28" s="452">
        <v>0</v>
      </c>
      <c r="D28" s="452">
        <v>0</v>
      </c>
    </row>
    <row r="29" spans="1:4" hidden="1" x14ac:dyDescent="0.25">
      <c r="A29" s="454" t="s">
        <v>479</v>
      </c>
      <c r="B29" s="446" t="s">
        <v>480</v>
      </c>
      <c r="C29" s="452">
        <v>0</v>
      </c>
      <c r="D29" s="452">
        <v>0</v>
      </c>
    </row>
    <row r="30" spans="1:4" hidden="1" x14ac:dyDescent="0.25">
      <c r="A30" s="454" t="s">
        <v>481</v>
      </c>
      <c r="B30" s="446" t="s">
        <v>482</v>
      </c>
      <c r="C30" s="452">
        <v>0</v>
      </c>
      <c r="D30" s="452">
        <v>0</v>
      </c>
    </row>
    <row r="31" spans="1:4" ht="25.5" hidden="1" x14ac:dyDescent="0.25">
      <c r="A31" s="454" t="s">
        <v>483</v>
      </c>
      <c r="B31" s="446" t="s">
        <v>484</v>
      </c>
      <c r="C31" s="452">
        <v>0</v>
      </c>
      <c r="D31" s="452">
        <v>0</v>
      </c>
    </row>
    <row r="32" spans="1:4" ht="25.5" hidden="1" x14ac:dyDescent="0.25">
      <c r="A32" s="454" t="s">
        <v>485</v>
      </c>
      <c r="B32" s="446" t="s">
        <v>486</v>
      </c>
      <c r="C32" s="452">
        <v>0</v>
      </c>
      <c r="D32" s="452">
        <v>0</v>
      </c>
    </row>
    <row r="33" spans="1:4" ht="25.5" hidden="1" x14ac:dyDescent="0.25">
      <c r="A33" s="455" t="s">
        <v>487</v>
      </c>
      <c r="B33" s="450" t="s">
        <v>488</v>
      </c>
      <c r="C33" s="453">
        <v>0</v>
      </c>
      <c r="D33" s="453">
        <v>0</v>
      </c>
    </row>
    <row r="34" spans="1:4" ht="38.25" x14ac:dyDescent="0.25">
      <c r="A34" s="455" t="s">
        <v>489</v>
      </c>
      <c r="B34" s="450" t="s">
        <v>490</v>
      </c>
      <c r="C34" s="453">
        <v>0</v>
      </c>
      <c r="D34" s="453">
        <v>601967</v>
      </c>
    </row>
    <row r="35" spans="1:4" hidden="1" x14ac:dyDescent="0.25">
      <c r="A35" s="454" t="s">
        <v>491</v>
      </c>
      <c r="B35" s="446" t="s">
        <v>492</v>
      </c>
      <c r="C35" s="452">
        <v>0</v>
      </c>
      <c r="D35" s="452">
        <v>0</v>
      </c>
    </row>
    <row r="36" spans="1:4" ht="25.5" hidden="1" x14ac:dyDescent="0.25">
      <c r="A36" s="454" t="s">
        <v>493</v>
      </c>
      <c r="B36" s="446" t="s">
        <v>494</v>
      </c>
      <c r="C36" s="452">
        <v>0</v>
      </c>
      <c r="D36" s="452">
        <v>0</v>
      </c>
    </row>
    <row r="37" spans="1:4" hidden="1" x14ac:dyDescent="0.25">
      <c r="A37" s="454" t="s">
        <v>495</v>
      </c>
      <c r="B37" s="446" t="s">
        <v>496</v>
      </c>
      <c r="C37" s="452">
        <v>0</v>
      </c>
      <c r="D37" s="452">
        <v>0</v>
      </c>
    </row>
    <row r="38" spans="1:4" ht="25.5" hidden="1" x14ac:dyDescent="0.25">
      <c r="A38" s="454" t="s">
        <v>497</v>
      </c>
      <c r="B38" s="446" t="s">
        <v>498</v>
      </c>
      <c r="C38" s="452">
        <v>0</v>
      </c>
      <c r="D38" s="452">
        <v>0</v>
      </c>
    </row>
    <row r="39" spans="1:4" hidden="1" x14ac:dyDescent="0.25">
      <c r="A39" s="454" t="s">
        <v>499</v>
      </c>
      <c r="B39" s="446" t="s">
        <v>500</v>
      </c>
      <c r="C39" s="452">
        <v>0</v>
      </c>
      <c r="D39" s="452">
        <v>0</v>
      </c>
    </row>
    <row r="40" spans="1:4" hidden="1" x14ac:dyDescent="0.25">
      <c r="A40" s="455" t="s">
        <v>501</v>
      </c>
      <c r="B40" s="450" t="s">
        <v>502</v>
      </c>
      <c r="C40" s="453">
        <v>0</v>
      </c>
      <c r="D40" s="453">
        <v>0</v>
      </c>
    </row>
    <row r="41" spans="1:4" hidden="1" x14ac:dyDescent="0.25">
      <c r="A41" s="454" t="s">
        <v>503</v>
      </c>
      <c r="B41" s="446" t="s">
        <v>504</v>
      </c>
      <c r="C41" s="452">
        <v>0</v>
      </c>
      <c r="D41" s="452">
        <v>0</v>
      </c>
    </row>
    <row r="42" spans="1:4" ht="25.5" hidden="1" x14ac:dyDescent="0.25">
      <c r="A42" s="454" t="s">
        <v>505</v>
      </c>
      <c r="B42" s="446" t="s">
        <v>506</v>
      </c>
      <c r="C42" s="452">
        <v>0</v>
      </c>
      <c r="D42" s="452">
        <v>0</v>
      </c>
    </row>
    <row r="43" spans="1:4" hidden="1" x14ac:dyDescent="0.25">
      <c r="A43" s="454" t="s">
        <v>507</v>
      </c>
      <c r="B43" s="446" t="s">
        <v>508</v>
      </c>
      <c r="C43" s="452">
        <v>0</v>
      </c>
      <c r="D43" s="452">
        <v>0</v>
      </c>
    </row>
    <row r="44" spans="1:4" hidden="1" x14ac:dyDescent="0.25">
      <c r="A44" s="454" t="s">
        <v>509</v>
      </c>
      <c r="B44" s="446" t="s">
        <v>510</v>
      </c>
      <c r="C44" s="452">
        <v>0</v>
      </c>
      <c r="D44" s="452">
        <v>0</v>
      </c>
    </row>
    <row r="45" spans="1:4" hidden="1" x14ac:dyDescent="0.25">
      <c r="A45" s="454" t="s">
        <v>511</v>
      </c>
      <c r="B45" s="446" t="s">
        <v>512</v>
      </c>
      <c r="C45" s="452">
        <v>0</v>
      </c>
      <c r="D45" s="452">
        <v>0</v>
      </c>
    </row>
    <row r="46" spans="1:4" hidden="1" x14ac:dyDescent="0.25">
      <c r="A46" s="454" t="s">
        <v>513</v>
      </c>
      <c r="B46" s="446" t="s">
        <v>514</v>
      </c>
      <c r="C46" s="452">
        <v>0</v>
      </c>
      <c r="D46" s="452">
        <v>0</v>
      </c>
    </row>
    <row r="47" spans="1:4" hidden="1" x14ac:dyDescent="0.25">
      <c r="A47" s="454" t="s">
        <v>515</v>
      </c>
      <c r="B47" s="446" t="s">
        <v>516</v>
      </c>
      <c r="C47" s="452">
        <v>0</v>
      </c>
      <c r="D47" s="452">
        <v>0</v>
      </c>
    </row>
    <row r="48" spans="1:4" hidden="1" x14ac:dyDescent="0.25">
      <c r="A48" s="455" t="s">
        <v>517</v>
      </c>
      <c r="B48" s="450" t="s">
        <v>518</v>
      </c>
      <c r="C48" s="453">
        <v>0</v>
      </c>
      <c r="D48" s="453">
        <v>0</v>
      </c>
    </row>
    <row r="49" spans="1:4" ht="25.5" hidden="1" x14ac:dyDescent="0.25">
      <c r="A49" s="455" t="s">
        <v>519</v>
      </c>
      <c r="B49" s="450" t="s">
        <v>520</v>
      </c>
      <c r="C49" s="453">
        <v>0</v>
      </c>
      <c r="D49" s="453">
        <v>0</v>
      </c>
    </row>
    <row r="50" spans="1:4" ht="25.5" hidden="1" x14ac:dyDescent="0.25">
      <c r="A50" s="454" t="s">
        <v>521</v>
      </c>
      <c r="B50" s="446" t="s">
        <v>522</v>
      </c>
      <c r="C50" s="452">
        <v>0</v>
      </c>
      <c r="D50" s="452">
        <v>0</v>
      </c>
    </row>
    <row r="51" spans="1:4" ht="25.5" hidden="1" x14ac:dyDescent="0.25">
      <c r="A51" s="454" t="s">
        <v>523</v>
      </c>
      <c r="B51" s="446" t="s">
        <v>524</v>
      </c>
      <c r="C51" s="452">
        <v>0</v>
      </c>
      <c r="D51" s="452">
        <v>0</v>
      </c>
    </row>
    <row r="52" spans="1:4" hidden="1" x14ac:dyDescent="0.25">
      <c r="A52" s="455" t="s">
        <v>525</v>
      </c>
      <c r="B52" s="450" t="s">
        <v>526</v>
      </c>
      <c r="C52" s="453">
        <v>0</v>
      </c>
      <c r="D52" s="453">
        <v>0</v>
      </c>
    </row>
    <row r="53" spans="1:4" hidden="1" x14ac:dyDescent="0.25">
      <c r="A53" s="454" t="s">
        <v>527</v>
      </c>
      <c r="B53" s="446" t="s">
        <v>528</v>
      </c>
      <c r="C53" s="452">
        <v>0</v>
      </c>
      <c r="D53" s="452">
        <v>0</v>
      </c>
    </row>
    <row r="54" spans="1:4" hidden="1" x14ac:dyDescent="0.25">
      <c r="A54" s="454" t="s">
        <v>529</v>
      </c>
      <c r="B54" s="446" t="s">
        <v>530</v>
      </c>
      <c r="C54" s="452">
        <v>0</v>
      </c>
      <c r="D54" s="452">
        <v>0</v>
      </c>
    </row>
    <row r="55" spans="1:4" ht="25.5" hidden="1" x14ac:dyDescent="0.25">
      <c r="A55" s="454" t="s">
        <v>531</v>
      </c>
      <c r="B55" s="446" t="s">
        <v>532</v>
      </c>
      <c r="C55" s="452">
        <v>0</v>
      </c>
      <c r="D55" s="452">
        <v>0</v>
      </c>
    </row>
    <row r="56" spans="1:4" ht="25.5" hidden="1" x14ac:dyDescent="0.25">
      <c r="A56" s="455" t="s">
        <v>533</v>
      </c>
      <c r="B56" s="450" t="s">
        <v>534</v>
      </c>
      <c r="C56" s="453">
        <v>0</v>
      </c>
      <c r="D56" s="453">
        <v>0</v>
      </c>
    </row>
    <row r="57" spans="1:4" x14ac:dyDescent="0.25">
      <c r="A57" s="454" t="s">
        <v>535</v>
      </c>
      <c r="B57" s="446" t="s">
        <v>536</v>
      </c>
      <c r="C57" s="452">
        <v>24510</v>
      </c>
      <c r="D57" s="452">
        <v>57070</v>
      </c>
    </row>
    <row r="58" spans="1:4" hidden="1" x14ac:dyDescent="0.25">
      <c r="A58" s="454" t="s">
        <v>537</v>
      </c>
      <c r="B58" s="446" t="s">
        <v>538</v>
      </c>
      <c r="C58" s="452">
        <v>0</v>
      </c>
      <c r="D58" s="452">
        <v>0</v>
      </c>
    </row>
    <row r="59" spans="1:4" x14ac:dyDescent="0.25">
      <c r="A59" s="455" t="s">
        <v>539</v>
      </c>
      <c r="B59" s="450" t="s">
        <v>540</v>
      </c>
      <c r="C59" s="453">
        <v>24510</v>
      </c>
      <c r="D59" s="453">
        <v>57070</v>
      </c>
    </row>
    <row r="60" spans="1:4" hidden="1" x14ac:dyDescent="0.25">
      <c r="A60" s="454" t="s">
        <v>541</v>
      </c>
      <c r="B60" s="446" t="s">
        <v>542</v>
      </c>
      <c r="C60" s="452">
        <v>0</v>
      </c>
      <c r="D60" s="452">
        <v>0</v>
      </c>
    </row>
    <row r="61" spans="1:4" hidden="1" x14ac:dyDescent="0.25">
      <c r="A61" s="454" t="s">
        <v>543</v>
      </c>
      <c r="B61" s="446" t="s">
        <v>544</v>
      </c>
      <c r="C61" s="452">
        <v>0</v>
      </c>
      <c r="D61" s="452">
        <v>0</v>
      </c>
    </row>
    <row r="62" spans="1:4" hidden="1" x14ac:dyDescent="0.25">
      <c r="A62" s="455" t="s">
        <v>545</v>
      </c>
      <c r="B62" s="450" t="s">
        <v>546</v>
      </c>
      <c r="C62" s="453">
        <v>0</v>
      </c>
      <c r="D62" s="453">
        <v>0</v>
      </c>
    </row>
    <row r="63" spans="1:4" x14ac:dyDescent="0.25">
      <c r="A63" s="455" t="s">
        <v>547</v>
      </c>
      <c r="B63" s="450" t="s">
        <v>548</v>
      </c>
      <c r="C63" s="453">
        <v>24510</v>
      </c>
      <c r="D63" s="453">
        <v>57070</v>
      </c>
    </row>
    <row r="64" spans="1:4" ht="38.25" hidden="1" x14ac:dyDescent="0.25">
      <c r="A64" s="454" t="s">
        <v>549</v>
      </c>
      <c r="B64" s="446" t="s">
        <v>550</v>
      </c>
      <c r="C64" s="452">
        <v>0</v>
      </c>
      <c r="D64" s="452">
        <v>0</v>
      </c>
    </row>
    <row r="65" spans="1:4" ht="51" hidden="1" x14ac:dyDescent="0.25">
      <c r="A65" s="454" t="s">
        <v>551</v>
      </c>
      <c r="B65" s="446" t="s">
        <v>552</v>
      </c>
      <c r="C65" s="452">
        <v>0</v>
      </c>
      <c r="D65" s="452">
        <v>0</v>
      </c>
    </row>
    <row r="66" spans="1:4" ht="38.25" hidden="1" x14ac:dyDescent="0.25">
      <c r="A66" s="454" t="s">
        <v>553</v>
      </c>
      <c r="B66" s="446" t="s">
        <v>554</v>
      </c>
      <c r="C66" s="452">
        <v>0</v>
      </c>
      <c r="D66" s="452">
        <v>0</v>
      </c>
    </row>
    <row r="67" spans="1:4" ht="51" hidden="1" x14ac:dyDescent="0.25">
      <c r="A67" s="454" t="s">
        <v>555</v>
      </c>
      <c r="B67" s="446" t="s">
        <v>556</v>
      </c>
      <c r="C67" s="452">
        <v>0</v>
      </c>
      <c r="D67" s="452">
        <v>0</v>
      </c>
    </row>
    <row r="68" spans="1:4" ht="38.25" hidden="1" x14ac:dyDescent="0.25">
      <c r="A68" s="454" t="s">
        <v>557</v>
      </c>
      <c r="B68" s="446" t="s">
        <v>558</v>
      </c>
      <c r="C68" s="452">
        <v>0</v>
      </c>
      <c r="D68" s="452">
        <v>0</v>
      </c>
    </row>
    <row r="69" spans="1:4" ht="25.5" hidden="1" x14ac:dyDescent="0.25">
      <c r="A69" s="454" t="s">
        <v>559</v>
      </c>
      <c r="B69" s="446" t="s">
        <v>560</v>
      </c>
      <c r="C69" s="452">
        <v>0</v>
      </c>
      <c r="D69" s="452">
        <v>0</v>
      </c>
    </row>
    <row r="70" spans="1:4" ht="38.25" hidden="1" x14ac:dyDescent="0.25">
      <c r="A70" s="454" t="s">
        <v>561</v>
      </c>
      <c r="B70" s="446" t="s">
        <v>562</v>
      </c>
      <c r="C70" s="452">
        <v>0</v>
      </c>
      <c r="D70" s="452">
        <v>0</v>
      </c>
    </row>
    <row r="71" spans="1:4" ht="38.25" hidden="1" x14ac:dyDescent="0.25">
      <c r="A71" s="454" t="s">
        <v>563</v>
      </c>
      <c r="B71" s="446" t="s">
        <v>564</v>
      </c>
      <c r="C71" s="452">
        <v>0</v>
      </c>
      <c r="D71" s="452">
        <v>0</v>
      </c>
    </row>
    <row r="72" spans="1:4" ht="25.5" hidden="1" x14ac:dyDescent="0.25">
      <c r="A72" s="454" t="s">
        <v>565</v>
      </c>
      <c r="B72" s="446" t="s">
        <v>566</v>
      </c>
      <c r="C72" s="452">
        <v>0</v>
      </c>
      <c r="D72" s="452">
        <v>0</v>
      </c>
    </row>
    <row r="73" spans="1:4" ht="25.5" hidden="1" x14ac:dyDescent="0.25">
      <c r="A73" s="454" t="s">
        <v>567</v>
      </c>
      <c r="B73" s="446" t="s">
        <v>568</v>
      </c>
      <c r="C73" s="452">
        <v>0</v>
      </c>
      <c r="D73" s="452">
        <v>0</v>
      </c>
    </row>
    <row r="74" spans="1:4" ht="25.5" hidden="1" x14ac:dyDescent="0.25">
      <c r="A74" s="454" t="s">
        <v>569</v>
      </c>
      <c r="B74" s="446" t="s">
        <v>570</v>
      </c>
      <c r="C74" s="452">
        <v>0</v>
      </c>
      <c r="D74" s="452">
        <v>0</v>
      </c>
    </row>
    <row r="75" spans="1:4" ht="38.25" hidden="1" x14ac:dyDescent="0.25">
      <c r="A75" s="454" t="s">
        <v>571</v>
      </c>
      <c r="B75" s="446" t="s">
        <v>572</v>
      </c>
      <c r="C75" s="452">
        <v>0</v>
      </c>
      <c r="D75" s="452">
        <v>0</v>
      </c>
    </row>
    <row r="76" spans="1:4" ht="51" hidden="1" x14ac:dyDescent="0.25">
      <c r="A76" s="454" t="s">
        <v>573</v>
      </c>
      <c r="B76" s="446" t="s">
        <v>574</v>
      </c>
      <c r="C76" s="452">
        <v>0</v>
      </c>
      <c r="D76" s="452">
        <v>0</v>
      </c>
    </row>
    <row r="77" spans="1:4" ht="25.5" hidden="1" x14ac:dyDescent="0.25">
      <c r="A77" s="454" t="s">
        <v>575</v>
      </c>
      <c r="B77" s="446" t="s">
        <v>576</v>
      </c>
      <c r="C77" s="452">
        <v>0</v>
      </c>
      <c r="D77" s="452">
        <v>0</v>
      </c>
    </row>
    <row r="78" spans="1:4" ht="25.5" hidden="1" x14ac:dyDescent="0.25">
      <c r="A78" s="454" t="s">
        <v>577</v>
      </c>
      <c r="B78" s="446" t="s">
        <v>578</v>
      </c>
      <c r="C78" s="452">
        <v>0</v>
      </c>
      <c r="D78" s="452">
        <v>0</v>
      </c>
    </row>
    <row r="79" spans="1:4" ht="38.25" hidden="1" x14ac:dyDescent="0.25">
      <c r="A79" s="454" t="s">
        <v>579</v>
      </c>
      <c r="B79" s="446" t="s">
        <v>580</v>
      </c>
      <c r="C79" s="452">
        <v>0</v>
      </c>
      <c r="D79" s="452">
        <v>0</v>
      </c>
    </row>
    <row r="80" spans="1:4" ht="38.25" hidden="1" x14ac:dyDescent="0.25">
      <c r="A80" s="454" t="s">
        <v>581</v>
      </c>
      <c r="B80" s="446" t="s">
        <v>582</v>
      </c>
      <c r="C80" s="452">
        <v>0</v>
      </c>
      <c r="D80" s="452">
        <v>0</v>
      </c>
    </row>
    <row r="81" spans="1:4" ht="38.25" hidden="1" x14ac:dyDescent="0.25">
      <c r="A81" s="454" t="s">
        <v>583</v>
      </c>
      <c r="B81" s="446" t="s">
        <v>584</v>
      </c>
      <c r="C81" s="452">
        <v>0</v>
      </c>
      <c r="D81" s="452">
        <v>0</v>
      </c>
    </row>
    <row r="82" spans="1:4" ht="38.25" hidden="1" x14ac:dyDescent="0.25">
      <c r="A82" s="454" t="s">
        <v>585</v>
      </c>
      <c r="B82" s="446" t="s">
        <v>586</v>
      </c>
      <c r="C82" s="452">
        <v>0</v>
      </c>
      <c r="D82" s="452">
        <v>0</v>
      </c>
    </row>
    <row r="83" spans="1:4" ht="25.5" hidden="1" x14ac:dyDescent="0.25">
      <c r="A83" s="454" t="s">
        <v>587</v>
      </c>
      <c r="B83" s="446" t="s">
        <v>588</v>
      </c>
      <c r="C83" s="452">
        <v>0</v>
      </c>
      <c r="D83" s="452">
        <v>0</v>
      </c>
    </row>
    <row r="84" spans="1:4" ht="25.5" hidden="1" x14ac:dyDescent="0.25">
      <c r="A84" s="454" t="s">
        <v>589</v>
      </c>
      <c r="B84" s="446" t="s">
        <v>590</v>
      </c>
      <c r="C84" s="452">
        <v>0</v>
      </c>
      <c r="D84" s="452">
        <v>0</v>
      </c>
    </row>
    <row r="85" spans="1:4" ht="38.25" hidden="1" x14ac:dyDescent="0.25">
      <c r="A85" s="454" t="s">
        <v>591</v>
      </c>
      <c r="B85" s="446" t="s">
        <v>592</v>
      </c>
      <c r="C85" s="452">
        <v>0</v>
      </c>
      <c r="D85" s="452">
        <v>0</v>
      </c>
    </row>
    <row r="86" spans="1:4" ht="25.5" hidden="1" x14ac:dyDescent="0.25">
      <c r="A86" s="454" t="s">
        <v>593</v>
      </c>
      <c r="B86" s="446" t="s">
        <v>594</v>
      </c>
      <c r="C86" s="452">
        <v>0</v>
      </c>
      <c r="D86" s="452">
        <v>0</v>
      </c>
    </row>
    <row r="87" spans="1:4" ht="25.5" hidden="1" x14ac:dyDescent="0.25">
      <c r="A87" s="454" t="s">
        <v>595</v>
      </c>
      <c r="B87" s="446" t="s">
        <v>596</v>
      </c>
      <c r="C87" s="452">
        <v>0</v>
      </c>
      <c r="D87" s="452">
        <v>0</v>
      </c>
    </row>
    <row r="88" spans="1:4" ht="38.25" hidden="1" x14ac:dyDescent="0.25">
      <c r="A88" s="454" t="s">
        <v>597</v>
      </c>
      <c r="B88" s="446" t="s">
        <v>598</v>
      </c>
      <c r="C88" s="452">
        <v>0</v>
      </c>
      <c r="D88" s="452">
        <v>0</v>
      </c>
    </row>
    <row r="89" spans="1:4" ht="25.5" hidden="1" x14ac:dyDescent="0.25">
      <c r="A89" s="454" t="s">
        <v>599</v>
      </c>
      <c r="B89" s="446" t="s">
        <v>600</v>
      </c>
      <c r="C89" s="452">
        <v>0</v>
      </c>
      <c r="D89" s="452">
        <v>0</v>
      </c>
    </row>
    <row r="90" spans="1:4" ht="38.25" hidden="1" x14ac:dyDescent="0.25">
      <c r="A90" s="454" t="s">
        <v>601</v>
      </c>
      <c r="B90" s="446" t="s">
        <v>602</v>
      </c>
      <c r="C90" s="452">
        <v>0</v>
      </c>
      <c r="D90" s="452">
        <v>0</v>
      </c>
    </row>
    <row r="91" spans="1:4" ht="38.25" hidden="1" x14ac:dyDescent="0.25">
      <c r="A91" s="454" t="s">
        <v>603</v>
      </c>
      <c r="B91" s="446" t="s">
        <v>604</v>
      </c>
      <c r="C91" s="452">
        <v>0</v>
      </c>
      <c r="D91" s="452">
        <v>0</v>
      </c>
    </row>
    <row r="92" spans="1:4" ht="51" hidden="1" x14ac:dyDescent="0.25">
      <c r="A92" s="454" t="s">
        <v>605</v>
      </c>
      <c r="B92" s="446" t="s">
        <v>606</v>
      </c>
      <c r="C92" s="452">
        <v>0</v>
      </c>
      <c r="D92" s="452">
        <v>0</v>
      </c>
    </row>
    <row r="93" spans="1:4" ht="63.75" hidden="1" x14ac:dyDescent="0.25">
      <c r="A93" s="454" t="s">
        <v>607</v>
      </c>
      <c r="B93" s="446" t="s">
        <v>608</v>
      </c>
      <c r="C93" s="452">
        <v>0</v>
      </c>
      <c r="D93" s="452">
        <v>0</v>
      </c>
    </row>
    <row r="94" spans="1:4" ht="51" hidden="1" x14ac:dyDescent="0.25">
      <c r="A94" s="454" t="s">
        <v>609</v>
      </c>
      <c r="B94" s="446" t="s">
        <v>610</v>
      </c>
      <c r="C94" s="452">
        <v>0</v>
      </c>
      <c r="D94" s="452">
        <v>0</v>
      </c>
    </row>
    <row r="95" spans="1:4" ht="38.25" hidden="1" x14ac:dyDescent="0.25">
      <c r="A95" s="454" t="s">
        <v>611</v>
      </c>
      <c r="B95" s="446" t="s">
        <v>612</v>
      </c>
      <c r="C95" s="452">
        <v>0</v>
      </c>
      <c r="D95" s="452">
        <v>0</v>
      </c>
    </row>
    <row r="96" spans="1:4" ht="51" hidden="1" x14ac:dyDescent="0.25">
      <c r="A96" s="454" t="s">
        <v>613</v>
      </c>
      <c r="B96" s="446" t="s">
        <v>614</v>
      </c>
      <c r="C96" s="452">
        <v>0</v>
      </c>
      <c r="D96" s="452">
        <v>0</v>
      </c>
    </row>
    <row r="97" spans="1:4" ht="63.75" hidden="1" x14ac:dyDescent="0.25">
      <c r="A97" s="454" t="s">
        <v>615</v>
      </c>
      <c r="B97" s="446" t="s">
        <v>616</v>
      </c>
      <c r="C97" s="452">
        <v>0</v>
      </c>
      <c r="D97" s="452">
        <v>0</v>
      </c>
    </row>
    <row r="98" spans="1:4" ht="51" hidden="1" x14ac:dyDescent="0.25">
      <c r="A98" s="454" t="s">
        <v>617</v>
      </c>
      <c r="B98" s="446" t="s">
        <v>618</v>
      </c>
      <c r="C98" s="452">
        <v>0</v>
      </c>
      <c r="D98" s="452">
        <v>0</v>
      </c>
    </row>
    <row r="99" spans="1:4" ht="38.25" hidden="1" x14ac:dyDescent="0.25">
      <c r="A99" s="454" t="s">
        <v>619</v>
      </c>
      <c r="B99" s="446" t="s">
        <v>620</v>
      </c>
      <c r="C99" s="452">
        <v>0</v>
      </c>
      <c r="D99" s="452">
        <v>0</v>
      </c>
    </row>
    <row r="100" spans="1:4" ht="38.25" hidden="1" x14ac:dyDescent="0.25">
      <c r="A100" s="454" t="s">
        <v>621</v>
      </c>
      <c r="B100" s="446" t="s">
        <v>622</v>
      </c>
      <c r="C100" s="452">
        <v>0</v>
      </c>
      <c r="D100" s="452">
        <v>0</v>
      </c>
    </row>
    <row r="101" spans="1:4" ht="38.25" hidden="1" x14ac:dyDescent="0.25">
      <c r="A101" s="454" t="s">
        <v>623</v>
      </c>
      <c r="B101" s="446" t="s">
        <v>624</v>
      </c>
      <c r="C101" s="452">
        <v>0</v>
      </c>
      <c r="D101" s="452">
        <v>0</v>
      </c>
    </row>
    <row r="102" spans="1:4" ht="38.25" hidden="1" x14ac:dyDescent="0.25">
      <c r="A102" s="454" t="s">
        <v>625</v>
      </c>
      <c r="B102" s="446" t="s">
        <v>626</v>
      </c>
      <c r="C102" s="452">
        <v>0</v>
      </c>
      <c r="D102" s="452">
        <v>0</v>
      </c>
    </row>
    <row r="103" spans="1:4" ht="38.25" hidden="1" x14ac:dyDescent="0.25">
      <c r="A103" s="454" t="s">
        <v>627</v>
      </c>
      <c r="B103" s="446" t="s">
        <v>628</v>
      </c>
      <c r="C103" s="452">
        <v>0</v>
      </c>
      <c r="D103" s="452">
        <v>0</v>
      </c>
    </row>
    <row r="104" spans="1:4" ht="38.25" hidden="1" x14ac:dyDescent="0.25">
      <c r="A104" s="454" t="s">
        <v>629</v>
      </c>
      <c r="B104" s="446" t="s">
        <v>630</v>
      </c>
      <c r="C104" s="452">
        <v>0</v>
      </c>
      <c r="D104" s="452">
        <v>0</v>
      </c>
    </row>
    <row r="105" spans="1:4" ht="38.25" hidden="1" x14ac:dyDescent="0.25">
      <c r="A105" s="454" t="s">
        <v>631</v>
      </c>
      <c r="B105" s="446" t="s">
        <v>632</v>
      </c>
      <c r="C105" s="452">
        <v>0</v>
      </c>
      <c r="D105" s="452">
        <v>0</v>
      </c>
    </row>
    <row r="106" spans="1:4" ht="38.25" hidden="1" x14ac:dyDescent="0.25">
      <c r="A106" s="454" t="s">
        <v>633</v>
      </c>
      <c r="B106" s="446" t="s">
        <v>634</v>
      </c>
      <c r="C106" s="452">
        <v>0</v>
      </c>
      <c r="D106" s="452">
        <v>0</v>
      </c>
    </row>
    <row r="107" spans="1:4" ht="25.5" hidden="1" x14ac:dyDescent="0.25">
      <c r="A107" s="455" t="s">
        <v>635</v>
      </c>
      <c r="B107" s="450" t="s">
        <v>636</v>
      </c>
      <c r="C107" s="453">
        <v>0</v>
      </c>
      <c r="D107" s="453">
        <v>0</v>
      </c>
    </row>
    <row r="108" spans="1:4" ht="51" hidden="1" x14ac:dyDescent="0.25">
      <c r="A108" s="454" t="s">
        <v>637</v>
      </c>
      <c r="B108" s="446" t="s">
        <v>638</v>
      </c>
      <c r="C108" s="452">
        <v>0</v>
      </c>
      <c r="D108" s="452">
        <v>0</v>
      </c>
    </row>
    <row r="109" spans="1:4" ht="51" hidden="1" x14ac:dyDescent="0.25">
      <c r="A109" s="454" t="s">
        <v>639</v>
      </c>
      <c r="B109" s="446" t="s">
        <v>640</v>
      </c>
      <c r="C109" s="452">
        <v>0</v>
      </c>
      <c r="D109" s="452">
        <v>0</v>
      </c>
    </row>
    <row r="110" spans="1:4" ht="51" hidden="1" x14ac:dyDescent="0.25">
      <c r="A110" s="454" t="s">
        <v>641</v>
      </c>
      <c r="B110" s="446" t="s">
        <v>642</v>
      </c>
      <c r="C110" s="452">
        <v>0</v>
      </c>
      <c r="D110" s="452">
        <v>0</v>
      </c>
    </row>
    <row r="111" spans="1:4" ht="51" hidden="1" x14ac:dyDescent="0.25">
      <c r="A111" s="454" t="s">
        <v>643</v>
      </c>
      <c r="B111" s="446" t="s">
        <v>644</v>
      </c>
      <c r="C111" s="452">
        <v>0</v>
      </c>
      <c r="D111" s="452">
        <v>0</v>
      </c>
    </row>
    <row r="112" spans="1:4" ht="38.25" hidden="1" x14ac:dyDescent="0.25">
      <c r="A112" s="454" t="s">
        <v>645</v>
      </c>
      <c r="B112" s="446" t="s">
        <v>646</v>
      </c>
      <c r="C112" s="452">
        <v>0</v>
      </c>
      <c r="D112" s="452">
        <v>0</v>
      </c>
    </row>
    <row r="113" spans="1:4" ht="25.5" hidden="1" x14ac:dyDescent="0.25">
      <c r="A113" s="454" t="s">
        <v>647</v>
      </c>
      <c r="B113" s="446" t="s">
        <v>648</v>
      </c>
      <c r="C113" s="452">
        <v>0</v>
      </c>
      <c r="D113" s="452">
        <v>0</v>
      </c>
    </row>
    <row r="114" spans="1:4" ht="38.25" hidden="1" x14ac:dyDescent="0.25">
      <c r="A114" s="454" t="s">
        <v>649</v>
      </c>
      <c r="B114" s="446" t="s">
        <v>650</v>
      </c>
      <c r="C114" s="452">
        <v>0</v>
      </c>
      <c r="D114" s="452">
        <v>0</v>
      </c>
    </row>
    <row r="115" spans="1:4" ht="38.25" hidden="1" x14ac:dyDescent="0.25">
      <c r="A115" s="454" t="s">
        <v>651</v>
      </c>
      <c r="B115" s="446" t="s">
        <v>652</v>
      </c>
      <c r="C115" s="452">
        <v>0</v>
      </c>
      <c r="D115" s="452">
        <v>0</v>
      </c>
    </row>
    <row r="116" spans="1:4" ht="25.5" hidden="1" x14ac:dyDescent="0.25">
      <c r="A116" s="454" t="s">
        <v>653</v>
      </c>
      <c r="B116" s="446" t="s">
        <v>654</v>
      </c>
      <c r="C116" s="452">
        <v>0</v>
      </c>
      <c r="D116" s="452">
        <v>0</v>
      </c>
    </row>
    <row r="117" spans="1:4" ht="38.25" hidden="1" x14ac:dyDescent="0.25">
      <c r="A117" s="454" t="s">
        <v>655</v>
      </c>
      <c r="B117" s="446" t="s">
        <v>656</v>
      </c>
      <c r="C117" s="452">
        <v>0</v>
      </c>
      <c r="D117" s="452">
        <v>0</v>
      </c>
    </row>
    <row r="118" spans="1:4" ht="38.25" hidden="1" x14ac:dyDescent="0.25">
      <c r="A118" s="454" t="s">
        <v>657</v>
      </c>
      <c r="B118" s="446" t="s">
        <v>658</v>
      </c>
      <c r="C118" s="452">
        <v>0</v>
      </c>
      <c r="D118" s="452">
        <v>0</v>
      </c>
    </row>
    <row r="119" spans="1:4" ht="38.25" hidden="1" x14ac:dyDescent="0.25">
      <c r="A119" s="454" t="s">
        <v>659</v>
      </c>
      <c r="B119" s="446" t="s">
        <v>660</v>
      </c>
      <c r="C119" s="452">
        <v>0</v>
      </c>
      <c r="D119" s="452">
        <v>0</v>
      </c>
    </row>
    <row r="120" spans="1:4" ht="51" hidden="1" x14ac:dyDescent="0.25">
      <c r="A120" s="454" t="s">
        <v>661</v>
      </c>
      <c r="B120" s="446" t="s">
        <v>662</v>
      </c>
      <c r="C120" s="452">
        <v>0</v>
      </c>
      <c r="D120" s="452">
        <v>0</v>
      </c>
    </row>
    <row r="121" spans="1:4" ht="25.5" hidden="1" x14ac:dyDescent="0.25">
      <c r="A121" s="454" t="s">
        <v>663</v>
      </c>
      <c r="B121" s="446" t="s">
        <v>664</v>
      </c>
      <c r="C121" s="452">
        <v>0</v>
      </c>
      <c r="D121" s="452">
        <v>0</v>
      </c>
    </row>
    <row r="122" spans="1:4" ht="25.5" hidden="1" x14ac:dyDescent="0.25">
      <c r="A122" s="454" t="s">
        <v>665</v>
      </c>
      <c r="B122" s="446" t="s">
        <v>666</v>
      </c>
      <c r="C122" s="452">
        <v>0</v>
      </c>
      <c r="D122" s="452">
        <v>0</v>
      </c>
    </row>
    <row r="123" spans="1:4" ht="38.25" hidden="1" x14ac:dyDescent="0.25">
      <c r="A123" s="454" t="s">
        <v>667</v>
      </c>
      <c r="B123" s="446" t="s">
        <v>668</v>
      </c>
      <c r="C123" s="452">
        <v>0</v>
      </c>
      <c r="D123" s="452">
        <v>0</v>
      </c>
    </row>
    <row r="124" spans="1:4" ht="38.25" hidden="1" x14ac:dyDescent="0.25">
      <c r="A124" s="454" t="s">
        <v>669</v>
      </c>
      <c r="B124" s="446" t="s">
        <v>670</v>
      </c>
      <c r="C124" s="452">
        <v>0</v>
      </c>
      <c r="D124" s="452">
        <v>0</v>
      </c>
    </row>
    <row r="125" spans="1:4" ht="38.25" hidden="1" x14ac:dyDescent="0.25">
      <c r="A125" s="454" t="s">
        <v>671</v>
      </c>
      <c r="B125" s="446" t="s">
        <v>672</v>
      </c>
      <c r="C125" s="452">
        <v>0</v>
      </c>
      <c r="D125" s="452">
        <v>0</v>
      </c>
    </row>
    <row r="126" spans="1:4" ht="38.25" hidden="1" x14ac:dyDescent="0.25">
      <c r="A126" s="454" t="s">
        <v>673</v>
      </c>
      <c r="B126" s="446" t="s">
        <v>674</v>
      </c>
      <c r="C126" s="452">
        <v>0</v>
      </c>
      <c r="D126" s="452">
        <v>0</v>
      </c>
    </row>
    <row r="127" spans="1:4" ht="38.25" hidden="1" x14ac:dyDescent="0.25">
      <c r="A127" s="454" t="s">
        <v>675</v>
      </c>
      <c r="B127" s="446" t="s">
        <v>676</v>
      </c>
      <c r="C127" s="452">
        <v>0</v>
      </c>
      <c r="D127" s="452">
        <v>0</v>
      </c>
    </row>
    <row r="128" spans="1:4" ht="38.25" hidden="1" x14ac:dyDescent="0.25">
      <c r="A128" s="454" t="s">
        <v>677</v>
      </c>
      <c r="B128" s="446" t="s">
        <v>678</v>
      </c>
      <c r="C128" s="452">
        <v>0</v>
      </c>
      <c r="D128" s="452">
        <v>0</v>
      </c>
    </row>
    <row r="129" spans="1:4" ht="38.25" hidden="1" x14ac:dyDescent="0.25">
      <c r="A129" s="454" t="s">
        <v>679</v>
      </c>
      <c r="B129" s="446" t="s">
        <v>680</v>
      </c>
      <c r="C129" s="452">
        <v>0</v>
      </c>
      <c r="D129" s="452">
        <v>0</v>
      </c>
    </row>
    <row r="130" spans="1:4" ht="38.25" hidden="1" x14ac:dyDescent="0.25">
      <c r="A130" s="454" t="s">
        <v>681</v>
      </c>
      <c r="B130" s="446" t="s">
        <v>682</v>
      </c>
      <c r="C130" s="452">
        <v>0</v>
      </c>
      <c r="D130" s="452">
        <v>0</v>
      </c>
    </row>
    <row r="131" spans="1:4" ht="38.25" hidden="1" x14ac:dyDescent="0.25">
      <c r="A131" s="454" t="s">
        <v>683</v>
      </c>
      <c r="B131" s="446" t="s">
        <v>684</v>
      </c>
      <c r="C131" s="452">
        <v>0</v>
      </c>
      <c r="D131" s="452">
        <v>0</v>
      </c>
    </row>
    <row r="132" spans="1:4" ht="38.25" hidden="1" x14ac:dyDescent="0.25">
      <c r="A132" s="454" t="s">
        <v>685</v>
      </c>
      <c r="B132" s="446" t="s">
        <v>686</v>
      </c>
      <c r="C132" s="452">
        <v>0</v>
      </c>
      <c r="D132" s="452">
        <v>0</v>
      </c>
    </row>
    <row r="133" spans="1:4" ht="38.25" hidden="1" x14ac:dyDescent="0.25">
      <c r="A133" s="454" t="s">
        <v>687</v>
      </c>
      <c r="B133" s="446" t="s">
        <v>688</v>
      </c>
      <c r="C133" s="452">
        <v>0</v>
      </c>
      <c r="D133" s="452">
        <v>0</v>
      </c>
    </row>
    <row r="134" spans="1:4" ht="38.25" hidden="1" x14ac:dyDescent="0.25">
      <c r="A134" s="454" t="s">
        <v>689</v>
      </c>
      <c r="B134" s="446" t="s">
        <v>690</v>
      </c>
      <c r="C134" s="452">
        <v>0</v>
      </c>
      <c r="D134" s="452">
        <v>0</v>
      </c>
    </row>
    <row r="135" spans="1:4" ht="38.25" hidden="1" x14ac:dyDescent="0.25">
      <c r="A135" s="454" t="s">
        <v>691</v>
      </c>
      <c r="B135" s="446" t="s">
        <v>692</v>
      </c>
      <c r="C135" s="452">
        <v>0</v>
      </c>
      <c r="D135" s="452">
        <v>0</v>
      </c>
    </row>
    <row r="136" spans="1:4" ht="51" hidden="1" x14ac:dyDescent="0.25">
      <c r="A136" s="454" t="s">
        <v>693</v>
      </c>
      <c r="B136" s="446" t="s">
        <v>694</v>
      </c>
      <c r="C136" s="452">
        <v>0</v>
      </c>
      <c r="D136" s="452">
        <v>0</v>
      </c>
    </row>
    <row r="137" spans="1:4" ht="63.75" hidden="1" x14ac:dyDescent="0.25">
      <c r="A137" s="454" t="s">
        <v>695</v>
      </c>
      <c r="B137" s="446" t="s">
        <v>696</v>
      </c>
      <c r="C137" s="452">
        <v>0</v>
      </c>
      <c r="D137" s="452">
        <v>0</v>
      </c>
    </row>
    <row r="138" spans="1:4" ht="51" hidden="1" x14ac:dyDescent="0.25">
      <c r="A138" s="454" t="s">
        <v>697</v>
      </c>
      <c r="B138" s="446" t="s">
        <v>698</v>
      </c>
      <c r="C138" s="452">
        <v>0</v>
      </c>
      <c r="D138" s="452">
        <v>0</v>
      </c>
    </row>
    <row r="139" spans="1:4" ht="38.25" hidden="1" x14ac:dyDescent="0.25">
      <c r="A139" s="454" t="s">
        <v>699</v>
      </c>
      <c r="B139" s="446" t="s">
        <v>700</v>
      </c>
      <c r="C139" s="452">
        <v>0</v>
      </c>
      <c r="D139" s="452">
        <v>0</v>
      </c>
    </row>
    <row r="140" spans="1:4" ht="51" hidden="1" x14ac:dyDescent="0.25">
      <c r="A140" s="454" t="s">
        <v>701</v>
      </c>
      <c r="B140" s="446" t="s">
        <v>702</v>
      </c>
      <c r="C140" s="452">
        <v>0</v>
      </c>
      <c r="D140" s="452">
        <v>0</v>
      </c>
    </row>
    <row r="141" spans="1:4" ht="63.75" hidden="1" x14ac:dyDescent="0.25">
      <c r="A141" s="454" t="s">
        <v>703</v>
      </c>
      <c r="B141" s="446" t="s">
        <v>704</v>
      </c>
      <c r="C141" s="452">
        <v>0</v>
      </c>
      <c r="D141" s="452">
        <v>0</v>
      </c>
    </row>
    <row r="142" spans="1:4" ht="51" hidden="1" x14ac:dyDescent="0.25">
      <c r="A142" s="454" t="s">
        <v>705</v>
      </c>
      <c r="B142" s="446" t="s">
        <v>706</v>
      </c>
      <c r="C142" s="452">
        <v>0</v>
      </c>
      <c r="D142" s="452">
        <v>0</v>
      </c>
    </row>
    <row r="143" spans="1:4" ht="38.25" hidden="1" x14ac:dyDescent="0.25">
      <c r="A143" s="454" t="s">
        <v>707</v>
      </c>
      <c r="B143" s="446" t="s">
        <v>708</v>
      </c>
      <c r="C143" s="452">
        <v>0</v>
      </c>
      <c r="D143" s="452">
        <v>0</v>
      </c>
    </row>
    <row r="144" spans="1:4" ht="38.25" hidden="1" x14ac:dyDescent="0.25">
      <c r="A144" s="454" t="s">
        <v>709</v>
      </c>
      <c r="B144" s="446" t="s">
        <v>710</v>
      </c>
      <c r="C144" s="452">
        <v>0</v>
      </c>
      <c r="D144" s="452">
        <v>0</v>
      </c>
    </row>
    <row r="145" spans="1:4" ht="38.25" hidden="1" x14ac:dyDescent="0.25">
      <c r="A145" s="454" t="s">
        <v>711</v>
      </c>
      <c r="B145" s="446" t="s">
        <v>712</v>
      </c>
      <c r="C145" s="452">
        <v>0</v>
      </c>
      <c r="D145" s="452">
        <v>0</v>
      </c>
    </row>
    <row r="146" spans="1:4" ht="38.25" hidden="1" x14ac:dyDescent="0.25">
      <c r="A146" s="454" t="s">
        <v>713</v>
      </c>
      <c r="B146" s="446" t="s">
        <v>714</v>
      </c>
      <c r="C146" s="452">
        <v>0</v>
      </c>
      <c r="D146" s="452">
        <v>0</v>
      </c>
    </row>
    <row r="147" spans="1:4" ht="38.25" hidden="1" x14ac:dyDescent="0.25">
      <c r="A147" s="454" t="s">
        <v>715</v>
      </c>
      <c r="B147" s="446" t="s">
        <v>716</v>
      </c>
      <c r="C147" s="452">
        <v>0</v>
      </c>
      <c r="D147" s="452">
        <v>0</v>
      </c>
    </row>
    <row r="148" spans="1:4" ht="25.5" hidden="1" x14ac:dyDescent="0.25">
      <c r="A148" s="455" t="s">
        <v>717</v>
      </c>
      <c r="B148" s="450" t="s">
        <v>718</v>
      </c>
      <c r="C148" s="453">
        <v>0</v>
      </c>
      <c r="D148" s="453">
        <v>0</v>
      </c>
    </row>
    <row r="149" spans="1:4" hidden="1" x14ac:dyDescent="0.25">
      <c r="A149" s="454" t="s">
        <v>719</v>
      </c>
      <c r="B149" s="446" t="s">
        <v>720</v>
      </c>
      <c r="C149" s="452">
        <v>0</v>
      </c>
      <c r="D149" s="452">
        <v>0</v>
      </c>
    </row>
    <row r="150" spans="1:4" ht="25.5" hidden="1" x14ac:dyDescent="0.25">
      <c r="A150" s="454" t="s">
        <v>721</v>
      </c>
      <c r="B150" s="446" t="s">
        <v>722</v>
      </c>
      <c r="C150" s="452">
        <v>0</v>
      </c>
      <c r="D150" s="452">
        <v>0</v>
      </c>
    </row>
    <row r="151" spans="1:4" ht="25.5" hidden="1" x14ac:dyDescent="0.25">
      <c r="A151" s="454" t="s">
        <v>723</v>
      </c>
      <c r="B151" s="446" t="s">
        <v>724</v>
      </c>
      <c r="C151" s="452">
        <v>0</v>
      </c>
      <c r="D151" s="452">
        <v>0</v>
      </c>
    </row>
    <row r="152" spans="1:4" hidden="1" x14ac:dyDescent="0.25">
      <c r="A152" s="454" t="s">
        <v>725</v>
      </c>
      <c r="B152" s="446" t="s">
        <v>726</v>
      </c>
      <c r="C152" s="452">
        <v>0</v>
      </c>
      <c r="D152" s="452">
        <v>0</v>
      </c>
    </row>
    <row r="153" spans="1:4" ht="25.5" hidden="1" x14ac:dyDescent="0.25">
      <c r="A153" s="454" t="s">
        <v>727</v>
      </c>
      <c r="B153" s="446" t="s">
        <v>728</v>
      </c>
      <c r="C153" s="452">
        <v>0</v>
      </c>
      <c r="D153" s="452">
        <v>0</v>
      </c>
    </row>
    <row r="154" spans="1:4" ht="25.5" hidden="1" x14ac:dyDescent="0.25">
      <c r="A154" s="454" t="s">
        <v>729</v>
      </c>
      <c r="B154" s="446" t="s">
        <v>730</v>
      </c>
      <c r="C154" s="452">
        <v>0</v>
      </c>
      <c r="D154" s="452">
        <v>0</v>
      </c>
    </row>
    <row r="155" spans="1:4" ht="25.5" hidden="1" x14ac:dyDescent="0.25">
      <c r="A155" s="454" t="s">
        <v>731</v>
      </c>
      <c r="B155" s="446" t="s">
        <v>732</v>
      </c>
      <c r="C155" s="452">
        <v>0</v>
      </c>
      <c r="D155" s="452">
        <v>0</v>
      </c>
    </row>
    <row r="156" spans="1:4" ht="25.5" hidden="1" x14ac:dyDescent="0.25">
      <c r="A156" s="454" t="s">
        <v>733</v>
      </c>
      <c r="B156" s="446" t="s">
        <v>734</v>
      </c>
      <c r="C156" s="452">
        <v>0</v>
      </c>
      <c r="D156" s="452">
        <v>0</v>
      </c>
    </row>
    <row r="157" spans="1:4" ht="25.5" hidden="1" x14ac:dyDescent="0.25">
      <c r="A157" s="454" t="s">
        <v>735</v>
      </c>
      <c r="B157" s="446" t="s">
        <v>736</v>
      </c>
      <c r="C157" s="452">
        <v>0</v>
      </c>
      <c r="D157" s="452">
        <v>0</v>
      </c>
    </row>
    <row r="158" spans="1:4" hidden="1" x14ac:dyDescent="0.25">
      <c r="A158" s="454" t="s">
        <v>737</v>
      </c>
      <c r="B158" s="446" t="s">
        <v>738</v>
      </c>
      <c r="C158" s="452">
        <v>0</v>
      </c>
      <c r="D158" s="452">
        <v>0</v>
      </c>
    </row>
    <row r="159" spans="1:4" ht="38.25" hidden="1" x14ac:dyDescent="0.25">
      <c r="A159" s="454" t="s">
        <v>739</v>
      </c>
      <c r="B159" s="446" t="s">
        <v>740</v>
      </c>
      <c r="C159" s="452">
        <v>0</v>
      </c>
      <c r="D159" s="452">
        <v>0</v>
      </c>
    </row>
    <row r="160" spans="1:4" ht="38.25" hidden="1" x14ac:dyDescent="0.25">
      <c r="A160" s="454" t="s">
        <v>741</v>
      </c>
      <c r="B160" s="446" t="s">
        <v>742</v>
      </c>
      <c r="C160" s="452">
        <v>0</v>
      </c>
      <c r="D160" s="452">
        <v>0</v>
      </c>
    </row>
    <row r="161" spans="1:4" ht="38.25" hidden="1" x14ac:dyDescent="0.25">
      <c r="A161" s="454" t="s">
        <v>743</v>
      </c>
      <c r="B161" s="446" t="s">
        <v>744</v>
      </c>
      <c r="C161" s="452">
        <v>0</v>
      </c>
      <c r="D161" s="452">
        <v>0</v>
      </c>
    </row>
    <row r="162" spans="1:4" ht="25.5" hidden="1" x14ac:dyDescent="0.25">
      <c r="A162" s="454" t="s">
        <v>745</v>
      </c>
      <c r="B162" s="446" t="s">
        <v>746</v>
      </c>
      <c r="C162" s="452">
        <v>0</v>
      </c>
      <c r="D162" s="452">
        <v>0</v>
      </c>
    </row>
    <row r="163" spans="1:4" ht="25.5" hidden="1" x14ac:dyDescent="0.25">
      <c r="A163" s="454" t="s">
        <v>747</v>
      </c>
      <c r="B163" s="446" t="s">
        <v>748</v>
      </c>
      <c r="C163" s="452">
        <v>0</v>
      </c>
      <c r="D163" s="452">
        <v>0</v>
      </c>
    </row>
    <row r="164" spans="1:4" ht="25.5" hidden="1" x14ac:dyDescent="0.25">
      <c r="A164" s="455" t="s">
        <v>749</v>
      </c>
      <c r="B164" s="450" t="s">
        <v>750</v>
      </c>
      <c r="C164" s="453">
        <v>0</v>
      </c>
      <c r="D164" s="453">
        <v>0</v>
      </c>
    </row>
    <row r="165" spans="1:4" hidden="1" x14ac:dyDescent="0.25">
      <c r="A165" s="455" t="s">
        <v>751</v>
      </c>
      <c r="B165" s="450" t="s">
        <v>752</v>
      </c>
      <c r="C165" s="453">
        <v>0</v>
      </c>
      <c r="D165" s="453">
        <v>0</v>
      </c>
    </row>
    <row r="166" spans="1:4" ht="25.5" hidden="1" x14ac:dyDescent="0.25">
      <c r="A166" s="454" t="s">
        <v>753</v>
      </c>
      <c r="B166" s="446" t="s">
        <v>754</v>
      </c>
      <c r="C166" s="452">
        <v>0</v>
      </c>
      <c r="D166" s="452">
        <v>0</v>
      </c>
    </row>
    <row r="167" spans="1:4" ht="25.5" hidden="1" x14ac:dyDescent="0.25">
      <c r="A167" s="454" t="s">
        <v>755</v>
      </c>
      <c r="B167" s="446" t="s">
        <v>756</v>
      </c>
      <c r="C167" s="452">
        <v>0</v>
      </c>
      <c r="D167" s="452">
        <v>0</v>
      </c>
    </row>
    <row r="168" spans="1:4" ht="38.25" hidden="1" x14ac:dyDescent="0.25">
      <c r="A168" s="454" t="s">
        <v>757</v>
      </c>
      <c r="B168" s="446" t="s">
        <v>758</v>
      </c>
      <c r="C168" s="452">
        <v>0</v>
      </c>
      <c r="D168" s="452">
        <v>0</v>
      </c>
    </row>
    <row r="169" spans="1:4" ht="25.5" hidden="1" x14ac:dyDescent="0.25">
      <c r="A169" s="454" t="s">
        <v>759</v>
      </c>
      <c r="B169" s="446" t="s">
        <v>760</v>
      </c>
      <c r="C169" s="452">
        <v>0</v>
      </c>
      <c r="D169" s="452">
        <v>0</v>
      </c>
    </row>
    <row r="170" spans="1:4" ht="25.5" hidden="1" x14ac:dyDescent="0.25">
      <c r="A170" s="455" t="s">
        <v>761</v>
      </c>
      <c r="B170" s="450" t="s">
        <v>762</v>
      </c>
      <c r="C170" s="453">
        <v>0</v>
      </c>
      <c r="D170" s="453">
        <v>0</v>
      </c>
    </row>
    <row r="171" spans="1:4" ht="25.5" hidden="1" x14ac:dyDescent="0.25">
      <c r="A171" s="454" t="s">
        <v>763</v>
      </c>
      <c r="B171" s="446" t="s">
        <v>764</v>
      </c>
      <c r="C171" s="452">
        <v>0</v>
      </c>
      <c r="D171" s="452">
        <v>0</v>
      </c>
    </row>
    <row r="172" spans="1:4" hidden="1" x14ac:dyDescent="0.25">
      <c r="A172" s="454" t="s">
        <v>765</v>
      </c>
      <c r="B172" s="446" t="s">
        <v>766</v>
      </c>
      <c r="C172" s="452">
        <v>0</v>
      </c>
      <c r="D172" s="452">
        <v>0</v>
      </c>
    </row>
    <row r="173" spans="1:4" ht="25.5" hidden="1" x14ac:dyDescent="0.25">
      <c r="A173" s="455" t="s">
        <v>767</v>
      </c>
      <c r="B173" s="450" t="s">
        <v>768</v>
      </c>
      <c r="C173" s="453">
        <v>0</v>
      </c>
      <c r="D173" s="453">
        <v>0</v>
      </c>
    </row>
    <row r="174" spans="1:4" ht="25.5" x14ac:dyDescent="0.25">
      <c r="A174" s="454" t="s">
        <v>769</v>
      </c>
      <c r="B174" s="446" t="s">
        <v>770</v>
      </c>
      <c r="C174" s="452">
        <v>65847</v>
      </c>
      <c r="D174" s="452">
        <v>425117</v>
      </c>
    </row>
    <row r="175" spans="1:4" ht="38.25" hidden="1" x14ac:dyDescent="0.25">
      <c r="A175" s="454" t="s">
        <v>771</v>
      </c>
      <c r="B175" s="446" t="s">
        <v>772</v>
      </c>
      <c r="C175" s="452">
        <v>0</v>
      </c>
      <c r="D175" s="452">
        <v>0</v>
      </c>
    </row>
    <row r="176" spans="1:4" ht="25.5" x14ac:dyDescent="0.25">
      <c r="A176" s="455" t="s">
        <v>773</v>
      </c>
      <c r="B176" s="450" t="s">
        <v>774</v>
      </c>
      <c r="C176" s="453">
        <v>65847</v>
      </c>
      <c r="D176" s="453">
        <v>425117</v>
      </c>
    </row>
    <row r="177" spans="1:4" ht="25.5" x14ac:dyDescent="0.25">
      <c r="A177" s="455" t="s">
        <v>775</v>
      </c>
      <c r="B177" s="450" t="s">
        <v>776</v>
      </c>
      <c r="C177" s="453">
        <v>65847</v>
      </c>
      <c r="D177" s="453">
        <v>425117</v>
      </c>
    </row>
    <row r="178" spans="1:4" ht="25.5" hidden="1" x14ac:dyDescent="0.25">
      <c r="A178" s="454" t="s">
        <v>777</v>
      </c>
      <c r="B178" s="446" t="s">
        <v>778</v>
      </c>
      <c r="C178" s="452">
        <v>0</v>
      </c>
      <c r="D178" s="452">
        <v>0</v>
      </c>
    </row>
    <row r="179" spans="1:4" ht="25.5" hidden="1" x14ac:dyDescent="0.25">
      <c r="A179" s="454" t="s">
        <v>779</v>
      </c>
      <c r="B179" s="446" t="s">
        <v>780</v>
      </c>
      <c r="C179" s="452">
        <v>0</v>
      </c>
      <c r="D179" s="452">
        <v>0</v>
      </c>
    </row>
    <row r="180" spans="1:4" hidden="1" x14ac:dyDescent="0.25">
      <c r="A180" s="454" t="s">
        <v>781</v>
      </c>
      <c r="B180" s="446" t="s">
        <v>782</v>
      </c>
      <c r="C180" s="452">
        <v>0</v>
      </c>
      <c r="D180" s="452">
        <v>0</v>
      </c>
    </row>
    <row r="181" spans="1:4" ht="25.5" hidden="1" x14ac:dyDescent="0.25">
      <c r="A181" s="455" t="s">
        <v>783</v>
      </c>
      <c r="B181" s="450" t="s">
        <v>784</v>
      </c>
      <c r="C181" s="453">
        <v>0</v>
      </c>
      <c r="D181" s="453">
        <v>0</v>
      </c>
    </row>
    <row r="182" spans="1:4" x14ac:dyDescent="0.25">
      <c r="A182" s="455" t="s">
        <v>785</v>
      </c>
      <c r="B182" s="450" t="s">
        <v>786</v>
      </c>
      <c r="C182" s="453">
        <v>90357</v>
      </c>
      <c r="D182" s="453">
        <v>1084154</v>
      </c>
    </row>
    <row r="183" spans="1:4" hidden="1" x14ac:dyDescent="0.25">
      <c r="A183" s="454" t="s">
        <v>787</v>
      </c>
      <c r="B183" s="446" t="s">
        <v>788</v>
      </c>
      <c r="C183" s="452">
        <v>0</v>
      </c>
      <c r="D183" s="452">
        <v>0</v>
      </c>
    </row>
    <row r="184" spans="1:4" hidden="1" x14ac:dyDescent="0.25">
      <c r="A184" s="454" t="s">
        <v>789</v>
      </c>
      <c r="B184" s="446" t="s">
        <v>790</v>
      </c>
      <c r="C184" s="452">
        <v>0</v>
      </c>
      <c r="D184" s="452">
        <v>0</v>
      </c>
    </row>
    <row r="185" spans="1:4" ht="25.5" x14ac:dyDescent="0.25">
      <c r="A185" s="454" t="s">
        <v>791</v>
      </c>
      <c r="B185" s="446" t="s">
        <v>792</v>
      </c>
      <c r="C185" s="452">
        <v>15012</v>
      </c>
      <c r="D185" s="452">
        <v>15012</v>
      </c>
    </row>
    <row r="186" spans="1:4" x14ac:dyDescent="0.25">
      <c r="A186" s="454" t="s">
        <v>793</v>
      </c>
      <c r="B186" s="446" t="s">
        <v>794</v>
      </c>
      <c r="C186" s="452">
        <v>-5325619</v>
      </c>
      <c r="D186" s="452">
        <v>-5208011</v>
      </c>
    </row>
    <row r="187" spans="1:4" hidden="1" x14ac:dyDescent="0.25">
      <c r="A187" s="454" t="s">
        <v>795</v>
      </c>
      <c r="B187" s="446" t="s">
        <v>796</v>
      </c>
      <c r="C187" s="452">
        <v>0</v>
      </c>
      <c r="D187" s="452">
        <v>0</v>
      </c>
    </row>
    <row r="188" spans="1:4" x14ac:dyDescent="0.25">
      <c r="A188" s="454" t="s">
        <v>797</v>
      </c>
      <c r="B188" s="446" t="s">
        <v>798</v>
      </c>
      <c r="C188" s="452">
        <v>117608</v>
      </c>
      <c r="D188" s="452">
        <v>965278</v>
      </c>
    </row>
    <row r="189" spans="1:4" x14ac:dyDescent="0.25">
      <c r="A189" s="455" t="s">
        <v>799</v>
      </c>
      <c r="B189" s="450" t="s">
        <v>800</v>
      </c>
      <c r="C189" s="453">
        <v>-5192999</v>
      </c>
      <c r="D189" s="453">
        <v>-4227721</v>
      </c>
    </row>
    <row r="190" spans="1:4" ht="25.5" hidden="1" x14ac:dyDescent="0.25">
      <c r="A190" s="454" t="s">
        <v>801</v>
      </c>
      <c r="B190" s="446" t="s">
        <v>802</v>
      </c>
      <c r="C190" s="452">
        <v>0</v>
      </c>
      <c r="D190" s="452">
        <v>0</v>
      </c>
    </row>
    <row r="191" spans="1:4" ht="38.25" hidden="1" x14ac:dyDescent="0.25">
      <c r="A191" s="454" t="s">
        <v>803</v>
      </c>
      <c r="B191" s="446" t="s">
        <v>804</v>
      </c>
      <c r="C191" s="452">
        <v>0</v>
      </c>
      <c r="D191" s="452">
        <v>0</v>
      </c>
    </row>
    <row r="192" spans="1:4" ht="25.5" x14ac:dyDescent="0.25">
      <c r="A192" s="454" t="s">
        <v>805</v>
      </c>
      <c r="B192" s="446" t="s">
        <v>806</v>
      </c>
      <c r="C192" s="452">
        <v>743308</v>
      </c>
      <c r="D192" s="452">
        <v>0</v>
      </c>
    </row>
    <row r="193" spans="1:4" ht="25.5" hidden="1" x14ac:dyDescent="0.25">
      <c r="A193" s="454" t="s">
        <v>807</v>
      </c>
      <c r="B193" s="446" t="s">
        <v>808</v>
      </c>
      <c r="C193" s="452">
        <v>0</v>
      </c>
      <c r="D193" s="452">
        <v>0</v>
      </c>
    </row>
    <row r="194" spans="1:4" ht="38.25" hidden="1" x14ac:dyDescent="0.25">
      <c r="A194" s="454" t="s">
        <v>809</v>
      </c>
      <c r="B194" s="446" t="s">
        <v>810</v>
      </c>
      <c r="C194" s="452">
        <v>0</v>
      </c>
      <c r="D194" s="452">
        <v>0</v>
      </c>
    </row>
    <row r="195" spans="1:4" ht="51" hidden="1" x14ac:dyDescent="0.25">
      <c r="A195" s="454" t="s">
        <v>811</v>
      </c>
      <c r="B195" s="446" t="s">
        <v>812</v>
      </c>
      <c r="C195" s="452">
        <v>0</v>
      </c>
      <c r="D195" s="452">
        <v>0</v>
      </c>
    </row>
    <row r="196" spans="1:4" ht="38.25" hidden="1" x14ac:dyDescent="0.25">
      <c r="A196" s="454" t="s">
        <v>813</v>
      </c>
      <c r="B196" s="446" t="s">
        <v>814</v>
      </c>
      <c r="C196" s="452">
        <v>0</v>
      </c>
      <c r="D196" s="452">
        <v>0</v>
      </c>
    </row>
    <row r="197" spans="1:4" ht="25.5" hidden="1" x14ac:dyDescent="0.25">
      <c r="A197" s="454" t="s">
        <v>815</v>
      </c>
      <c r="B197" s="446" t="s">
        <v>816</v>
      </c>
      <c r="C197" s="452">
        <v>0</v>
      </c>
      <c r="D197" s="452">
        <v>0</v>
      </c>
    </row>
    <row r="198" spans="1:4" ht="25.5" hidden="1" x14ac:dyDescent="0.25">
      <c r="A198" s="454" t="s">
        <v>817</v>
      </c>
      <c r="B198" s="446" t="s">
        <v>818</v>
      </c>
      <c r="C198" s="452">
        <v>0</v>
      </c>
      <c r="D198" s="452">
        <v>0</v>
      </c>
    </row>
    <row r="199" spans="1:4" ht="38.25" hidden="1" x14ac:dyDescent="0.25">
      <c r="A199" s="454" t="s">
        <v>819</v>
      </c>
      <c r="B199" s="446" t="s">
        <v>820</v>
      </c>
      <c r="C199" s="452">
        <v>0</v>
      </c>
      <c r="D199" s="452">
        <v>0</v>
      </c>
    </row>
    <row r="200" spans="1:4" ht="51" hidden="1" x14ac:dyDescent="0.25">
      <c r="A200" s="454" t="s">
        <v>821</v>
      </c>
      <c r="B200" s="446" t="s">
        <v>822</v>
      </c>
      <c r="C200" s="452">
        <v>0</v>
      </c>
      <c r="D200" s="452">
        <v>0</v>
      </c>
    </row>
    <row r="201" spans="1:4" ht="38.25" hidden="1" x14ac:dyDescent="0.25">
      <c r="A201" s="454" t="s">
        <v>823</v>
      </c>
      <c r="B201" s="446" t="s">
        <v>824</v>
      </c>
      <c r="C201" s="452">
        <v>0</v>
      </c>
      <c r="D201" s="452">
        <v>0</v>
      </c>
    </row>
    <row r="202" spans="1:4" ht="38.25" hidden="1" x14ac:dyDescent="0.25">
      <c r="A202" s="454" t="s">
        <v>825</v>
      </c>
      <c r="B202" s="446" t="s">
        <v>826</v>
      </c>
      <c r="C202" s="452">
        <v>0</v>
      </c>
      <c r="D202" s="452">
        <v>0</v>
      </c>
    </row>
    <row r="203" spans="1:4" ht="51" hidden="1" x14ac:dyDescent="0.25">
      <c r="A203" s="454" t="s">
        <v>827</v>
      </c>
      <c r="B203" s="446" t="s">
        <v>828</v>
      </c>
      <c r="C203" s="452">
        <v>0</v>
      </c>
      <c r="D203" s="452">
        <v>0</v>
      </c>
    </row>
    <row r="204" spans="1:4" ht="51" hidden="1" x14ac:dyDescent="0.25">
      <c r="A204" s="454" t="s">
        <v>829</v>
      </c>
      <c r="B204" s="446" t="s">
        <v>830</v>
      </c>
      <c r="C204" s="452">
        <v>0</v>
      </c>
      <c r="D204" s="452">
        <v>0</v>
      </c>
    </row>
    <row r="205" spans="1:4" ht="25.5" hidden="1" x14ac:dyDescent="0.25">
      <c r="A205" s="454" t="s">
        <v>831</v>
      </c>
      <c r="B205" s="446" t="s">
        <v>832</v>
      </c>
      <c r="C205" s="452">
        <v>0</v>
      </c>
      <c r="D205" s="452">
        <v>0</v>
      </c>
    </row>
    <row r="206" spans="1:4" ht="38.25" hidden="1" x14ac:dyDescent="0.25">
      <c r="A206" s="454" t="s">
        <v>833</v>
      </c>
      <c r="B206" s="446" t="s">
        <v>834</v>
      </c>
      <c r="C206" s="452">
        <v>0</v>
      </c>
      <c r="D206" s="452">
        <v>0</v>
      </c>
    </row>
    <row r="207" spans="1:4" ht="25.5" hidden="1" x14ac:dyDescent="0.25">
      <c r="A207" s="454" t="s">
        <v>835</v>
      </c>
      <c r="B207" s="446" t="s">
        <v>836</v>
      </c>
      <c r="C207" s="452">
        <v>0</v>
      </c>
      <c r="D207" s="452">
        <v>0</v>
      </c>
    </row>
    <row r="208" spans="1:4" ht="38.25" hidden="1" x14ac:dyDescent="0.25">
      <c r="A208" s="454" t="s">
        <v>837</v>
      </c>
      <c r="B208" s="446" t="s">
        <v>838</v>
      </c>
      <c r="C208" s="452">
        <v>0</v>
      </c>
      <c r="D208" s="452">
        <v>0</v>
      </c>
    </row>
    <row r="209" spans="1:4" ht="38.25" hidden="1" x14ac:dyDescent="0.25">
      <c r="A209" s="454" t="s">
        <v>839</v>
      </c>
      <c r="B209" s="446" t="s">
        <v>840</v>
      </c>
      <c r="C209" s="452">
        <v>0</v>
      </c>
      <c r="D209" s="452">
        <v>0</v>
      </c>
    </row>
    <row r="210" spans="1:4" ht="25.5" hidden="1" x14ac:dyDescent="0.25">
      <c r="A210" s="454" t="s">
        <v>841</v>
      </c>
      <c r="B210" s="446" t="s">
        <v>842</v>
      </c>
      <c r="C210" s="452">
        <v>0</v>
      </c>
      <c r="D210" s="452">
        <v>0</v>
      </c>
    </row>
    <row r="211" spans="1:4" ht="38.25" hidden="1" x14ac:dyDescent="0.25">
      <c r="A211" s="454" t="s">
        <v>843</v>
      </c>
      <c r="B211" s="446" t="s">
        <v>844</v>
      </c>
      <c r="C211" s="452">
        <v>0</v>
      </c>
      <c r="D211" s="452">
        <v>0</v>
      </c>
    </row>
    <row r="212" spans="1:4" ht="51" hidden="1" x14ac:dyDescent="0.25">
      <c r="A212" s="454" t="s">
        <v>845</v>
      </c>
      <c r="B212" s="446" t="s">
        <v>846</v>
      </c>
      <c r="C212" s="452">
        <v>0</v>
      </c>
      <c r="D212" s="452">
        <v>0</v>
      </c>
    </row>
    <row r="213" spans="1:4" ht="38.25" hidden="1" x14ac:dyDescent="0.25">
      <c r="A213" s="454" t="s">
        <v>847</v>
      </c>
      <c r="B213" s="446" t="s">
        <v>848</v>
      </c>
      <c r="C213" s="452">
        <v>0</v>
      </c>
      <c r="D213" s="452">
        <v>0</v>
      </c>
    </row>
    <row r="214" spans="1:4" ht="25.5" hidden="1" x14ac:dyDescent="0.25">
      <c r="A214" s="454" t="s">
        <v>849</v>
      </c>
      <c r="B214" s="446" t="s">
        <v>850</v>
      </c>
      <c r="C214" s="452">
        <v>0</v>
      </c>
      <c r="D214" s="452">
        <v>0</v>
      </c>
    </row>
    <row r="215" spans="1:4" ht="25.5" x14ac:dyDescent="0.25">
      <c r="A215" s="455" t="s">
        <v>851</v>
      </c>
      <c r="B215" s="450" t="s">
        <v>852</v>
      </c>
      <c r="C215" s="453">
        <v>743308</v>
      </c>
      <c r="D215" s="453">
        <v>0</v>
      </c>
    </row>
    <row r="216" spans="1:4" ht="25.5" hidden="1" x14ac:dyDescent="0.25">
      <c r="A216" s="454" t="s">
        <v>853</v>
      </c>
      <c r="B216" s="446" t="s">
        <v>854</v>
      </c>
      <c r="C216" s="452">
        <v>0</v>
      </c>
      <c r="D216" s="452">
        <v>0</v>
      </c>
    </row>
    <row r="217" spans="1:4" ht="38.25" hidden="1" x14ac:dyDescent="0.25">
      <c r="A217" s="454" t="s">
        <v>855</v>
      </c>
      <c r="B217" s="446" t="s">
        <v>856</v>
      </c>
      <c r="C217" s="452">
        <v>0</v>
      </c>
      <c r="D217" s="452">
        <v>0</v>
      </c>
    </row>
    <row r="218" spans="1:4" ht="25.5" x14ac:dyDescent="0.25">
      <c r="A218" s="454" t="s">
        <v>857</v>
      </c>
      <c r="B218" s="446" t="s">
        <v>858</v>
      </c>
      <c r="C218" s="452">
        <v>84903</v>
      </c>
      <c r="D218" s="452">
        <v>0</v>
      </c>
    </row>
    <row r="219" spans="1:4" ht="25.5" hidden="1" x14ac:dyDescent="0.25">
      <c r="A219" s="454" t="s">
        <v>859</v>
      </c>
      <c r="B219" s="446" t="s">
        <v>860</v>
      </c>
      <c r="C219" s="452">
        <v>0</v>
      </c>
      <c r="D219" s="452">
        <v>0</v>
      </c>
    </row>
    <row r="220" spans="1:4" ht="38.25" hidden="1" x14ac:dyDescent="0.25">
      <c r="A220" s="454" t="s">
        <v>861</v>
      </c>
      <c r="B220" s="446" t="s">
        <v>862</v>
      </c>
      <c r="C220" s="452">
        <v>0</v>
      </c>
      <c r="D220" s="452">
        <v>0</v>
      </c>
    </row>
    <row r="221" spans="1:4" ht="51" hidden="1" x14ac:dyDescent="0.25">
      <c r="A221" s="454" t="s">
        <v>863</v>
      </c>
      <c r="B221" s="446" t="s">
        <v>864</v>
      </c>
      <c r="C221" s="452">
        <v>0</v>
      </c>
      <c r="D221" s="452">
        <v>0</v>
      </c>
    </row>
    <row r="222" spans="1:4" ht="38.25" hidden="1" x14ac:dyDescent="0.25">
      <c r="A222" s="454" t="s">
        <v>865</v>
      </c>
      <c r="B222" s="446" t="s">
        <v>866</v>
      </c>
      <c r="C222" s="452">
        <v>0</v>
      </c>
      <c r="D222" s="452">
        <v>0</v>
      </c>
    </row>
    <row r="223" spans="1:4" ht="25.5" hidden="1" x14ac:dyDescent="0.25">
      <c r="A223" s="454" t="s">
        <v>867</v>
      </c>
      <c r="B223" s="446" t="s">
        <v>868</v>
      </c>
      <c r="C223" s="452">
        <v>0</v>
      </c>
      <c r="D223" s="452">
        <v>0</v>
      </c>
    </row>
    <row r="224" spans="1:4" ht="25.5" hidden="1" x14ac:dyDescent="0.25">
      <c r="A224" s="454" t="s">
        <v>869</v>
      </c>
      <c r="B224" s="446" t="s">
        <v>870</v>
      </c>
      <c r="C224" s="452">
        <v>0</v>
      </c>
      <c r="D224" s="452">
        <v>0</v>
      </c>
    </row>
    <row r="225" spans="1:4" ht="38.25" hidden="1" x14ac:dyDescent="0.25">
      <c r="A225" s="454" t="s">
        <v>871</v>
      </c>
      <c r="B225" s="446" t="s">
        <v>872</v>
      </c>
      <c r="C225" s="452">
        <v>0</v>
      </c>
      <c r="D225" s="452">
        <v>0</v>
      </c>
    </row>
    <row r="226" spans="1:4" ht="51" hidden="1" x14ac:dyDescent="0.25">
      <c r="A226" s="454" t="s">
        <v>873</v>
      </c>
      <c r="B226" s="446" t="s">
        <v>874</v>
      </c>
      <c r="C226" s="452">
        <v>0</v>
      </c>
      <c r="D226" s="452">
        <v>0</v>
      </c>
    </row>
    <row r="227" spans="1:4" ht="38.25" hidden="1" x14ac:dyDescent="0.25">
      <c r="A227" s="454" t="s">
        <v>875</v>
      </c>
      <c r="B227" s="446" t="s">
        <v>876</v>
      </c>
      <c r="C227" s="452">
        <v>0</v>
      </c>
      <c r="D227" s="452">
        <v>0</v>
      </c>
    </row>
    <row r="228" spans="1:4" ht="38.25" hidden="1" x14ac:dyDescent="0.25">
      <c r="A228" s="454" t="s">
        <v>877</v>
      </c>
      <c r="B228" s="446" t="s">
        <v>878</v>
      </c>
      <c r="C228" s="452">
        <v>0</v>
      </c>
      <c r="D228" s="452">
        <v>0</v>
      </c>
    </row>
    <row r="229" spans="1:4" ht="51" hidden="1" x14ac:dyDescent="0.25">
      <c r="A229" s="454" t="s">
        <v>879</v>
      </c>
      <c r="B229" s="446" t="s">
        <v>880</v>
      </c>
      <c r="C229" s="452">
        <v>0</v>
      </c>
      <c r="D229" s="452">
        <v>0</v>
      </c>
    </row>
    <row r="230" spans="1:4" ht="38.25" hidden="1" x14ac:dyDescent="0.25">
      <c r="A230" s="454" t="s">
        <v>881</v>
      </c>
      <c r="B230" s="446" t="s">
        <v>882</v>
      </c>
      <c r="C230" s="452">
        <v>0</v>
      </c>
      <c r="D230" s="452">
        <v>0</v>
      </c>
    </row>
    <row r="231" spans="1:4" ht="38.25" hidden="1" x14ac:dyDescent="0.25">
      <c r="A231" s="454" t="s">
        <v>883</v>
      </c>
      <c r="B231" s="446" t="s">
        <v>884</v>
      </c>
      <c r="C231" s="452">
        <v>0</v>
      </c>
      <c r="D231" s="452">
        <v>0</v>
      </c>
    </row>
    <row r="232" spans="1:4" ht="38.25" hidden="1" x14ac:dyDescent="0.25">
      <c r="A232" s="454" t="s">
        <v>885</v>
      </c>
      <c r="B232" s="446" t="s">
        <v>886</v>
      </c>
      <c r="C232" s="452">
        <v>0</v>
      </c>
      <c r="D232" s="452">
        <v>0</v>
      </c>
    </row>
    <row r="233" spans="1:4" ht="38.25" hidden="1" x14ac:dyDescent="0.25">
      <c r="A233" s="454" t="s">
        <v>887</v>
      </c>
      <c r="B233" s="446" t="s">
        <v>888</v>
      </c>
      <c r="C233" s="452">
        <v>0</v>
      </c>
      <c r="D233" s="452">
        <v>0</v>
      </c>
    </row>
    <row r="234" spans="1:4" ht="38.25" hidden="1" x14ac:dyDescent="0.25">
      <c r="A234" s="454" t="s">
        <v>889</v>
      </c>
      <c r="B234" s="446" t="s">
        <v>890</v>
      </c>
      <c r="C234" s="452">
        <v>0</v>
      </c>
      <c r="D234" s="452">
        <v>0</v>
      </c>
    </row>
    <row r="235" spans="1:4" ht="38.25" hidden="1" x14ac:dyDescent="0.25">
      <c r="A235" s="454" t="s">
        <v>891</v>
      </c>
      <c r="B235" s="446" t="s">
        <v>892</v>
      </c>
      <c r="C235" s="452">
        <v>0</v>
      </c>
      <c r="D235" s="452">
        <v>0</v>
      </c>
    </row>
    <row r="236" spans="1:4" ht="51" hidden="1" x14ac:dyDescent="0.25">
      <c r="A236" s="454" t="s">
        <v>893</v>
      </c>
      <c r="B236" s="446" t="s">
        <v>894</v>
      </c>
      <c r="C236" s="452">
        <v>0</v>
      </c>
      <c r="D236" s="452">
        <v>0</v>
      </c>
    </row>
    <row r="237" spans="1:4" ht="51" hidden="1" x14ac:dyDescent="0.25">
      <c r="A237" s="454" t="s">
        <v>895</v>
      </c>
      <c r="B237" s="446" t="s">
        <v>896</v>
      </c>
      <c r="C237" s="452">
        <v>0</v>
      </c>
      <c r="D237" s="452">
        <v>0</v>
      </c>
    </row>
    <row r="238" spans="1:4" ht="25.5" hidden="1" x14ac:dyDescent="0.25">
      <c r="A238" s="454" t="s">
        <v>897</v>
      </c>
      <c r="B238" s="446" t="s">
        <v>898</v>
      </c>
      <c r="C238" s="452">
        <v>0</v>
      </c>
      <c r="D238" s="452">
        <v>0</v>
      </c>
    </row>
    <row r="239" spans="1:4" ht="25.5" x14ac:dyDescent="0.25">
      <c r="A239" s="455" t="s">
        <v>899</v>
      </c>
      <c r="B239" s="450" t="s">
        <v>900</v>
      </c>
      <c r="C239" s="453">
        <v>84903</v>
      </c>
      <c r="D239" s="453">
        <v>0</v>
      </c>
    </row>
    <row r="240" spans="1:4" hidden="1" x14ac:dyDescent="0.25">
      <c r="A240" s="454" t="s">
        <v>901</v>
      </c>
      <c r="B240" s="446" t="s">
        <v>902</v>
      </c>
      <c r="C240" s="452">
        <v>0</v>
      </c>
      <c r="D240" s="452">
        <v>0</v>
      </c>
    </row>
    <row r="241" spans="1:4" ht="25.5" hidden="1" x14ac:dyDescent="0.25">
      <c r="A241" s="454" t="s">
        <v>903</v>
      </c>
      <c r="B241" s="446" t="s">
        <v>904</v>
      </c>
      <c r="C241" s="452">
        <v>0</v>
      </c>
      <c r="D241" s="452">
        <v>0</v>
      </c>
    </row>
    <row r="242" spans="1:4" ht="25.5" hidden="1" x14ac:dyDescent="0.25">
      <c r="A242" s="454" t="s">
        <v>905</v>
      </c>
      <c r="B242" s="446" t="s">
        <v>906</v>
      </c>
      <c r="C242" s="452">
        <v>0</v>
      </c>
      <c r="D242" s="452">
        <v>0</v>
      </c>
    </row>
    <row r="243" spans="1:4" hidden="1" x14ac:dyDescent="0.25">
      <c r="A243" s="454" t="s">
        <v>907</v>
      </c>
      <c r="B243" s="446" t="s">
        <v>908</v>
      </c>
      <c r="C243" s="452">
        <v>0</v>
      </c>
      <c r="D243" s="452">
        <v>0</v>
      </c>
    </row>
    <row r="244" spans="1:4" ht="38.25" hidden="1" x14ac:dyDescent="0.25">
      <c r="A244" s="454" t="s">
        <v>909</v>
      </c>
      <c r="B244" s="446" t="s">
        <v>910</v>
      </c>
      <c r="C244" s="452">
        <v>0</v>
      </c>
      <c r="D244" s="452">
        <v>0</v>
      </c>
    </row>
    <row r="245" spans="1:4" ht="38.25" hidden="1" x14ac:dyDescent="0.25">
      <c r="A245" s="454" t="s">
        <v>911</v>
      </c>
      <c r="B245" s="446" t="s">
        <v>912</v>
      </c>
      <c r="C245" s="452">
        <v>0</v>
      </c>
      <c r="D245" s="452">
        <v>0</v>
      </c>
    </row>
    <row r="246" spans="1:4" ht="25.5" hidden="1" x14ac:dyDescent="0.25">
      <c r="A246" s="454" t="s">
        <v>913</v>
      </c>
      <c r="B246" s="446" t="s">
        <v>914</v>
      </c>
      <c r="C246" s="452">
        <v>0</v>
      </c>
      <c r="D246" s="452">
        <v>0</v>
      </c>
    </row>
    <row r="247" spans="1:4" ht="25.5" hidden="1" x14ac:dyDescent="0.25">
      <c r="A247" s="454" t="s">
        <v>915</v>
      </c>
      <c r="B247" s="446" t="s">
        <v>916</v>
      </c>
      <c r="C247" s="452">
        <v>0</v>
      </c>
      <c r="D247" s="452">
        <v>0</v>
      </c>
    </row>
    <row r="248" spans="1:4" ht="25.5" hidden="1" x14ac:dyDescent="0.25">
      <c r="A248" s="454" t="s">
        <v>917</v>
      </c>
      <c r="B248" s="446" t="s">
        <v>918</v>
      </c>
      <c r="C248" s="452">
        <v>0</v>
      </c>
      <c r="D248" s="452">
        <v>0</v>
      </c>
    </row>
    <row r="249" spans="1:4" ht="25.5" hidden="1" x14ac:dyDescent="0.25">
      <c r="A249" s="455" t="s">
        <v>919</v>
      </c>
      <c r="B249" s="450" t="s">
        <v>920</v>
      </c>
      <c r="C249" s="453">
        <v>0</v>
      </c>
      <c r="D249" s="453">
        <v>0</v>
      </c>
    </row>
    <row r="250" spans="1:4" x14ac:dyDescent="0.25">
      <c r="A250" s="455" t="s">
        <v>921</v>
      </c>
      <c r="B250" s="450" t="s">
        <v>922</v>
      </c>
      <c r="C250" s="453">
        <v>828211</v>
      </c>
      <c r="D250" s="453">
        <v>0</v>
      </c>
    </row>
    <row r="251" spans="1:4" ht="25.5" hidden="1" x14ac:dyDescent="0.25">
      <c r="A251" s="455" t="s">
        <v>923</v>
      </c>
      <c r="B251" s="450" t="s">
        <v>924</v>
      </c>
      <c r="C251" s="453">
        <v>0</v>
      </c>
      <c r="D251" s="453">
        <v>0</v>
      </c>
    </row>
    <row r="252" spans="1:4" ht="25.5" hidden="1" x14ac:dyDescent="0.25">
      <c r="A252" s="454" t="s">
        <v>925</v>
      </c>
      <c r="B252" s="446" t="s">
        <v>926</v>
      </c>
      <c r="C252" s="452">
        <v>0</v>
      </c>
      <c r="D252" s="452">
        <v>0</v>
      </c>
    </row>
    <row r="253" spans="1:4" ht="25.5" x14ac:dyDescent="0.25">
      <c r="A253" s="454" t="s">
        <v>927</v>
      </c>
      <c r="B253" s="446" t="s">
        <v>928</v>
      </c>
      <c r="C253" s="452">
        <v>4455145</v>
      </c>
      <c r="D253" s="452">
        <v>5311875</v>
      </c>
    </row>
    <row r="254" spans="1:4" hidden="1" x14ac:dyDescent="0.25">
      <c r="A254" s="454" t="s">
        <v>929</v>
      </c>
      <c r="B254" s="446" t="s">
        <v>930</v>
      </c>
      <c r="C254" s="452">
        <v>0</v>
      </c>
      <c r="D254" s="452">
        <v>0</v>
      </c>
    </row>
    <row r="255" spans="1:4" ht="25.5" x14ac:dyDescent="0.25">
      <c r="A255" s="455" t="s">
        <v>931</v>
      </c>
      <c r="B255" s="450" t="s">
        <v>932</v>
      </c>
      <c r="C255" s="453">
        <v>4455145</v>
      </c>
      <c r="D255" s="453">
        <v>5311875</v>
      </c>
    </row>
    <row r="256" spans="1:4" x14ac:dyDescent="0.25">
      <c r="A256" s="455" t="s">
        <v>933</v>
      </c>
      <c r="B256" s="450" t="s">
        <v>934</v>
      </c>
      <c r="C256" s="453">
        <v>90357</v>
      </c>
      <c r="D256" s="453">
        <v>1084154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B52" zoomScale="110" zoomScaleNormal="110" workbookViewId="0">
      <selection activeCell="B86" sqref="A86:XFD86"/>
    </sheetView>
  </sheetViews>
  <sheetFormatPr defaultColWidth="8.85546875" defaultRowHeight="11.25" x14ac:dyDescent="0.2"/>
  <cols>
    <col min="1" max="1" width="12" style="264" customWidth="1"/>
    <col min="2" max="2" width="40.28515625" style="264" customWidth="1"/>
    <col min="3" max="5" width="11.140625" style="264" customWidth="1"/>
    <col min="6" max="6" width="9.5703125" style="264" customWidth="1"/>
    <col min="7" max="7" width="11.140625" style="272" customWidth="1"/>
    <col min="8" max="9" width="11.140625" style="264" customWidth="1"/>
    <col min="10" max="10" width="10.28515625" style="264" customWidth="1"/>
    <col min="11" max="11" width="11.140625" style="272" customWidth="1"/>
    <col min="12" max="13" width="11.140625" style="264" customWidth="1"/>
    <col min="14" max="14" width="9.42578125" style="264" customWidth="1"/>
    <col min="15" max="16384" width="8.85546875" style="264"/>
  </cols>
  <sheetData>
    <row r="1" spans="1:15" ht="15.75" customHeight="1" thickBot="1" x14ac:dyDescent="0.25">
      <c r="A1" s="495" t="s">
        <v>408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5" ht="32.25" thickBot="1" x14ac:dyDescent="0.25">
      <c r="A2" s="285" t="s">
        <v>82</v>
      </c>
      <c r="B2" s="496" t="s">
        <v>393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</row>
    <row r="3" spans="1:15" ht="21.75" thickBot="1" x14ac:dyDescent="0.25">
      <c r="A3" s="265" t="s">
        <v>1</v>
      </c>
      <c r="B3" s="496" t="s">
        <v>2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5" ht="15.75" customHeight="1" thickBot="1" x14ac:dyDescent="0.25">
      <c r="A4" s="497" t="s">
        <v>428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</row>
    <row r="5" spans="1:15" ht="21" x14ac:dyDescent="0.2">
      <c r="A5" s="487" t="s">
        <v>4</v>
      </c>
      <c r="B5" s="389" t="s">
        <v>5</v>
      </c>
      <c r="C5" s="489" t="s">
        <v>6</v>
      </c>
      <c r="D5" s="490"/>
      <c r="E5" s="490"/>
      <c r="F5" s="491"/>
      <c r="G5" s="492" t="s">
        <v>328</v>
      </c>
      <c r="H5" s="493"/>
      <c r="I5" s="493"/>
      <c r="J5" s="494"/>
      <c r="K5" s="492" t="s">
        <v>329</v>
      </c>
      <c r="L5" s="493"/>
      <c r="M5" s="493"/>
      <c r="N5" s="494"/>
    </row>
    <row r="6" spans="1:15" ht="36.6" customHeight="1" x14ac:dyDescent="0.2">
      <c r="A6" s="488"/>
      <c r="B6" s="390" t="s">
        <v>7</v>
      </c>
      <c r="C6" s="266" t="s">
        <v>106</v>
      </c>
      <c r="D6" s="267" t="s">
        <v>8</v>
      </c>
      <c r="E6" s="267" t="s">
        <v>9</v>
      </c>
      <c r="F6" s="268" t="s">
        <v>10</v>
      </c>
      <c r="G6" s="266" t="s">
        <v>106</v>
      </c>
      <c r="H6" s="267" t="s">
        <v>8</v>
      </c>
      <c r="I6" s="267" t="s">
        <v>9</v>
      </c>
      <c r="J6" s="268" t="s">
        <v>10</v>
      </c>
      <c r="K6" s="266" t="s">
        <v>106</v>
      </c>
      <c r="L6" s="267" t="s">
        <v>8</v>
      </c>
      <c r="M6" s="267" t="s">
        <v>9</v>
      </c>
      <c r="N6" s="268" t="s">
        <v>10</v>
      </c>
    </row>
    <row r="7" spans="1:15" s="272" customFormat="1" ht="21" x14ac:dyDescent="0.15">
      <c r="A7" s="352" t="s">
        <v>11</v>
      </c>
      <c r="B7" s="356" t="s">
        <v>12</v>
      </c>
      <c r="C7" s="269">
        <f>SUM(D7:F7)</f>
        <v>185330634</v>
      </c>
      <c r="D7" s="270">
        <f>SUM(D8:D13)</f>
        <v>180357401</v>
      </c>
      <c r="E7" s="270">
        <f t="shared" ref="E7:F7" si="0">SUM(E8:E13)</f>
        <v>0</v>
      </c>
      <c r="F7" s="270">
        <f t="shared" si="0"/>
        <v>4973233</v>
      </c>
      <c r="G7" s="273">
        <f>SUM(H7:J7)</f>
        <v>217985032</v>
      </c>
      <c r="H7" s="270">
        <f>SUM(H8:H13)</f>
        <v>217985032</v>
      </c>
      <c r="I7" s="270">
        <f t="shared" ref="I7:J7" si="1">SUM(I8:I13)</f>
        <v>0</v>
      </c>
      <c r="J7" s="270">
        <f t="shared" si="1"/>
        <v>0</v>
      </c>
      <c r="K7" s="273">
        <f>SUM(L7:N7)</f>
        <v>217985032</v>
      </c>
      <c r="L7" s="270">
        <f>SUM(L8:L13)</f>
        <v>217985032</v>
      </c>
      <c r="M7" s="270">
        <f t="shared" ref="M7:N7" si="2">SUM(M8:M13)</f>
        <v>0</v>
      </c>
      <c r="N7" s="271">
        <f t="shared" si="2"/>
        <v>0</v>
      </c>
    </row>
    <row r="8" spans="1:15" ht="22.5" x14ac:dyDescent="0.2">
      <c r="A8" s="353" t="s">
        <v>13</v>
      </c>
      <c r="B8" s="357" t="s">
        <v>14</v>
      </c>
      <c r="C8" s="269">
        <f t="shared" ref="C8:C47" si="3">SUM(D8:F8)</f>
        <v>75165835</v>
      </c>
      <c r="D8" s="274">
        <f>75165835-F8</f>
        <v>70192602</v>
      </c>
      <c r="E8" s="274">
        <v>0</v>
      </c>
      <c r="F8" s="275">
        <v>4973233</v>
      </c>
      <c r="G8" s="273">
        <f t="shared" ref="G8:G47" si="4">SUM(H8:J8)</f>
        <v>76784270</v>
      </c>
      <c r="H8" s="274">
        <v>76784270</v>
      </c>
      <c r="I8" s="274">
        <v>0</v>
      </c>
      <c r="J8" s="275">
        <v>0</v>
      </c>
      <c r="K8" s="273">
        <f t="shared" ref="K8:K47" si="5">SUM(L8:N8)</f>
        <v>76784270</v>
      </c>
      <c r="L8" s="274">
        <v>76784270</v>
      </c>
      <c r="M8" s="274">
        <v>0</v>
      </c>
      <c r="N8" s="275">
        <v>0</v>
      </c>
    </row>
    <row r="9" spans="1:15" ht="22.5" x14ac:dyDescent="0.2">
      <c r="A9" s="353" t="s">
        <v>15</v>
      </c>
      <c r="B9" s="357" t="s">
        <v>16</v>
      </c>
      <c r="C9" s="269">
        <f t="shared" si="3"/>
        <v>63491000</v>
      </c>
      <c r="D9" s="274">
        <v>63491000</v>
      </c>
      <c r="E9" s="274">
        <v>0</v>
      </c>
      <c r="F9" s="275">
        <v>0</v>
      </c>
      <c r="G9" s="273">
        <f t="shared" si="4"/>
        <v>67384392</v>
      </c>
      <c r="H9" s="274">
        <v>67384392</v>
      </c>
      <c r="I9" s="274">
        <v>0</v>
      </c>
      <c r="J9" s="275">
        <v>0</v>
      </c>
      <c r="K9" s="273">
        <f t="shared" si="5"/>
        <v>67384392</v>
      </c>
      <c r="L9" s="274">
        <v>67384392</v>
      </c>
      <c r="M9" s="274">
        <f t="shared" ref="M9:N13" si="6">SUM(N9:P9)</f>
        <v>0</v>
      </c>
      <c r="N9" s="275">
        <f t="shared" si="6"/>
        <v>0</v>
      </c>
      <c r="O9" s="276"/>
    </row>
    <row r="10" spans="1:15" ht="22.5" x14ac:dyDescent="0.2">
      <c r="A10" s="353" t="s">
        <v>17</v>
      </c>
      <c r="B10" s="357" t="s">
        <v>18</v>
      </c>
      <c r="C10" s="269">
        <f t="shared" si="3"/>
        <v>43520539</v>
      </c>
      <c r="D10" s="274">
        <v>43520539</v>
      </c>
      <c r="E10" s="274">
        <v>0</v>
      </c>
      <c r="F10" s="275">
        <v>0</v>
      </c>
      <c r="G10" s="273">
        <f t="shared" si="4"/>
        <v>43115578</v>
      </c>
      <c r="H10" s="274">
        <v>43115578</v>
      </c>
      <c r="I10" s="274">
        <v>0</v>
      </c>
      <c r="J10" s="275">
        <v>0</v>
      </c>
      <c r="K10" s="273">
        <f t="shared" si="5"/>
        <v>43115578</v>
      </c>
      <c r="L10" s="274">
        <v>43115578</v>
      </c>
      <c r="M10" s="274">
        <f t="shared" si="6"/>
        <v>0</v>
      </c>
      <c r="N10" s="275">
        <f t="shared" si="6"/>
        <v>0</v>
      </c>
    </row>
    <row r="11" spans="1:15" x14ac:dyDescent="0.2">
      <c r="A11" s="353" t="s">
        <v>19</v>
      </c>
      <c r="B11" s="357" t="s">
        <v>20</v>
      </c>
      <c r="C11" s="269">
        <f t="shared" si="3"/>
        <v>3153260</v>
      </c>
      <c r="D11" s="274">
        <v>3153260</v>
      </c>
      <c r="E11" s="274">
        <v>0</v>
      </c>
      <c r="F11" s="275">
        <v>0</v>
      </c>
      <c r="G11" s="273">
        <f t="shared" si="4"/>
        <v>3260260</v>
      </c>
      <c r="H11" s="274">
        <v>3260260</v>
      </c>
      <c r="I11" s="274">
        <v>0</v>
      </c>
      <c r="J11" s="275">
        <v>0</v>
      </c>
      <c r="K11" s="273">
        <f t="shared" si="5"/>
        <v>3260260</v>
      </c>
      <c r="L11" s="274">
        <v>3260260</v>
      </c>
      <c r="M11" s="274">
        <f t="shared" si="6"/>
        <v>0</v>
      </c>
      <c r="N11" s="275">
        <f t="shared" si="6"/>
        <v>0</v>
      </c>
    </row>
    <row r="12" spans="1:15" x14ac:dyDescent="0.2">
      <c r="A12" s="353" t="s">
        <v>21</v>
      </c>
      <c r="B12" s="357" t="s">
        <v>411</v>
      </c>
      <c r="C12" s="269">
        <f t="shared" si="3"/>
        <v>0</v>
      </c>
      <c r="D12" s="274">
        <v>0</v>
      </c>
      <c r="E12" s="274">
        <v>0</v>
      </c>
      <c r="F12" s="275">
        <v>0</v>
      </c>
      <c r="G12" s="273">
        <f t="shared" si="4"/>
        <v>26954849</v>
      </c>
      <c r="H12" s="274">
        <v>26954849</v>
      </c>
      <c r="I12" s="274">
        <v>0</v>
      </c>
      <c r="J12" s="275">
        <v>0</v>
      </c>
      <c r="K12" s="273">
        <f t="shared" si="5"/>
        <v>26954849</v>
      </c>
      <c r="L12" s="274">
        <v>26954849</v>
      </c>
      <c r="M12" s="274">
        <f t="shared" si="6"/>
        <v>0</v>
      </c>
      <c r="N12" s="275">
        <f t="shared" si="6"/>
        <v>0</v>
      </c>
    </row>
    <row r="13" spans="1:15" x14ac:dyDescent="0.2">
      <c r="A13" s="353" t="s">
        <v>22</v>
      </c>
      <c r="B13" s="357" t="s">
        <v>412</v>
      </c>
      <c r="C13" s="269">
        <f t="shared" si="3"/>
        <v>0</v>
      </c>
      <c r="D13" s="274">
        <v>0</v>
      </c>
      <c r="E13" s="274">
        <v>0</v>
      </c>
      <c r="F13" s="275">
        <v>0</v>
      </c>
      <c r="G13" s="273">
        <f t="shared" si="4"/>
        <v>485683</v>
      </c>
      <c r="H13" s="274">
        <v>485683</v>
      </c>
      <c r="I13" s="415">
        <v>0</v>
      </c>
      <c r="J13" s="416">
        <v>0</v>
      </c>
      <c r="K13" s="273">
        <f t="shared" si="5"/>
        <v>485683</v>
      </c>
      <c r="L13" s="274">
        <v>485683</v>
      </c>
      <c r="M13" s="415">
        <f t="shared" si="6"/>
        <v>0</v>
      </c>
      <c r="N13" s="416">
        <f t="shared" si="6"/>
        <v>0</v>
      </c>
    </row>
    <row r="14" spans="1:15" s="272" customFormat="1" ht="21" x14ac:dyDescent="0.15">
      <c r="A14" s="352" t="s">
        <v>23</v>
      </c>
      <c r="B14" s="290" t="s">
        <v>24</v>
      </c>
      <c r="C14" s="269">
        <f t="shared" si="3"/>
        <v>21511200</v>
      </c>
      <c r="D14" s="270">
        <f>SUM(D15:D17)</f>
        <v>21511200</v>
      </c>
      <c r="E14" s="270">
        <f t="shared" ref="E14:H14" si="7">SUM(E15:E17)</f>
        <v>0</v>
      </c>
      <c r="F14" s="270">
        <f t="shared" si="7"/>
        <v>0</v>
      </c>
      <c r="G14" s="273">
        <f t="shared" si="4"/>
        <v>21559200</v>
      </c>
      <c r="H14" s="270">
        <f t="shared" si="7"/>
        <v>21559200</v>
      </c>
      <c r="I14" s="270">
        <f t="shared" ref="I14" si="8">SUM(I15:I17)</f>
        <v>0</v>
      </c>
      <c r="J14" s="270">
        <f t="shared" ref="J14:L14" si="9">SUM(J15:J17)</f>
        <v>0</v>
      </c>
      <c r="K14" s="273">
        <f t="shared" si="5"/>
        <v>12265238</v>
      </c>
      <c r="L14" s="270">
        <f t="shared" si="9"/>
        <v>12265238</v>
      </c>
      <c r="M14" s="270">
        <f t="shared" ref="M14" si="10">SUM(M15:M17)</f>
        <v>0</v>
      </c>
      <c r="N14" s="271">
        <f t="shared" ref="N14" si="11">SUM(N15:N17)</f>
        <v>0</v>
      </c>
    </row>
    <row r="15" spans="1:15" x14ac:dyDescent="0.2">
      <c r="A15" s="353" t="s">
        <v>25</v>
      </c>
      <c r="B15" s="357" t="s">
        <v>26</v>
      </c>
      <c r="C15" s="269">
        <f t="shared" si="3"/>
        <v>0</v>
      </c>
      <c r="D15" s="274">
        <v>0</v>
      </c>
      <c r="E15" s="274">
        <v>0</v>
      </c>
      <c r="F15" s="275">
        <v>0</v>
      </c>
      <c r="G15" s="273">
        <f t="shared" si="4"/>
        <v>0</v>
      </c>
      <c r="H15" s="274">
        <v>0</v>
      </c>
      <c r="I15" s="274">
        <v>0</v>
      </c>
      <c r="J15" s="275">
        <v>0</v>
      </c>
      <c r="K15" s="273">
        <f t="shared" si="5"/>
        <v>0</v>
      </c>
      <c r="L15" s="274"/>
      <c r="M15" s="274">
        <f t="shared" ref="M15:N16" si="12">SUM(N15:P15)</f>
        <v>0</v>
      </c>
      <c r="N15" s="275">
        <f t="shared" si="12"/>
        <v>0</v>
      </c>
    </row>
    <row r="16" spans="1:15" x14ac:dyDescent="0.2">
      <c r="A16" s="353" t="s">
        <v>65</v>
      </c>
      <c r="B16" s="357" t="s">
        <v>27</v>
      </c>
      <c r="C16" s="269">
        <f t="shared" si="3"/>
        <v>21511200</v>
      </c>
      <c r="D16" s="274">
        <v>21511200</v>
      </c>
      <c r="E16" s="274">
        <v>0</v>
      </c>
      <c r="F16" s="275">
        <v>0</v>
      </c>
      <c r="G16" s="273">
        <f t="shared" si="4"/>
        <v>21559200</v>
      </c>
      <c r="H16" s="274">
        <v>21559200</v>
      </c>
      <c r="I16" s="274">
        <v>0</v>
      </c>
      <c r="J16" s="275">
        <v>0</v>
      </c>
      <c r="K16" s="273">
        <f t="shared" si="5"/>
        <v>12265238</v>
      </c>
      <c r="L16" s="274">
        <v>12265238</v>
      </c>
      <c r="M16" s="274">
        <f t="shared" si="12"/>
        <v>0</v>
      </c>
      <c r="N16" s="275">
        <f t="shared" si="12"/>
        <v>0</v>
      </c>
    </row>
    <row r="17" spans="1:14" x14ac:dyDescent="0.2">
      <c r="A17" s="353" t="s">
        <v>396</v>
      </c>
      <c r="B17" s="357" t="s">
        <v>28</v>
      </c>
      <c r="C17" s="269">
        <f t="shared" si="3"/>
        <v>0</v>
      </c>
      <c r="D17" s="274">
        <v>0</v>
      </c>
      <c r="E17" s="274">
        <v>0</v>
      </c>
      <c r="F17" s="275">
        <v>0</v>
      </c>
      <c r="G17" s="273">
        <f t="shared" si="4"/>
        <v>0</v>
      </c>
      <c r="H17" s="274">
        <f t="shared" ref="H17:N17" si="13">SUM(I17:K17)</f>
        <v>0</v>
      </c>
      <c r="I17" s="274">
        <f t="shared" si="13"/>
        <v>0</v>
      </c>
      <c r="J17" s="275">
        <f t="shared" si="13"/>
        <v>0</v>
      </c>
      <c r="K17" s="273">
        <f t="shared" si="5"/>
        <v>0</v>
      </c>
      <c r="L17" s="274">
        <f t="shared" si="13"/>
        <v>0</v>
      </c>
      <c r="M17" s="274">
        <f t="shared" si="13"/>
        <v>0</v>
      </c>
      <c r="N17" s="275">
        <f t="shared" si="13"/>
        <v>0</v>
      </c>
    </row>
    <row r="18" spans="1:14" s="272" customFormat="1" ht="21" x14ac:dyDescent="0.15">
      <c r="A18" s="352" t="s">
        <v>29</v>
      </c>
      <c r="B18" s="356" t="s">
        <v>413</v>
      </c>
      <c r="C18" s="269">
        <f t="shared" si="3"/>
        <v>0</v>
      </c>
      <c r="D18" s="270">
        <f>SUM(D19)</f>
        <v>0</v>
      </c>
      <c r="E18" s="270">
        <f>SUM(E19)</f>
        <v>0</v>
      </c>
      <c r="F18" s="271">
        <f>SUM(F19)</f>
        <v>0</v>
      </c>
      <c r="G18" s="273">
        <f t="shared" si="4"/>
        <v>24943123</v>
      </c>
      <c r="H18" s="270">
        <f>SUM(H19:H20)</f>
        <v>24943123</v>
      </c>
      <c r="I18" s="270">
        <f t="shared" ref="I18:N18" si="14">SUM(I19)</f>
        <v>0</v>
      </c>
      <c r="J18" s="271">
        <f t="shared" si="14"/>
        <v>0</v>
      </c>
      <c r="K18" s="273">
        <f t="shared" si="5"/>
        <v>24943123</v>
      </c>
      <c r="L18" s="270">
        <f>SUM(L19:L20)</f>
        <v>24943123</v>
      </c>
      <c r="M18" s="270">
        <f>SUM(M19)</f>
        <v>0</v>
      </c>
      <c r="N18" s="271">
        <f t="shared" si="14"/>
        <v>0</v>
      </c>
    </row>
    <row r="19" spans="1:14" x14ac:dyDescent="0.2">
      <c r="A19" s="353" t="s">
        <v>30</v>
      </c>
      <c r="B19" s="357" t="s">
        <v>31</v>
      </c>
      <c r="C19" s="269">
        <f t="shared" si="3"/>
        <v>0</v>
      </c>
      <c r="D19" s="274">
        <v>0</v>
      </c>
      <c r="E19" s="274">
        <v>0</v>
      </c>
      <c r="F19" s="275">
        <v>0</v>
      </c>
      <c r="G19" s="273">
        <f t="shared" si="4"/>
        <v>11973418</v>
      </c>
      <c r="H19" s="274">
        <v>11973418</v>
      </c>
      <c r="I19" s="274">
        <v>0</v>
      </c>
      <c r="J19" s="275">
        <v>0</v>
      </c>
      <c r="K19" s="273">
        <f t="shared" si="5"/>
        <v>11973418</v>
      </c>
      <c r="L19" s="274">
        <v>11973418</v>
      </c>
      <c r="M19" s="274">
        <v>0</v>
      </c>
      <c r="N19" s="275">
        <f t="shared" ref="N19" si="15">SUM(O19:Q19)</f>
        <v>0</v>
      </c>
    </row>
    <row r="20" spans="1:14" ht="22.5" x14ac:dyDescent="0.2">
      <c r="A20" s="353" t="s">
        <v>75</v>
      </c>
      <c r="B20" s="357" t="s">
        <v>414</v>
      </c>
      <c r="C20" s="269">
        <f t="shared" si="3"/>
        <v>0</v>
      </c>
      <c r="D20" s="274">
        <v>0</v>
      </c>
      <c r="E20" s="274">
        <v>0</v>
      </c>
      <c r="F20" s="393">
        <v>0</v>
      </c>
      <c r="G20" s="273">
        <f t="shared" si="4"/>
        <v>12969705</v>
      </c>
      <c r="H20" s="274">
        <v>12969705</v>
      </c>
      <c r="I20" s="274">
        <v>0</v>
      </c>
      <c r="J20" s="393">
        <v>0</v>
      </c>
      <c r="K20" s="273">
        <f t="shared" si="5"/>
        <v>12969705</v>
      </c>
      <c r="L20" s="274">
        <v>12969705</v>
      </c>
      <c r="M20" s="274">
        <v>0</v>
      </c>
      <c r="N20" s="275">
        <v>0</v>
      </c>
    </row>
    <row r="21" spans="1:14" s="272" customFormat="1" ht="10.5" x14ac:dyDescent="0.15">
      <c r="A21" s="352" t="s">
        <v>32</v>
      </c>
      <c r="B21" s="356" t="s">
        <v>395</v>
      </c>
      <c r="C21" s="269">
        <f t="shared" si="3"/>
        <v>55000000</v>
      </c>
      <c r="D21" s="270">
        <f>SUM(D22,D26,D27)</f>
        <v>55000000</v>
      </c>
      <c r="E21" s="270">
        <f t="shared" ref="E21:L21" si="16">SUM(E22,E26,E27)</f>
        <v>0</v>
      </c>
      <c r="F21" s="270">
        <f t="shared" si="16"/>
        <v>0</v>
      </c>
      <c r="G21" s="273">
        <f t="shared" si="4"/>
        <v>55000000</v>
      </c>
      <c r="H21" s="270">
        <f t="shared" si="16"/>
        <v>55000000</v>
      </c>
      <c r="I21" s="270">
        <f t="shared" si="16"/>
        <v>0</v>
      </c>
      <c r="J21" s="270">
        <f t="shared" si="16"/>
        <v>0</v>
      </c>
      <c r="K21" s="273">
        <f t="shared" si="5"/>
        <v>55300902</v>
      </c>
      <c r="L21" s="270">
        <f t="shared" si="16"/>
        <v>55300902</v>
      </c>
      <c r="M21" s="270">
        <f t="shared" ref="M21" si="17">SUM(M22,M26,M27)</f>
        <v>0</v>
      </c>
      <c r="N21" s="271">
        <f t="shared" ref="N21" si="18">SUM(N22,N26,N27)</f>
        <v>0</v>
      </c>
    </row>
    <row r="22" spans="1:14" x14ac:dyDescent="0.2">
      <c r="A22" s="353" t="s">
        <v>33</v>
      </c>
      <c r="B22" s="357" t="s">
        <v>34</v>
      </c>
      <c r="C22" s="269">
        <f t="shared" si="3"/>
        <v>47000000</v>
      </c>
      <c r="D22" s="274">
        <f>SUM(D23:D25)</f>
        <v>47000000</v>
      </c>
      <c r="E22" s="274">
        <f t="shared" ref="E22:F22" si="19">SUM(E24:E25)</f>
        <v>0</v>
      </c>
      <c r="F22" s="274">
        <f t="shared" si="19"/>
        <v>0</v>
      </c>
      <c r="G22" s="273">
        <f t="shared" si="4"/>
        <v>47000000</v>
      </c>
      <c r="H22" s="274">
        <f>SUM(H23:H25)</f>
        <v>47000000</v>
      </c>
      <c r="I22" s="274">
        <f t="shared" ref="I22:J22" si="20">SUM(I24:I25)</f>
        <v>0</v>
      </c>
      <c r="J22" s="274">
        <f t="shared" si="20"/>
        <v>0</v>
      </c>
      <c r="K22" s="273">
        <f t="shared" si="5"/>
        <v>46400660</v>
      </c>
      <c r="L22" s="274">
        <f>SUM(L23:L25)</f>
        <v>46400660</v>
      </c>
      <c r="M22" s="274">
        <f t="shared" ref="M22:N22" si="21">SUM(M24:M25)</f>
        <v>0</v>
      </c>
      <c r="N22" s="275">
        <f t="shared" si="21"/>
        <v>0</v>
      </c>
    </row>
    <row r="23" spans="1:14" x14ac:dyDescent="0.2">
      <c r="A23" s="353"/>
      <c r="B23" s="394" t="s">
        <v>415</v>
      </c>
      <c r="C23" s="269">
        <f t="shared" si="3"/>
        <v>47000000</v>
      </c>
      <c r="D23" s="274">
        <v>47000000</v>
      </c>
      <c r="E23" s="274">
        <v>0</v>
      </c>
      <c r="F23" s="393">
        <v>0</v>
      </c>
      <c r="G23" s="273">
        <f t="shared" si="4"/>
        <v>47000000</v>
      </c>
      <c r="H23" s="274">
        <v>47000000</v>
      </c>
      <c r="I23" s="274">
        <v>0</v>
      </c>
      <c r="J23" s="393">
        <v>0</v>
      </c>
      <c r="K23" s="273">
        <f t="shared" si="5"/>
        <v>46400660</v>
      </c>
      <c r="L23" s="274">
        <v>46400660</v>
      </c>
      <c r="M23" s="274">
        <v>0</v>
      </c>
      <c r="N23" s="275">
        <v>0</v>
      </c>
    </row>
    <row r="24" spans="1:14" x14ac:dyDescent="0.2">
      <c r="A24" s="353" t="s">
        <v>35</v>
      </c>
      <c r="B24" s="357" t="s">
        <v>36</v>
      </c>
      <c r="C24" s="269">
        <f t="shared" si="3"/>
        <v>0</v>
      </c>
      <c r="D24" s="274">
        <v>0</v>
      </c>
      <c r="E24" s="274">
        <v>0</v>
      </c>
      <c r="F24" s="275">
        <v>0</v>
      </c>
      <c r="G24" s="273">
        <f t="shared" si="4"/>
        <v>0</v>
      </c>
      <c r="H24" s="274">
        <v>0</v>
      </c>
      <c r="I24" s="274">
        <v>0</v>
      </c>
      <c r="J24" s="275">
        <v>0</v>
      </c>
      <c r="K24" s="273">
        <f t="shared" si="5"/>
        <v>0</v>
      </c>
      <c r="L24" s="274"/>
      <c r="M24" s="274">
        <v>0</v>
      </c>
      <c r="N24" s="275">
        <f t="shared" ref="N24:N26" si="22">SUM(O24:Q24)</f>
        <v>0</v>
      </c>
    </row>
    <row r="25" spans="1:14" x14ac:dyDescent="0.2">
      <c r="A25" s="353" t="s">
        <v>37</v>
      </c>
      <c r="B25" s="357" t="s">
        <v>38</v>
      </c>
      <c r="C25" s="269">
        <f t="shared" si="3"/>
        <v>0</v>
      </c>
      <c r="D25" s="274">
        <v>0</v>
      </c>
      <c r="E25" s="274">
        <v>0</v>
      </c>
      <c r="F25" s="275">
        <v>0</v>
      </c>
      <c r="G25" s="273">
        <f t="shared" si="4"/>
        <v>0</v>
      </c>
      <c r="H25" s="274">
        <v>0</v>
      </c>
      <c r="I25" s="274">
        <v>0</v>
      </c>
      <c r="J25" s="275">
        <v>0</v>
      </c>
      <c r="K25" s="273">
        <f t="shared" si="5"/>
        <v>0</v>
      </c>
      <c r="L25" s="274"/>
      <c r="M25" s="274">
        <v>0</v>
      </c>
      <c r="N25" s="275">
        <f t="shared" si="22"/>
        <v>0</v>
      </c>
    </row>
    <row r="26" spans="1:14" x14ac:dyDescent="0.2">
      <c r="A26" s="353" t="s">
        <v>39</v>
      </c>
      <c r="B26" s="357" t="s">
        <v>40</v>
      </c>
      <c r="C26" s="269">
        <f t="shared" si="3"/>
        <v>7800000</v>
      </c>
      <c r="D26" s="274">
        <v>7800000</v>
      </c>
      <c r="E26" s="274">
        <v>0</v>
      </c>
      <c r="F26" s="275">
        <v>0</v>
      </c>
      <c r="G26" s="273">
        <f t="shared" si="4"/>
        <v>7800000</v>
      </c>
      <c r="H26" s="274">
        <v>7800000</v>
      </c>
      <c r="I26" s="274">
        <v>0</v>
      </c>
      <c r="J26" s="275">
        <v>0</v>
      </c>
      <c r="K26" s="273">
        <f t="shared" si="5"/>
        <v>8285308</v>
      </c>
      <c r="L26" s="274">
        <v>8285308</v>
      </c>
      <c r="M26" s="274">
        <v>0</v>
      </c>
      <c r="N26" s="275">
        <f t="shared" si="22"/>
        <v>0</v>
      </c>
    </row>
    <row r="27" spans="1:14" x14ac:dyDescent="0.2">
      <c r="A27" s="353" t="s">
        <v>394</v>
      </c>
      <c r="B27" s="357" t="s">
        <v>330</v>
      </c>
      <c r="C27" s="269">
        <f t="shared" si="3"/>
        <v>200000</v>
      </c>
      <c r="D27" s="274">
        <v>200000</v>
      </c>
      <c r="E27" s="274">
        <v>0</v>
      </c>
      <c r="F27" s="275"/>
      <c r="G27" s="273">
        <f t="shared" si="4"/>
        <v>200000</v>
      </c>
      <c r="H27" s="274">
        <v>200000</v>
      </c>
      <c r="I27" s="274">
        <v>0</v>
      </c>
      <c r="J27" s="275">
        <v>0</v>
      </c>
      <c r="K27" s="273">
        <f t="shared" si="5"/>
        <v>614934</v>
      </c>
      <c r="L27" s="274">
        <v>614934</v>
      </c>
      <c r="M27" s="274">
        <v>0</v>
      </c>
      <c r="N27" s="275">
        <v>0</v>
      </c>
    </row>
    <row r="28" spans="1:14" s="272" customFormat="1" ht="10.5" x14ac:dyDescent="0.15">
      <c r="A28" s="352" t="s">
        <v>41</v>
      </c>
      <c r="B28" s="356" t="s">
        <v>405</v>
      </c>
      <c r="C28" s="269">
        <f t="shared" si="3"/>
        <v>63254399</v>
      </c>
      <c r="D28" s="270">
        <f>SUM(D29:D34)</f>
        <v>63254399</v>
      </c>
      <c r="E28" s="270">
        <f t="shared" ref="E28:H28" si="23">SUM(E29:E34)</f>
        <v>0</v>
      </c>
      <c r="F28" s="270">
        <v>0</v>
      </c>
      <c r="G28" s="273">
        <f t="shared" si="4"/>
        <v>63254399</v>
      </c>
      <c r="H28" s="270">
        <f t="shared" si="23"/>
        <v>63254399</v>
      </c>
      <c r="I28" s="270">
        <f t="shared" ref="I28" si="24">SUM(I29:I34)</f>
        <v>0</v>
      </c>
      <c r="J28" s="270">
        <f t="shared" ref="J28:L28" si="25">SUM(J29:J34)</f>
        <v>0</v>
      </c>
      <c r="K28" s="273">
        <f t="shared" si="5"/>
        <v>2928675</v>
      </c>
      <c r="L28" s="270">
        <f t="shared" si="25"/>
        <v>2928675</v>
      </c>
      <c r="M28" s="270">
        <f t="shared" ref="M28" si="26">SUM(M29:M34)</f>
        <v>0</v>
      </c>
      <c r="N28" s="271">
        <f t="shared" ref="N28" si="27">SUM(N29:N34)</f>
        <v>0</v>
      </c>
    </row>
    <row r="29" spans="1:14" x14ac:dyDescent="0.2">
      <c r="A29" s="353" t="s">
        <v>42</v>
      </c>
      <c r="B29" s="358" t="s">
        <v>379</v>
      </c>
      <c r="C29" s="269">
        <f t="shared" si="3"/>
        <v>0</v>
      </c>
      <c r="D29" s="274">
        <v>0</v>
      </c>
      <c r="E29" s="274">
        <v>0</v>
      </c>
      <c r="F29" s="275">
        <v>0</v>
      </c>
      <c r="G29" s="273">
        <f t="shared" si="4"/>
        <v>0</v>
      </c>
      <c r="H29" s="274">
        <v>0</v>
      </c>
      <c r="I29" s="274">
        <v>0</v>
      </c>
      <c r="J29" s="275">
        <v>0</v>
      </c>
      <c r="K29" s="273">
        <f t="shared" si="5"/>
        <v>395000</v>
      </c>
      <c r="L29" s="274">
        <v>395000</v>
      </c>
      <c r="M29" s="274">
        <v>0</v>
      </c>
      <c r="N29" s="275">
        <v>0</v>
      </c>
    </row>
    <row r="30" spans="1:14" x14ac:dyDescent="0.2">
      <c r="A30" s="353" t="s">
        <v>397</v>
      </c>
      <c r="B30" s="357" t="s">
        <v>43</v>
      </c>
      <c r="C30" s="269">
        <f t="shared" si="3"/>
        <v>21963000</v>
      </c>
      <c r="D30" s="274">
        <v>21963000</v>
      </c>
      <c r="E30" s="274">
        <v>0</v>
      </c>
      <c r="F30" s="275">
        <v>0</v>
      </c>
      <c r="G30" s="273">
        <f t="shared" si="4"/>
        <v>21963000</v>
      </c>
      <c r="H30" s="274">
        <v>21963000</v>
      </c>
      <c r="I30" s="274">
        <v>0</v>
      </c>
      <c r="J30" s="275">
        <v>0</v>
      </c>
      <c r="K30" s="273">
        <f t="shared" si="5"/>
        <v>0</v>
      </c>
      <c r="L30" s="274">
        <v>0</v>
      </c>
      <c r="M30" s="274">
        <v>0</v>
      </c>
      <c r="N30" s="275">
        <v>0</v>
      </c>
    </row>
    <row r="31" spans="1:14" x14ac:dyDescent="0.2">
      <c r="A31" s="353" t="s">
        <v>398</v>
      </c>
      <c r="B31" s="357" t="s">
        <v>44</v>
      </c>
      <c r="C31" s="269">
        <f t="shared" si="3"/>
        <v>0</v>
      </c>
      <c r="D31" s="274">
        <v>0</v>
      </c>
      <c r="E31" s="274">
        <v>0</v>
      </c>
      <c r="F31" s="275">
        <v>0</v>
      </c>
      <c r="G31" s="273">
        <f t="shared" si="4"/>
        <v>0</v>
      </c>
      <c r="H31" s="274">
        <v>0</v>
      </c>
      <c r="I31" s="274">
        <v>0</v>
      </c>
      <c r="J31" s="275">
        <v>0</v>
      </c>
      <c r="K31" s="273">
        <f t="shared" si="5"/>
        <v>0</v>
      </c>
      <c r="L31" s="274">
        <v>0</v>
      </c>
      <c r="M31" s="274">
        <f t="shared" ref="M31:N31" si="28">SUM(N31:P31)</f>
        <v>0</v>
      </c>
      <c r="N31" s="275">
        <f t="shared" si="28"/>
        <v>0</v>
      </c>
    </row>
    <row r="32" spans="1:14" x14ac:dyDescent="0.2">
      <c r="A32" s="353" t="s">
        <v>399</v>
      </c>
      <c r="B32" s="287" t="s">
        <v>381</v>
      </c>
      <c r="C32" s="269">
        <f t="shared" si="3"/>
        <v>0</v>
      </c>
      <c r="D32" s="274">
        <v>0</v>
      </c>
      <c r="E32" s="274">
        <v>0</v>
      </c>
      <c r="F32" s="275">
        <v>0</v>
      </c>
      <c r="G32" s="273">
        <f t="shared" si="4"/>
        <v>0</v>
      </c>
      <c r="H32" s="274">
        <v>0</v>
      </c>
      <c r="I32" s="274">
        <v>0</v>
      </c>
      <c r="J32" s="275">
        <v>0</v>
      </c>
      <c r="K32" s="273">
        <f t="shared" si="5"/>
        <v>0</v>
      </c>
      <c r="L32" s="274">
        <v>0</v>
      </c>
      <c r="M32" s="274">
        <v>0</v>
      </c>
      <c r="N32" s="275">
        <v>0</v>
      </c>
    </row>
    <row r="33" spans="1:14" x14ac:dyDescent="0.2">
      <c r="A33" s="353" t="s">
        <v>400</v>
      </c>
      <c r="B33" s="287" t="s">
        <v>382</v>
      </c>
      <c r="C33" s="269">
        <f t="shared" si="3"/>
        <v>0</v>
      </c>
      <c r="D33" s="274">
        <v>0</v>
      </c>
      <c r="E33" s="274">
        <v>0</v>
      </c>
      <c r="F33" s="275">
        <v>0</v>
      </c>
      <c r="G33" s="273">
        <f t="shared" si="4"/>
        <v>0</v>
      </c>
      <c r="H33" s="274">
        <v>0</v>
      </c>
      <c r="I33" s="274">
        <v>0</v>
      </c>
      <c r="J33" s="275">
        <v>0</v>
      </c>
      <c r="K33" s="273">
        <f t="shared" si="5"/>
        <v>0</v>
      </c>
      <c r="L33" s="274">
        <v>0</v>
      </c>
      <c r="M33" s="274">
        <v>0</v>
      </c>
      <c r="N33" s="275">
        <v>0</v>
      </c>
    </row>
    <row r="34" spans="1:14" x14ac:dyDescent="0.2">
      <c r="A34" s="353" t="s">
        <v>404</v>
      </c>
      <c r="B34" s="357" t="s">
        <v>142</v>
      </c>
      <c r="C34" s="269">
        <f t="shared" si="3"/>
        <v>41291399</v>
      </c>
      <c r="D34" s="274">
        <v>41291399</v>
      </c>
      <c r="E34" s="274">
        <v>0</v>
      </c>
      <c r="F34" s="275">
        <v>0</v>
      </c>
      <c r="G34" s="273">
        <f t="shared" si="4"/>
        <v>41291399</v>
      </c>
      <c r="H34" s="274">
        <v>41291399</v>
      </c>
      <c r="I34" s="274">
        <v>0</v>
      </c>
      <c r="J34" s="275">
        <v>0</v>
      </c>
      <c r="K34" s="273">
        <f t="shared" si="5"/>
        <v>2533675</v>
      </c>
      <c r="L34" s="274">
        <v>2533675</v>
      </c>
      <c r="M34" s="274">
        <v>0</v>
      </c>
      <c r="N34" s="275">
        <v>0</v>
      </c>
    </row>
    <row r="35" spans="1:14" s="272" customFormat="1" ht="10.5" x14ac:dyDescent="0.15">
      <c r="A35" s="352" t="s">
        <v>45</v>
      </c>
      <c r="B35" s="356" t="s">
        <v>46</v>
      </c>
      <c r="C35" s="269">
        <f t="shared" si="3"/>
        <v>0</v>
      </c>
      <c r="D35" s="270">
        <f>SUM(D36)</f>
        <v>0</v>
      </c>
      <c r="E35" s="270">
        <f t="shared" ref="E35:H35" si="29">SUM(E36)</f>
        <v>0</v>
      </c>
      <c r="F35" s="270">
        <f t="shared" si="29"/>
        <v>0</v>
      </c>
      <c r="G35" s="273">
        <f t="shared" si="4"/>
        <v>0</v>
      </c>
      <c r="H35" s="270">
        <f t="shared" si="29"/>
        <v>0</v>
      </c>
      <c r="I35" s="270">
        <f t="shared" ref="I35" si="30">SUM(I36)</f>
        <v>0</v>
      </c>
      <c r="J35" s="270">
        <f t="shared" ref="J35" si="31">SUM(J36)</f>
        <v>0</v>
      </c>
      <c r="K35" s="273">
        <f t="shared" si="5"/>
        <v>98345</v>
      </c>
      <c r="L35" s="270">
        <f t="shared" ref="L35" si="32">SUM(L36)</f>
        <v>98345</v>
      </c>
      <c r="M35" s="270">
        <f t="shared" ref="M35" si="33">SUM(M36)</f>
        <v>0</v>
      </c>
      <c r="N35" s="271">
        <f t="shared" ref="N35" si="34">SUM(N36)</f>
        <v>0</v>
      </c>
    </row>
    <row r="36" spans="1:14" x14ac:dyDescent="0.2">
      <c r="A36" s="353" t="s">
        <v>401</v>
      </c>
      <c r="B36" s="357" t="s">
        <v>47</v>
      </c>
      <c r="C36" s="269">
        <f t="shared" si="3"/>
        <v>0</v>
      </c>
      <c r="D36" s="274">
        <v>0</v>
      </c>
      <c r="E36" s="274">
        <v>0</v>
      </c>
      <c r="F36" s="275">
        <v>0</v>
      </c>
      <c r="G36" s="273">
        <f t="shared" si="4"/>
        <v>0</v>
      </c>
      <c r="H36" s="274">
        <v>0</v>
      </c>
      <c r="I36" s="274">
        <v>0</v>
      </c>
      <c r="J36" s="275">
        <v>0</v>
      </c>
      <c r="K36" s="273">
        <f t="shared" si="5"/>
        <v>98345</v>
      </c>
      <c r="L36" s="274">
        <v>98345</v>
      </c>
      <c r="M36" s="274">
        <v>0</v>
      </c>
      <c r="N36" s="275">
        <f t="shared" ref="N36" si="35">SUM(O36:Q36)</f>
        <v>0</v>
      </c>
    </row>
    <row r="37" spans="1:14" x14ac:dyDescent="0.2">
      <c r="A37" s="353" t="s">
        <v>402</v>
      </c>
      <c r="B37" s="357" t="s">
        <v>406</v>
      </c>
      <c r="C37" s="269">
        <f t="shared" si="3"/>
        <v>0</v>
      </c>
      <c r="D37" s="274">
        <v>0</v>
      </c>
      <c r="E37" s="274">
        <v>0</v>
      </c>
      <c r="F37" s="275">
        <v>0</v>
      </c>
      <c r="G37" s="273">
        <f t="shared" si="4"/>
        <v>0</v>
      </c>
      <c r="H37" s="274">
        <f t="shared" ref="H37:N37" si="36">SUM(I37:K37)</f>
        <v>0</v>
      </c>
      <c r="I37" s="274">
        <f t="shared" si="36"/>
        <v>0</v>
      </c>
      <c r="J37" s="275">
        <f t="shared" si="36"/>
        <v>0</v>
      </c>
      <c r="K37" s="273">
        <f t="shared" si="5"/>
        <v>0</v>
      </c>
      <c r="L37" s="274">
        <f t="shared" si="36"/>
        <v>0</v>
      </c>
      <c r="M37" s="274">
        <f t="shared" si="36"/>
        <v>0</v>
      </c>
      <c r="N37" s="275">
        <f t="shared" si="36"/>
        <v>0</v>
      </c>
    </row>
    <row r="38" spans="1:14" x14ac:dyDescent="0.2">
      <c r="A38" s="352" t="s">
        <v>48</v>
      </c>
      <c r="B38" s="290" t="s">
        <v>418</v>
      </c>
      <c r="C38" s="269">
        <f t="shared" si="3"/>
        <v>0</v>
      </c>
      <c r="D38" s="270">
        <f>SUM(D39:D40)</f>
        <v>0</v>
      </c>
      <c r="E38" s="270">
        <f t="shared" ref="E38:F38" si="37">SUM(E40)</f>
        <v>0</v>
      </c>
      <c r="F38" s="270">
        <f t="shared" si="37"/>
        <v>0</v>
      </c>
      <c r="G38" s="273">
        <f t="shared" si="4"/>
        <v>4599182</v>
      </c>
      <c r="H38" s="270">
        <f>SUM(H39:H40)</f>
        <v>4599182</v>
      </c>
      <c r="I38" s="270">
        <f t="shared" ref="I38" si="38">SUM(I40)</f>
        <v>0</v>
      </c>
      <c r="J38" s="270">
        <f t="shared" ref="J38" si="39">SUM(J40)</f>
        <v>0</v>
      </c>
      <c r="K38" s="273">
        <f t="shared" si="5"/>
        <v>31375610</v>
      </c>
      <c r="L38" s="270">
        <f>SUM(L39:L40)</f>
        <v>31375610</v>
      </c>
      <c r="M38" s="270">
        <f t="shared" ref="M38" si="40">SUM(M40)</f>
        <v>0</v>
      </c>
      <c r="N38" s="271">
        <f t="shared" ref="N38" si="41">SUM(N40)</f>
        <v>0</v>
      </c>
    </row>
    <row r="39" spans="1:14" x14ac:dyDescent="0.2">
      <c r="A39" s="353" t="s">
        <v>403</v>
      </c>
      <c r="B39" s="369" t="s">
        <v>417</v>
      </c>
      <c r="C39" s="269">
        <f t="shared" si="3"/>
        <v>0</v>
      </c>
      <c r="D39" s="270">
        <v>0</v>
      </c>
      <c r="E39" s="270">
        <v>0</v>
      </c>
      <c r="F39" s="395">
        <v>0</v>
      </c>
      <c r="G39" s="273">
        <f t="shared" si="4"/>
        <v>0</v>
      </c>
      <c r="H39" s="270">
        <v>0</v>
      </c>
      <c r="I39" s="270">
        <v>0</v>
      </c>
      <c r="J39" s="395">
        <v>0</v>
      </c>
      <c r="K39" s="273">
        <f t="shared" si="5"/>
        <v>26808690</v>
      </c>
      <c r="L39" s="274">
        <v>26808690</v>
      </c>
      <c r="M39" s="270">
        <v>0</v>
      </c>
      <c r="N39" s="271">
        <v>0</v>
      </c>
    </row>
    <row r="40" spans="1:14" x14ac:dyDescent="0.2">
      <c r="A40" s="353" t="s">
        <v>416</v>
      </c>
      <c r="B40" s="357" t="s">
        <v>349</v>
      </c>
      <c r="C40" s="269">
        <f t="shared" si="3"/>
        <v>0</v>
      </c>
      <c r="D40" s="274">
        <v>0</v>
      </c>
      <c r="E40" s="274">
        <v>0</v>
      </c>
      <c r="F40" s="275">
        <v>0</v>
      </c>
      <c r="G40" s="273">
        <f t="shared" si="4"/>
        <v>4599182</v>
      </c>
      <c r="H40" s="274">
        <v>4599182</v>
      </c>
      <c r="I40" s="274">
        <v>0</v>
      </c>
      <c r="J40" s="275">
        <v>0</v>
      </c>
      <c r="K40" s="273">
        <f t="shared" si="5"/>
        <v>4566920</v>
      </c>
      <c r="L40" s="274">
        <v>4566920</v>
      </c>
      <c r="M40" s="274">
        <v>0</v>
      </c>
      <c r="N40" s="275">
        <v>0</v>
      </c>
    </row>
    <row r="41" spans="1:14" x14ac:dyDescent="0.2">
      <c r="A41" s="385" t="s">
        <v>49</v>
      </c>
      <c r="B41" s="356" t="s">
        <v>420</v>
      </c>
      <c r="C41" s="269">
        <f t="shared" si="3"/>
        <v>1100000</v>
      </c>
      <c r="D41" s="270">
        <v>1100000</v>
      </c>
      <c r="E41" s="270">
        <v>0</v>
      </c>
      <c r="F41" s="395">
        <v>0</v>
      </c>
      <c r="G41" s="273">
        <f t="shared" si="4"/>
        <v>1100000</v>
      </c>
      <c r="H41" s="270">
        <v>1100000</v>
      </c>
      <c r="I41" s="270">
        <v>0</v>
      </c>
      <c r="J41" s="395">
        <v>0</v>
      </c>
      <c r="K41" s="273">
        <f t="shared" si="5"/>
        <v>98686</v>
      </c>
      <c r="L41" s="270">
        <v>98686</v>
      </c>
      <c r="M41" s="270">
        <v>0</v>
      </c>
      <c r="N41" s="271">
        <v>0</v>
      </c>
    </row>
    <row r="42" spans="1:14" s="272" customFormat="1" ht="21" x14ac:dyDescent="0.15">
      <c r="A42" s="352" t="s">
        <v>115</v>
      </c>
      <c r="B42" s="356" t="s">
        <v>424</v>
      </c>
      <c r="C42" s="269">
        <f t="shared" si="3"/>
        <v>326196233</v>
      </c>
      <c r="D42" s="270">
        <f>SUM(D38,D35,D28,D21,D18,D14,D7,D41)</f>
        <v>321223000</v>
      </c>
      <c r="E42" s="270">
        <f>SUM(E38,E35,E28,E21,E18,E14,E7,E41)</f>
        <v>0</v>
      </c>
      <c r="F42" s="270">
        <f>SUM(F38,F35,F28,F21,F18,F14,F7,F41)</f>
        <v>4973233</v>
      </c>
      <c r="G42" s="273">
        <f t="shared" si="4"/>
        <v>388440936</v>
      </c>
      <c r="H42" s="270">
        <f>SUM(H38,H35,H28,H21,H18,H14,H7,H41)</f>
        <v>388440936</v>
      </c>
      <c r="I42" s="270">
        <f>SUM(I38,I35,I28,I21,I18,I14,I7,I41)</f>
        <v>0</v>
      </c>
      <c r="J42" s="270">
        <f>SUM(J38,J35,J28,J21,J18,J14,J7,J41)</f>
        <v>0</v>
      </c>
      <c r="K42" s="273">
        <f t="shared" si="5"/>
        <v>344995611</v>
      </c>
      <c r="L42" s="270">
        <f>SUM(L38,L35,L28,L21,L18,L14,L7,L41)</f>
        <v>344995611</v>
      </c>
      <c r="M42" s="270">
        <f>SUM(M38,M35,M28,M21,M18,M14,M7,M41)</f>
        <v>0</v>
      </c>
      <c r="N42" s="271">
        <f>SUM(N38,N35,N28,N21,N18,N14,N7,N41)</f>
        <v>0</v>
      </c>
    </row>
    <row r="43" spans="1:14" s="272" customFormat="1" ht="10.5" x14ac:dyDescent="0.15">
      <c r="A43" s="354" t="s">
        <v>51</v>
      </c>
      <c r="B43" s="290" t="s">
        <v>421</v>
      </c>
      <c r="C43" s="269">
        <f t="shared" si="3"/>
        <v>25412767</v>
      </c>
      <c r="D43" s="270">
        <f>SUM(D44:D44)</f>
        <v>0</v>
      </c>
      <c r="E43" s="270">
        <f>SUM(E44:E44)</f>
        <v>0</v>
      </c>
      <c r="F43" s="270">
        <f>SUM(F44:F44)</f>
        <v>25412767</v>
      </c>
      <c r="G43" s="273">
        <f t="shared" si="4"/>
        <v>37363971</v>
      </c>
      <c r="H43" s="270">
        <f>SUM(H44:H44)</f>
        <v>8610546</v>
      </c>
      <c r="I43" s="270">
        <f>SUM(I44:I44)</f>
        <v>0</v>
      </c>
      <c r="J43" s="270">
        <f>SUM(J44:J44)</f>
        <v>28753425</v>
      </c>
      <c r="K43" s="273">
        <f t="shared" si="5"/>
        <v>37363971</v>
      </c>
      <c r="L43" s="270">
        <f>SUM(L44:L44)</f>
        <v>8610546</v>
      </c>
      <c r="M43" s="270">
        <f>SUM(M44:M44)</f>
        <v>0</v>
      </c>
      <c r="N43" s="271">
        <f>SUM(N44:N44)</f>
        <v>28753425</v>
      </c>
    </row>
    <row r="44" spans="1:14" ht="18" customHeight="1" x14ac:dyDescent="0.2">
      <c r="A44" s="353" t="s">
        <v>419</v>
      </c>
      <c r="B44" s="369" t="s">
        <v>50</v>
      </c>
      <c r="C44" s="269">
        <f t="shared" si="3"/>
        <v>25412767</v>
      </c>
      <c r="D44" s="274">
        <v>0</v>
      </c>
      <c r="E44" s="274">
        <v>0</v>
      </c>
      <c r="F44" s="275">
        <v>25412767</v>
      </c>
      <c r="G44" s="273">
        <f t="shared" si="4"/>
        <v>37363971</v>
      </c>
      <c r="H44" s="274">
        <v>8610546</v>
      </c>
      <c r="I44" s="274">
        <v>0</v>
      </c>
      <c r="J44" s="275">
        <v>28753425</v>
      </c>
      <c r="K44" s="273">
        <f t="shared" si="5"/>
        <v>37363971</v>
      </c>
      <c r="L44" s="274">
        <v>8610546</v>
      </c>
      <c r="M44" s="274">
        <v>0</v>
      </c>
      <c r="N44" s="275">
        <v>28753425</v>
      </c>
    </row>
    <row r="45" spans="1:14" x14ac:dyDescent="0.2">
      <c r="A45" s="385" t="s">
        <v>52</v>
      </c>
      <c r="B45" s="359" t="s">
        <v>331</v>
      </c>
      <c r="C45" s="269">
        <f t="shared" si="3"/>
        <v>0</v>
      </c>
      <c r="D45" s="270">
        <v>0</v>
      </c>
      <c r="E45" s="270">
        <v>0</v>
      </c>
      <c r="F45" s="271">
        <v>0</v>
      </c>
      <c r="G45" s="273">
        <f t="shared" si="4"/>
        <v>0</v>
      </c>
      <c r="H45" s="270">
        <v>0</v>
      </c>
      <c r="I45" s="270">
        <v>0</v>
      </c>
      <c r="J45" s="271">
        <v>0</v>
      </c>
      <c r="K45" s="273">
        <f t="shared" si="5"/>
        <v>8659866</v>
      </c>
      <c r="L45" s="270">
        <v>8659866</v>
      </c>
      <c r="M45" s="270">
        <f t="shared" ref="M45:N45" si="42">SUM(N45:P45)</f>
        <v>0</v>
      </c>
      <c r="N45" s="271">
        <f t="shared" si="42"/>
        <v>0</v>
      </c>
    </row>
    <row r="46" spans="1:14" s="272" customFormat="1" ht="21" x14ac:dyDescent="0.15">
      <c r="A46" s="354" t="s">
        <v>119</v>
      </c>
      <c r="B46" s="360" t="s">
        <v>422</v>
      </c>
      <c r="C46" s="269">
        <f t="shared" si="3"/>
        <v>25412767</v>
      </c>
      <c r="D46" s="270">
        <f>D43+D45</f>
        <v>0</v>
      </c>
      <c r="E46" s="270">
        <f t="shared" ref="E46:H46" si="43">E43+E45</f>
        <v>0</v>
      </c>
      <c r="F46" s="270">
        <f t="shared" si="43"/>
        <v>25412767</v>
      </c>
      <c r="G46" s="273">
        <f t="shared" si="4"/>
        <v>37363971</v>
      </c>
      <c r="H46" s="270">
        <f t="shared" si="43"/>
        <v>8610546</v>
      </c>
      <c r="I46" s="270">
        <f t="shared" ref="I46" si="44">I43+I45</f>
        <v>0</v>
      </c>
      <c r="J46" s="270">
        <f t="shared" ref="J46:L46" si="45">J43+J45</f>
        <v>28753425</v>
      </c>
      <c r="K46" s="273">
        <f t="shared" si="5"/>
        <v>46023837</v>
      </c>
      <c r="L46" s="270">
        <f t="shared" si="45"/>
        <v>17270412</v>
      </c>
      <c r="M46" s="270">
        <f t="shared" ref="M46" si="46">M43+M45</f>
        <v>0</v>
      </c>
      <c r="N46" s="271">
        <f t="shared" ref="N46" si="47">N43+N45</f>
        <v>28753425</v>
      </c>
    </row>
    <row r="47" spans="1:14" s="272" customFormat="1" thickBot="1" x14ac:dyDescent="0.2">
      <c r="A47" s="355" t="s">
        <v>120</v>
      </c>
      <c r="B47" s="361" t="s">
        <v>423</v>
      </c>
      <c r="C47" s="396">
        <f t="shared" si="3"/>
        <v>351609000</v>
      </c>
      <c r="D47" s="277">
        <f>D42+D46</f>
        <v>321223000</v>
      </c>
      <c r="E47" s="277">
        <f>E42+E46</f>
        <v>0</v>
      </c>
      <c r="F47" s="277">
        <f>F42+F46</f>
        <v>30386000</v>
      </c>
      <c r="G47" s="397">
        <f t="shared" si="4"/>
        <v>425804907</v>
      </c>
      <c r="H47" s="277">
        <f>H42+H46</f>
        <v>397051482</v>
      </c>
      <c r="I47" s="277">
        <f t="shared" ref="I47:J47" si="48">I42+I46</f>
        <v>0</v>
      </c>
      <c r="J47" s="277">
        <f t="shared" si="48"/>
        <v>28753425</v>
      </c>
      <c r="K47" s="397">
        <f t="shared" si="5"/>
        <v>391019448</v>
      </c>
      <c r="L47" s="277">
        <f>L42+L46</f>
        <v>362266023</v>
      </c>
      <c r="M47" s="277">
        <f t="shared" ref="M47:N47" si="49">M42+M46</f>
        <v>0</v>
      </c>
      <c r="N47" s="398">
        <f t="shared" si="49"/>
        <v>28753425</v>
      </c>
    </row>
    <row r="48" spans="1:14" s="272" customFormat="1" ht="10.5" x14ac:dyDescent="0.15">
      <c r="A48" s="407"/>
      <c r="B48" s="408"/>
      <c r="C48" s="409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</row>
    <row r="49" spans="1:14" s="272" customFormat="1" ht="10.5" x14ac:dyDescent="0.15">
      <c r="A49" s="407"/>
      <c r="B49" s="408"/>
      <c r="C49" s="409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</row>
    <row r="50" spans="1:14" s="283" customFormat="1" ht="10.5" x14ac:dyDescent="0.15">
      <c r="A50" s="407"/>
      <c r="B50" s="408"/>
      <c r="C50" s="409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</row>
    <row r="51" spans="1:14" s="283" customFormat="1" ht="10.5" x14ac:dyDescent="0.15">
      <c r="A51" s="407"/>
      <c r="B51" s="408"/>
      <c r="C51" s="409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</row>
    <row r="52" spans="1:14" s="283" customFormat="1" ht="10.5" x14ac:dyDescent="0.15">
      <c r="A52" s="407"/>
      <c r="B52" s="408"/>
      <c r="C52" s="409"/>
      <c r="D52" s="410"/>
      <c r="E52" s="410"/>
      <c r="F52" s="410"/>
      <c r="G52" s="410"/>
      <c r="H52" s="410"/>
      <c r="I52" s="410"/>
      <c r="J52" s="410"/>
      <c r="K52" s="410"/>
      <c r="L52" s="410"/>
      <c r="M52" s="410"/>
      <c r="N52" s="410"/>
    </row>
    <row r="53" spans="1:14" s="283" customFormat="1" ht="10.5" x14ac:dyDescent="0.15">
      <c r="A53" s="407"/>
      <c r="B53" s="408"/>
      <c r="C53" s="409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</row>
    <row r="54" spans="1:14" s="283" customFormat="1" ht="10.5" x14ac:dyDescent="0.15">
      <c r="A54" s="407"/>
      <c r="B54" s="408"/>
      <c r="C54" s="409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</row>
    <row r="55" spans="1:14" s="283" customFormat="1" ht="10.5" x14ac:dyDescent="0.15">
      <c r="A55" s="407"/>
      <c r="B55" s="408"/>
      <c r="C55" s="409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</row>
    <row r="56" spans="1:14" s="276" customFormat="1" ht="12" thickBot="1" x14ac:dyDescent="0.25">
      <c r="A56" s="402"/>
      <c r="B56" s="403"/>
      <c r="C56" s="404"/>
      <c r="D56" s="405"/>
      <c r="E56" s="405"/>
      <c r="F56" s="405"/>
      <c r="G56" s="406">
        <f t="shared" ref="G56:N56" si="50">SUM(H56:J56)</f>
        <v>0</v>
      </c>
      <c r="H56" s="405">
        <f>SUM(I56:K56)</f>
        <v>0</v>
      </c>
      <c r="I56" s="405">
        <f t="shared" si="50"/>
        <v>0</v>
      </c>
      <c r="J56" s="405">
        <f>SUM(K56:M56)</f>
        <v>0</v>
      </c>
      <c r="K56" s="406"/>
      <c r="L56" s="405">
        <f t="shared" si="50"/>
        <v>0</v>
      </c>
      <c r="M56" s="405">
        <f t="shared" si="50"/>
        <v>0</v>
      </c>
      <c r="N56" s="405">
        <f t="shared" si="50"/>
        <v>0</v>
      </c>
    </row>
    <row r="57" spans="1:14" ht="21" x14ac:dyDescent="0.2">
      <c r="A57" s="487" t="s">
        <v>4</v>
      </c>
      <c r="B57" s="391" t="s">
        <v>5</v>
      </c>
      <c r="C57" s="489" t="s">
        <v>6</v>
      </c>
      <c r="D57" s="490"/>
      <c r="E57" s="490"/>
      <c r="F57" s="491"/>
      <c r="G57" s="492" t="s">
        <v>328</v>
      </c>
      <c r="H57" s="493"/>
      <c r="I57" s="493"/>
      <c r="J57" s="494"/>
      <c r="K57" s="492" t="s">
        <v>329</v>
      </c>
      <c r="L57" s="493"/>
      <c r="M57" s="493"/>
      <c r="N57" s="494"/>
    </row>
    <row r="58" spans="1:14" ht="31.5" x14ac:dyDescent="0.2">
      <c r="A58" s="488"/>
      <c r="B58" s="392" t="s">
        <v>53</v>
      </c>
      <c r="C58" s="266" t="s">
        <v>106</v>
      </c>
      <c r="D58" s="278" t="s">
        <v>337</v>
      </c>
      <c r="E58" s="278" t="s">
        <v>335</v>
      </c>
      <c r="F58" s="371" t="s">
        <v>336</v>
      </c>
      <c r="G58" s="266" t="s">
        <v>106</v>
      </c>
      <c r="H58" s="278" t="s">
        <v>337</v>
      </c>
      <c r="I58" s="278" t="s">
        <v>335</v>
      </c>
      <c r="J58" s="371" t="s">
        <v>336</v>
      </c>
      <c r="K58" s="266" t="s">
        <v>106</v>
      </c>
      <c r="L58" s="278" t="s">
        <v>337</v>
      </c>
      <c r="M58" s="278" t="s">
        <v>335</v>
      </c>
      <c r="N58" s="371" t="s">
        <v>336</v>
      </c>
    </row>
    <row r="59" spans="1:14" s="272" customFormat="1" ht="10.5" x14ac:dyDescent="0.15">
      <c r="A59" s="367" t="s">
        <v>11</v>
      </c>
      <c r="B59" s="368" t="s">
        <v>353</v>
      </c>
      <c r="C59" s="269">
        <f>SUM(D59:F59)</f>
        <v>76663000</v>
      </c>
      <c r="D59" s="386">
        <f t="shared" ref="D59:N59" si="51">SUM(D60:D64)</f>
        <v>46277000</v>
      </c>
      <c r="E59" s="386">
        <f t="shared" si="51"/>
        <v>0</v>
      </c>
      <c r="F59" s="386">
        <f t="shared" si="51"/>
        <v>30386000</v>
      </c>
      <c r="G59" s="269">
        <f>SUM(H59:J59)</f>
        <v>92865693</v>
      </c>
      <c r="H59" s="386">
        <f t="shared" si="51"/>
        <v>65034164</v>
      </c>
      <c r="I59" s="386">
        <f t="shared" si="51"/>
        <v>0</v>
      </c>
      <c r="J59" s="386">
        <f t="shared" si="51"/>
        <v>27831529</v>
      </c>
      <c r="K59" s="269">
        <f>SUM(L59:N59)</f>
        <v>80317973</v>
      </c>
      <c r="L59" s="386">
        <f t="shared" si="51"/>
        <v>52486444</v>
      </c>
      <c r="M59" s="386">
        <f t="shared" si="51"/>
        <v>0</v>
      </c>
      <c r="N59" s="386">
        <f t="shared" si="51"/>
        <v>27831529</v>
      </c>
    </row>
    <row r="60" spans="1:14" x14ac:dyDescent="0.2">
      <c r="A60" s="353" t="s">
        <v>13</v>
      </c>
      <c r="B60" s="358" t="s">
        <v>54</v>
      </c>
      <c r="C60" s="269">
        <f t="shared" ref="C60:C81" si="52">SUM(D60:F60)</f>
        <v>17611000</v>
      </c>
      <c r="D60" s="274">
        <f>17611000-F60</f>
        <v>13325000</v>
      </c>
      <c r="E60" s="274">
        <v>0</v>
      </c>
      <c r="F60" s="275">
        <v>4286000</v>
      </c>
      <c r="G60" s="269">
        <f t="shared" ref="G60:G81" si="53">SUM(H60:J60)</f>
        <v>20055792</v>
      </c>
      <c r="H60" s="274">
        <f>20055792-J60</f>
        <v>13779569</v>
      </c>
      <c r="I60" s="274">
        <v>0</v>
      </c>
      <c r="J60" s="275">
        <v>6276223</v>
      </c>
      <c r="K60" s="269">
        <f t="shared" ref="K60:K81" si="54">SUM(L60:N60)</f>
        <v>20055792</v>
      </c>
      <c r="L60" s="274">
        <f>20055792-N60</f>
        <v>13779569</v>
      </c>
      <c r="M60" s="274">
        <v>0</v>
      </c>
      <c r="N60" s="275">
        <v>6276223</v>
      </c>
    </row>
    <row r="61" spans="1:14" ht="22.5" x14ac:dyDescent="0.2">
      <c r="A61" s="353" t="s">
        <v>15</v>
      </c>
      <c r="B61" s="358" t="s">
        <v>55</v>
      </c>
      <c r="C61" s="269">
        <f t="shared" si="52"/>
        <v>2893000</v>
      </c>
      <c r="D61" s="274">
        <f>2893000-F61</f>
        <v>2067000</v>
      </c>
      <c r="E61" s="274">
        <v>0</v>
      </c>
      <c r="F61" s="275">
        <v>826000</v>
      </c>
      <c r="G61" s="269">
        <f t="shared" si="53"/>
        <v>3157047</v>
      </c>
      <c r="H61" s="274">
        <f>3157047-J61</f>
        <v>1989330</v>
      </c>
      <c r="I61" s="274">
        <v>0</v>
      </c>
      <c r="J61" s="275">
        <v>1167717</v>
      </c>
      <c r="K61" s="269">
        <f t="shared" si="54"/>
        <v>3157047</v>
      </c>
      <c r="L61" s="274">
        <f>3157047-N61</f>
        <v>1989330</v>
      </c>
      <c r="M61" s="274">
        <v>0</v>
      </c>
      <c r="N61" s="275">
        <v>1167717</v>
      </c>
    </row>
    <row r="62" spans="1:14" x14ac:dyDescent="0.2">
      <c r="A62" s="353" t="s">
        <v>17</v>
      </c>
      <c r="B62" s="358" t="s">
        <v>56</v>
      </c>
      <c r="C62" s="269">
        <f t="shared" si="52"/>
        <v>40409000</v>
      </c>
      <c r="D62" s="274">
        <f>40409000-F62</f>
        <v>21735000</v>
      </c>
      <c r="E62" s="274">
        <v>0</v>
      </c>
      <c r="F62" s="275">
        <v>18674000</v>
      </c>
      <c r="G62" s="269">
        <f t="shared" si="53"/>
        <v>53605910</v>
      </c>
      <c r="H62" s="274">
        <f>53605910-J62</f>
        <v>33673321</v>
      </c>
      <c r="I62" s="274">
        <v>0</v>
      </c>
      <c r="J62" s="275">
        <v>19932589</v>
      </c>
      <c r="K62" s="269">
        <f t="shared" si="54"/>
        <v>44222136</v>
      </c>
      <c r="L62" s="274">
        <f>44222136-N62</f>
        <v>24289547</v>
      </c>
      <c r="M62" s="274">
        <v>0</v>
      </c>
      <c r="N62" s="275">
        <v>19932589</v>
      </c>
    </row>
    <row r="63" spans="1:14" x14ac:dyDescent="0.2">
      <c r="A63" s="353" t="s">
        <v>19</v>
      </c>
      <c r="B63" s="358" t="s">
        <v>57</v>
      </c>
      <c r="C63" s="269">
        <f t="shared" si="52"/>
        <v>5650000</v>
      </c>
      <c r="D63" s="274">
        <v>5650000</v>
      </c>
      <c r="E63" s="274">
        <v>0</v>
      </c>
      <c r="F63" s="275">
        <v>0</v>
      </c>
      <c r="G63" s="269">
        <f t="shared" si="53"/>
        <v>7924305</v>
      </c>
      <c r="H63" s="274">
        <f>7924305-J63</f>
        <v>7694305</v>
      </c>
      <c r="I63" s="274">
        <v>0</v>
      </c>
      <c r="J63" s="275">
        <v>230000</v>
      </c>
      <c r="K63" s="269">
        <f t="shared" si="54"/>
        <v>6760952</v>
      </c>
      <c r="L63" s="274">
        <f>6760952-N63</f>
        <v>6530952</v>
      </c>
      <c r="M63" s="274">
        <v>0</v>
      </c>
      <c r="N63" s="275">
        <v>230000</v>
      </c>
    </row>
    <row r="64" spans="1:14" x14ac:dyDescent="0.2">
      <c r="A64" s="353" t="s">
        <v>58</v>
      </c>
      <c r="B64" s="358" t="s">
        <v>59</v>
      </c>
      <c r="C64" s="269">
        <f t="shared" si="52"/>
        <v>10100000</v>
      </c>
      <c r="D64" s="274">
        <v>3500000</v>
      </c>
      <c r="E64" s="274">
        <v>0</v>
      </c>
      <c r="F64" s="275">
        <v>6600000</v>
      </c>
      <c r="G64" s="269">
        <f t="shared" si="53"/>
        <v>8122639</v>
      </c>
      <c r="H64" s="274">
        <f>55678029-J64-47555390</f>
        <v>7897639</v>
      </c>
      <c r="I64" s="274">
        <v>0</v>
      </c>
      <c r="J64" s="275">
        <v>225000</v>
      </c>
      <c r="K64" s="269">
        <f t="shared" si="54"/>
        <v>6122046</v>
      </c>
      <c r="L64" s="274">
        <f>6122046-N64</f>
        <v>5897046</v>
      </c>
      <c r="M64" s="274">
        <v>0</v>
      </c>
      <c r="N64" s="275">
        <v>225000</v>
      </c>
    </row>
    <row r="65" spans="1:14" x14ac:dyDescent="0.2">
      <c r="A65" s="353" t="s">
        <v>60</v>
      </c>
      <c r="B65" s="358" t="s">
        <v>61</v>
      </c>
      <c r="C65" s="269">
        <f t="shared" si="52"/>
        <v>0</v>
      </c>
      <c r="D65" s="274"/>
      <c r="E65" s="274">
        <v>0</v>
      </c>
      <c r="F65" s="275">
        <v>0</v>
      </c>
      <c r="G65" s="269">
        <f t="shared" si="53"/>
        <v>0</v>
      </c>
      <c r="H65" s="274">
        <v>0</v>
      </c>
      <c r="I65" s="274">
        <v>0</v>
      </c>
      <c r="J65" s="275">
        <v>0</v>
      </c>
      <c r="K65" s="269">
        <f t="shared" si="54"/>
        <v>0</v>
      </c>
      <c r="L65" s="274">
        <v>0</v>
      </c>
      <c r="M65" s="274">
        <v>0</v>
      </c>
      <c r="N65" s="275">
        <v>0</v>
      </c>
    </row>
    <row r="66" spans="1:14" x14ac:dyDescent="0.2">
      <c r="A66" s="353" t="s">
        <v>62</v>
      </c>
      <c r="B66" s="358" t="s">
        <v>407</v>
      </c>
      <c r="C66" s="269">
        <f t="shared" si="52"/>
        <v>0</v>
      </c>
      <c r="D66" s="274"/>
      <c r="E66" s="274">
        <v>0</v>
      </c>
      <c r="F66" s="275">
        <v>0</v>
      </c>
      <c r="G66" s="269">
        <f t="shared" si="53"/>
        <v>0</v>
      </c>
      <c r="H66" s="274">
        <v>0</v>
      </c>
      <c r="I66" s="274">
        <v>0</v>
      </c>
      <c r="J66" s="275">
        <v>0</v>
      </c>
      <c r="K66" s="269">
        <f t="shared" si="54"/>
        <v>0</v>
      </c>
      <c r="L66" s="274">
        <v>0</v>
      </c>
      <c r="M66" s="274">
        <v>0</v>
      </c>
      <c r="N66" s="275">
        <v>0</v>
      </c>
    </row>
    <row r="67" spans="1:14" x14ac:dyDescent="0.2">
      <c r="A67" s="353" t="s">
        <v>63</v>
      </c>
      <c r="B67" s="388" t="s">
        <v>409</v>
      </c>
      <c r="C67" s="269">
        <f t="shared" si="52"/>
        <v>2000000</v>
      </c>
      <c r="D67" s="274">
        <v>2000000</v>
      </c>
      <c r="E67" s="274">
        <v>0</v>
      </c>
      <c r="F67" s="275">
        <v>0</v>
      </c>
      <c r="G67" s="269">
        <f t="shared" si="53"/>
        <v>0</v>
      </c>
      <c r="H67" s="274">
        <v>0</v>
      </c>
      <c r="I67" s="274">
        <v>0</v>
      </c>
      <c r="J67" s="275">
        <v>0</v>
      </c>
      <c r="K67" s="269">
        <f t="shared" si="54"/>
        <v>0</v>
      </c>
      <c r="L67" s="274">
        <v>0</v>
      </c>
      <c r="M67" s="274">
        <v>0</v>
      </c>
      <c r="N67" s="275">
        <v>0</v>
      </c>
    </row>
    <row r="68" spans="1:14" ht="22.5" x14ac:dyDescent="0.2">
      <c r="A68" s="353" t="s">
        <v>351</v>
      </c>
      <c r="B68" s="387" t="s">
        <v>410</v>
      </c>
      <c r="C68" s="269">
        <f t="shared" si="52"/>
        <v>7500000</v>
      </c>
      <c r="D68" s="274">
        <v>7500000</v>
      </c>
      <c r="E68" s="274">
        <v>0</v>
      </c>
      <c r="F68" s="275">
        <v>0</v>
      </c>
      <c r="G68" s="269">
        <f t="shared" si="53"/>
        <v>0</v>
      </c>
      <c r="H68" s="274">
        <v>0</v>
      </c>
      <c r="I68" s="274">
        <v>0</v>
      </c>
      <c r="J68" s="275">
        <v>0</v>
      </c>
      <c r="K68" s="269">
        <f t="shared" si="54"/>
        <v>0</v>
      </c>
      <c r="L68" s="274">
        <v>0</v>
      </c>
      <c r="M68" s="274">
        <v>0</v>
      </c>
      <c r="N68" s="275">
        <v>0</v>
      </c>
    </row>
    <row r="69" spans="1:14" s="272" customFormat="1" ht="21" x14ac:dyDescent="0.15">
      <c r="A69" s="352" t="s">
        <v>23</v>
      </c>
      <c r="B69" s="368" t="s">
        <v>354</v>
      </c>
      <c r="C69" s="269">
        <f t="shared" si="52"/>
        <v>16554000</v>
      </c>
      <c r="D69" s="386">
        <f>D70+D72+D74</f>
        <v>16554000</v>
      </c>
      <c r="E69" s="386">
        <f t="shared" ref="E69:H69" si="55">E70+E72+E74</f>
        <v>0</v>
      </c>
      <c r="F69" s="386">
        <f t="shared" si="55"/>
        <v>0</v>
      </c>
      <c r="G69" s="269">
        <f t="shared" si="53"/>
        <v>28488619</v>
      </c>
      <c r="H69" s="386">
        <f t="shared" si="55"/>
        <v>27566723</v>
      </c>
      <c r="I69" s="386">
        <f t="shared" ref="I69" si="56">I70+I72+I74</f>
        <v>0</v>
      </c>
      <c r="J69" s="386">
        <f t="shared" ref="J69" si="57">J70+J72+J74</f>
        <v>921896</v>
      </c>
      <c r="K69" s="269">
        <f t="shared" si="54"/>
        <v>18695739</v>
      </c>
      <c r="L69" s="386">
        <f t="shared" ref="L69" si="58">L70+L72+L74</f>
        <v>17773843</v>
      </c>
      <c r="M69" s="386">
        <f t="shared" ref="M69" si="59">M70+M72+M74</f>
        <v>0</v>
      </c>
      <c r="N69" s="386">
        <f t="shared" ref="N69" si="60">N70+N72+N74</f>
        <v>921896</v>
      </c>
    </row>
    <row r="70" spans="1:14" x14ac:dyDescent="0.2">
      <c r="A70" s="353" t="s">
        <v>25</v>
      </c>
      <c r="B70" s="358" t="s">
        <v>64</v>
      </c>
      <c r="C70" s="269">
        <f t="shared" si="52"/>
        <v>0</v>
      </c>
      <c r="D70" s="274">
        <v>0</v>
      </c>
      <c r="E70" s="274">
        <v>0</v>
      </c>
      <c r="F70" s="275">
        <v>0</v>
      </c>
      <c r="G70" s="269">
        <f t="shared" si="53"/>
        <v>2506913</v>
      </c>
      <c r="H70" s="274">
        <f>2506913-J70</f>
        <v>1585017</v>
      </c>
      <c r="I70" s="274">
        <v>0</v>
      </c>
      <c r="J70" s="275">
        <v>921896</v>
      </c>
      <c r="K70" s="269">
        <f t="shared" si="54"/>
        <v>2208013</v>
      </c>
      <c r="L70" s="274">
        <f>2208013-N70</f>
        <v>1286117</v>
      </c>
      <c r="M70" s="274">
        <v>0</v>
      </c>
      <c r="N70" s="275">
        <v>921896</v>
      </c>
    </row>
    <row r="71" spans="1:14" x14ac:dyDescent="0.2">
      <c r="A71" s="353" t="s">
        <v>65</v>
      </c>
      <c r="B71" s="358" t="s">
        <v>66</v>
      </c>
      <c r="C71" s="269">
        <f t="shared" si="52"/>
        <v>0</v>
      </c>
      <c r="D71" s="274">
        <v>0</v>
      </c>
      <c r="E71" s="274">
        <v>0</v>
      </c>
      <c r="F71" s="275">
        <v>0</v>
      </c>
      <c r="G71" s="269">
        <f t="shared" si="53"/>
        <v>0</v>
      </c>
      <c r="H71" s="274">
        <f t="shared" ref="H71:N71" si="61">SUM(I71:K71)</f>
        <v>0</v>
      </c>
      <c r="I71" s="274">
        <f t="shared" si="61"/>
        <v>0</v>
      </c>
      <c r="J71" s="275">
        <f t="shared" si="61"/>
        <v>0</v>
      </c>
      <c r="K71" s="269">
        <f t="shared" si="54"/>
        <v>0</v>
      </c>
      <c r="L71" s="274">
        <f t="shared" si="61"/>
        <v>0</v>
      </c>
      <c r="M71" s="274">
        <f t="shared" si="61"/>
        <v>0</v>
      </c>
      <c r="N71" s="275">
        <f t="shared" si="61"/>
        <v>0</v>
      </c>
    </row>
    <row r="72" spans="1:14" x14ac:dyDescent="0.2">
      <c r="A72" s="353" t="s">
        <v>67</v>
      </c>
      <c r="B72" s="358" t="s">
        <v>68</v>
      </c>
      <c r="C72" s="269">
        <f t="shared" si="52"/>
        <v>15054000</v>
      </c>
      <c r="D72" s="274">
        <v>15054000</v>
      </c>
      <c r="E72" s="274">
        <v>0</v>
      </c>
      <c r="F72" s="275">
        <v>0</v>
      </c>
      <c r="G72" s="269">
        <f t="shared" si="53"/>
        <v>24481706</v>
      </c>
      <c r="H72" s="274">
        <v>24481706</v>
      </c>
      <c r="I72" s="274">
        <v>0</v>
      </c>
      <c r="J72" s="275">
        <v>0</v>
      </c>
      <c r="K72" s="269">
        <f t="shared" si="54"/>
        <v>16487726</v>
      </c>
      <c r="L72" s="274">
        <v>16487726</v>
      </c>
      <c r="M72" s="274"/>
      <c r="N72" s="275"/>
    </row>
    <row r="73" spans="1:14" x14ac:dyDescent="0.2">
      <c r="A73" s="353" t="s">
        <v>69</v>
      </c>
      <c r="B73" s="358" t="s">
        <v>70</v>
      </c>
      <c r="C73" s="269">
        <f t="shared" si="52"/>
        <v>0</v>
      </c>
      <c r="D73" s="274">
        <v>0</v>
      </c>
      <c r="E73" s="274">
        <v>0</v>
      </c>
      <c r="F73" s="275">
        <v>0</v>
      </c>
      <c r="G73" s="269">
        <f t="shared" si="53"/>
        <v>0</v>
      </c>
      <c r="H73" s="274">
        <f t="shared" ref="H73:N73" si="62">SUM(I73:K73)</f>
        <v>0</v>
      </c>
      <c r="I73" s="274">
        <f t="shared" si="62"/>
        <v>0</v>
      </c>
      <c r="J73" s="275">
        <f t="shared" si="62"/>
        <v>0</v>
      </c>
      <c r="K73" s="269">
        <f t="shared" si="54"/>
        <v>0</v>
      </c>
      <c r="L73" s="274">
        <f t="shared" si="62"/>
        <v>0</v>
      </c>
      <c r="M73" s="274">
        <f t="shared" si="62"/>
        <v>0</v>
      </c>
      <c r="N73" s="275">
        <f t="shared" si="62"/>
        <v>0</v>
      </c>
    </row>
    <row r="74" spans="1:14" x14ac:dyDescent="0.2">
      <c r="A74" s="353" t="s">
        <v>71</v>
      </c>
      <c r="B74" s="369" t="s">
        <v>72</v>
      </c>
      <c r="C74" s="269">
        <f t="shared" si="52"/>
        <v>1500000</v>
      </c>
      <c r="D74" s="274">
        <v>1500000</v>
      </c>
      <c r="E74" s="274">
        <v>0</v>
      </c>
      <c r="F74" s="275">
        <v>0</v>
      </c>
      <c r="G74" s="269">
        <f t="shared" si="53"/>
        <v>1500000</v>
      </c>
      <c r="H74" s="274">
        <f>SUM(H75)</f>
        <v>1500000</v>
      </c>
      <c r="I74" s="274">
        <f t="shared" ref="I74:N74" si="63">SUM(I75)</f>
        <v>0</v>
      </c>
      <c r="J74" s="275">
        <f t="shared" si="63"/>
        <v>0</v>
      </c>
      <c r="K74" s="269">
        <f t="shared" si="54"/>
        <v>0</v>
      </c>
      <c r="L74" s="274">
        <f t="shared" si="63"/>
        <v>0</v>
      </c>
      <c r="M74" s="274">
        <f t="shared" si="63"/>
        <v>0</v>
      </c>
      <c r="N74" s="275">
        <f t="shared" si="63"/>
        <v>0</v>
      </c>
    </row>
    <row r="75" spans="1:14" x14ac:dyDescent="0.2">
      <c r="A75" s="353" t="s">
        <v>73</v>
      </c>
      <c r="B75" s="387" t="s">
        <v>350</v>
      </c>
      <c r="C75" s="269">
        <f t="shared" si="52"/>
        <v>1500000</v>
      </c>
      <c r="D75" s="274">
        <v>1500000</v>
      </c>
      <c r="E75" s="274">
        <v>0</v>
      </c>
      <c r="F75" s="275">
        <v>0</v>
      </c>
      <c r="G75" s="269">
        <f t="shared" si="53"/>
        <v>1500000</v>
      </c>
      <c r="H75" s="274">
        <v>1500000</v>
      </c>
      <c r="I75" s="274">
        <v>0</v>
      </c>
      <c r="J75" s="275">
        <v>0</v>
      </c>
      <c r="K75" s="269">
        <f t="shared" si="54"/>
        <v>0</v>
      </c>
      <c r="L75" s="274">
        <v>0</v>
      </c>
      <c r="M75" s="274">
        <v>0</v>
      </c>
      <c r="N75" s="275">
        <f t="shared" ref="N75" si="64">SUM(O75:Q75)</f>
        <v>0</v>
      </c>
    </row>
    <row r="76" spans="1:14" s="272" customFormat="1" ht="21" x14ac:dyDescent="0.15">
      <c r="A76" s="352" t="s">
        <v>29</v>
      </c>
      <c r="B76" s="356" t="s">
        <v>333</v>
      </c>
      <c r="C76" s="269">
        <f t="shared" si="52"/>
        <v>8000000</v>
      </c>
      <c r="D76" s="386">
        <f>D77+D78</f>
        <v>8000000</v>
      </c>
      <c r="E76" s="386">
        <f t="shared" ref="E76:F76" si="65">E77+E78</f>
        <v>0</v>
      </c>
      <c r="F76" s="386">
        <f t="shared" si="65"/>
        <v>0</v>
      </c>
      <c r="G76" s="269">
        <f t="shared" si="53"/>
        <v>47555390</v>
      </c>
      <c r="H76" s="270">
        <f t="shared" ref="H76:N76" si="66">SUM(H77:H78)</f>
        <v>47555390</v>
      </c>
      <c r="I76" s="270">
        <f t="shared" si="66"/>
        <v>0</v>
      </c>
      <c r="J76" s="271">
        <f t="shared" si="66"/>
        <v>0</v>
      </c>
      <c r="K76" s="269">
        <f t="shared" si="54"/>
        <v>0</v>
      </c>
      <c r="L76" s="270">
        <f t="shared" si="66"/>
        <v>0</v>
      </c>
      <c r="M76" s="270">
        <f t="shared" si="66"/>
        <v>0</v>
      </c>
      <c r="N76" s="270">
        <f t="shared" si="66"/>
        <v>0</v>
      </c>
    </row>
    <row r="77" spans="1:14" x14ac:dyDescent="0.2">
      <c r="A77" s="353" t="s">
        <v>30</v>
      </c>
      <c r="B77" s="358" t="s">
        <v>74</v>
      </c>
      <c r="C77" s="269">
        <f t="shared" si="52"/>
        <v>8000000</v>
      </c>
      <c r="D77" s="274">
        <v>8000000</v>
      </c>
      <c r="E77" s="274">
        <v>0</v>
      </c>
      <c r="F77" s="275">
        <v>0</v>
      </c>
      <c r="G77" s="269">
        <f t="shared" si="53"/>
        <v>47555390</v>
      </c>
      <c r="H77" s="274">
        <v>47555390</v>
      </c>
      <c r="I77" s="274">
        <v>0</v>
      </c>
      <c r="J77" s="275">
        <v>0</v>
      </c>
      <c r="K77" s="269">
        <f t="shared" si="54"/>
        <v>0</v>
      </c>
      <c r="L77" s="274">
        <f t="shared" ref="L77:N78" si="67">SUM(M77:O77)</f>
        <v>0</v>
      </c>
      <c r="M77" s="274">
        <f t="shared" si="67"/>
        <v>0</v>
      </c>
      <c r="N77" s="275">
        <f t="shared" si="67"/>
        <v>0</v>
      </c>
    </row>
    <row r="78" spans="1:14" x14ac:dyDescent="0.2">
      <c r="A78" s="353" t="s">
        <v>75</v>
      </c>
      <c r="B78" s="358" t="s">
        <v>332</v>
      </c>
      <c r="C78" s="269">
        <f t="shared" si="52"/>
        <v>0</v>
      </c>
      <c r="D78" s="274">
        <v>0</v>
      </c>
      <c r="E78" s="274">
        <v>0</v>
      </c>
      <c r="F78" s="275">
        <v>0</v>
      </c>
      <c r="G78" s="269">
        <f t="shared" si="53"/>
        <v>0</v>
      </c>
      <c r="H78" s="274">
        <v>0</v>
      </c>
      <c r="I78" s="274">
        <v>0</v>
      </c>
      <c r="J78" s="275">
        <v>0</v>
      </c>
      <c r="K78" s="269">
        <f t="shared" si="54"/>
        <v>0</v>
      </c>
      <c r="L78" s="274">
        <v>0</v>
      </c>
      <c r="M78" s="274">
        <v>0</v>
      </c>
      <c r="N78" s="275">
        <f t="shared" si="67"/>
        <v>0</v>
      </c>
    </row>
    <row r="79" spans="1:14" s="272" customFormat="1" ht="10.5" x14ac:dyDescent="0.15">
      <c r="A79" s="352" t="s">
        <v>76</v>
      </c>
      <c r="B79" s="356" t="s">
        <v>77</v>
      </c>
      <c r="C79" s="269">
        <f t="shared" si="52"/>
        <v>101217000</v>
      </c>
      <c r="D79" s="270">
        <f>D59+D69+D76</f>
        <v>70831000</v>
      </c>
      <c r="E79" s="270">
        <f t="shared" ref="E79:F79" si="68">E59+E69+E76</f>
        <v>0</v>
      </c>
      <c r="F79" s="270">
        <f t="shared" si="68"/>
        <v>30386000</v>
      </c>
      <c r="G79" s="269">
        <f t="shared" si="53"/>
        <v>168909702</v>
      </c>
      <c r="H79" s="270">
        <f>H59+H69+H76</f>
        <v>140156277</v>
      </c>
      <c r="I79" s="270">
        <f t="shared" ref="I79:J79" si="69">I59+I69+I76</f>
        <v>0</v>
      </c>
      <c r="J79" s="270">
        <f t="shared" si="69"/>
        <v>28753425</v>
      </c>
      <c r="K79" s="269">
        <f t="shared" si="54"/>
        <v>99013712</v>
      </c>
      <c r="L79" s="270">
        <f>L59+L69+L76</f>
        <v>70260287</v>
      </c>
      <c r="M79" s="270">
        <f t="shared" ref="M79:N79" si="70">M59+M69+M76</f>
        <v>0</v>
      </c>
      <c r="N79" s="270">
        <f t="shared" si="70"/>
        <v>28753425</v>
      </c>
    </row>
    <row r="80" spans="1:14" s="272" customFormat="1" ht="10.5" x14ac:dyDescent="0.15">
      <c r="A80" s="352">
        <v>5</v>
      </c>
      <c r="B80" s="356" t="s">
        <v>78</v>
      </c>
      <c r="C80" s="269">
        <f t="shared" si="52"/>
        <v>250392000</v>
      </c>
      <c r="D80" s="270">
        <v>250392000</v>
      </c>
      <c r="E80" s="270">
        <v>0</v>
      </c>
      <c r="F80" s="271">
        <v>0</v>
      </c>
      <c r="G80" s="269">
        <f t="shared" si="53"/>
        <v>256895205</v>
      </c>
      <c r="H80" s="270">
        <v>256895205</v>
      </c>
      <c r="I80" s="270">
        <v>0</v>
      </c>
      <c r="J80" s="271">
        <v>0</v>
      </c>
      <c r="K80" s="269">
        <f t="shared" si="54"/>
        <v>239307006</v>
      </c>
      <c r="L80" s="270">
        <v>239307006</v>
      </c>
      <c r="M80" s="270">
        <f t="shared" ref="M80:N80" si="71">SUM(N80:P80)</f>
        <v>0</v>
      </c>
      <c r="N80" s="271">
        <f t="shared" si="71"/>
        <v>0</v>
      </c>
    </row>
    <row r="81" spans="1:15" s="272" customFormat="1" thickBot="1" x14ac:dyDescent="0.2">
      <c r="A81" s="297">
        <v>6</v>
      </c>
      <c r="B81" s="370" t="s">
        <v>79</v>
      </c>
      <c r="C81" s="269">
        <f t="shared" si="52"/>
        <v>351609000</v>
      </c>
      <c r="D81" s="277">
        <f>D79+D80</f>
        <v>321223000</v>
      </c>
      <c r="E81" s="277">
        <f t="shared" ref="E81:F81" si="72">E79+E80</f>
        <v>0</v>
      </c>
      <c r="F81" s="277">
        <f t="shared" si="72"/>
        <v>30386000</v>
      </c>
      <c r="G81" s="269">
        <f t="shared" si="53"/>
        <v>425804907</v>
      </c>
      <c r="H81" s="277">
        <f>H79+H80</f>
        <v>397051482</v>
      </c>
      <c r="I81" s="277">
        <f t="shared" ref="I81:J81" si="73">I79+I80</f>
        <v>0</v>
      </c>
      <c r="J81" s="277">
        <f t="shared" si="73"/>
        <v>28753425</v>
      </c>
      <c r="K81" s="269">
        <f t="shared" si="54"/>
        <v>338320718</v>
      </c>
      <c r="L81" s="277">
        <f>L79+L80</f>
        <v>309567293</v>
      </c>
      <c r="M81" s="277">
        <f t="shared" ref="M81:N81" si="74">M79+M80</f>
        <v>0</v>
      </c>
      <c r="N81" s="277">
        <f t="shared" si="74"/>
        <v>28753425</v>
      </c>
    </row>
    <row r="82" spans="1:15" ht="12" thickBot="1" x14ac:dyDescent="0.25">
      <c r="A82" s="372"/>
      <c r="B82" s="373"/>
      <c r="C82" s="374"/>
      <c r="D82" s="365"/>
      <c r="E82" s="365"/>
      <c r="F82" s="365"/>
      <c r="G82" s="366">
        <f t="shared" ref="G82:N84" si="75">SUM(H82:J82)</f>
        <v>0</v>
      </c>
      <c r="H82" s="365">
        <f t="shared" si="75"/>
        <v>0</v>
      </c>
      <c r="I82" s="365">
        <f t="shared" si="75"/>
        <v>0</v>
      </c>
      <c r="J82" s="365">
        <f t="shared" si="75"/>
        <v>0</v>
      </c>
      <c r="K82" s="366">
        <f t="shared" si="75"/>
        <v>0</v>
      </c>
      <c r="L82" s="365">
        <f t="shared" si="75"/>
        <v>0</v>
      </c>
      <c r="M82" s="365">
        <f t="shared" si="75"/>
        <v>0</v>
      </c>
      <c r="N82" s="365">
        <f t="shared" si="75"/>
        <v>0</v>
      </c>
    </row>
    <row r="83" spans="1:15" x14ac:dyDescent="0.2">
      <c r="A83" s="375" t="s">
        <v>334</v>
      </c>
      <c r="B83" s="376"/>
      <c r="C83" s="377">
        <v>4</v>
      </c>
      <c r="D83" s="378">
        <v>4</v>
      </c>
      <c r="E83" s="378">
        <v>0</v>
      </c>
      <c r="F83" s="378">
        <v>0</v>
      </c>
      <c r="G83" s="377">
        <v>4</v>
      </c>
      <c r="H83" s="378">
        <v>4</v>
      </c>
      <c r="I83" s="378"/>
      <c r="J83" s="378"/>
      <c r="K83" s="377">
        <v>4</v>
      </c>
      <c r="L83" s="378">
        <v>4</v>
      </c>
      <c r="M83" s="378">
        <f t="shared" si="75"/>
        <v>0</v>
      </c>
      <c r="N83" s="379">
        <f t="shared" si="75"/>
        <v>0</v>
      </c>
    </row>
    <row r="84" spans="1:15" ht="12" thickBot="1" x14ac:dyDescent="0.25">
      <c r="A84" s="380" t="s">
        <v>81</v>
      </c>
      <c r="B84" s="381"/>
      <c r="C84" s="382">
        <v>4</v>
      </c>
      <c r="D84" s="383">
        <v>4</v>
      </c>
      <c r="E84" s="383">
        <v>0</v>
      </c>
      <c r="F84" s="383">
        <v>0</v>
      </c>
      <c r="G84" s="382">
        <v>4</v>
      </c>
      <c r="H84" s="383">
        <v>4</v>
      </c>
      <c r="I84" s="383"/>
      <c r="J84" s="383"/>
      <c r="K84" s="382">
        <v>4</v>
      </c>
      <c r="L84" s="383">
        <v>4</v>
      </c>
      <c r="M84" s="383">
        <f t="shared" si="75"/>
        <v>0</v>
      </c>
      <c r="N84" s="384">
        <f t="shared" si="75"/>
        <v>0</v>
      </c>
    </row>
    <row r="85" spans="1:15" x14ac:dyDescent="0.2">
      <c r="A85" s="279"/>
      <c r="B85" s="280"/>
      <c r="C85" s="281"/>
      <c r="D85" s="282"/>
      <c r="E85" s="282"/>
      <c r="F85" s="282"/>
      <c r="G85" s="283"/>
      <c r="H85" s="276"/>
      <c r="I85" s="276"/>
      <c r="J85" s="276"/>
      <c r="K85" s="283"/>
      <c r="L85" s="276"/>
      <c r="M85" s="276"/>
    </row>
    <row r="86" spans="1:15" hidden="1" x14ac:dyDescent="0.2">
      <c r="C86" s="400">
        <f>C81-C47</f>
        <v>0</v>
      </c>
      <c r="D86" s="400">
        <f t="shared" ref="D86:N86" si="76">D81-D47</f>
        <v>0</v>
      </c>
      <c r="E86" s="400">
        <f t="shared" si="76"/>
        <v>0</v>
      </c>
      <c r="F86" s="400">
        <f t="shared" si="76"/>
        <v>0</v>
      </c>
      <c r="G86" s="400">
        <f t="shared" si="76"/>
        <v>0</v>
      </c>
      <c r="H86" s="400">
        <f t="shared" si="76"/>
        <v>0</v>
      </c>
      <c r="I86" s="400">
        <f t="shared" si="76"/>
        <v>0</v>
      </c>
      <c r="J86" s="400">
        <f t="shared" si="76"/>
        <v>0</v>
      </c>
      <c r="K86" s="400">
        <f t="shared" si="76"/>
        <v>-52698730</v>
      </c>
      <c r="L86" s="400">
        <f t="shared" si="76"/>
        <v>-52698730</v>
      </c>
      <c r="M86" s="400">
        <f t="shared" si="76"/>
        <v>0</v>
      </c>
      <c r="N86" s="400">
        <f t="shared" si="76"/>
        <v>0</v>
      </c>
      <c r="O86" s="400"/>
    </row>
  </sheetData>
  <mergeCells count="12">
    <mergeCell ref="A1:N1"/>
    <mergeCell ref="B3:N3"/>
    <mergeCell ref="A4:N4"/>
    <mergeCell ref="A5:A6"/>
    <mergeCell ref="C57:F57"/>
    <mergeCell ref="G57:J57"/>
    <mergeCell ref="K57:N57"/>
    <mergeCell ref="B2:N2"/>
    <mergeCell ref="C5:F5"/>
    <mergeCell ref="G5:J5"/>
    <mergeCell ref="K5:N5"/>
    <mergeCell ref="A57:A58"/>
  </mergeCells>
  <phoneticPr fontId="44" type="noConversion"/>
  <pageMargins left="1.2204724409448819" right="0.23622047244094491" top="0.55118110236220474" bottom="0.55118110236220474" header="0" footer="0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topLeftCell="A148" workbookViewId="0">
      <selection activeCell="C182" sqref="C182"/>
    </sheetView>
  </sheetViews>
  <sheetFormatPr defaultRowHeight="15" x14ac:dyDescent="0.25"/>
  <cols>
    <col min="2" max="2" width="37.28515625" customWidth="1"/>
    <col min="3" max="3" width="13.85546875" customWidth="1"/>
    <col min="4" max="4" width="14" customWidth="1"/>
  </cols>
  <sheetData>
    <row r="1" spans="1:4" ht="15.75" x14ac:dyDescent="0.25">
      <c r="A1" s="531" t="s">
        <v>936</v>
      </c>
      <c r="B1" s="531"/>
      <c r="C1" s="531"/>
      <c r="D1" s="531"/>
    </row>
    <row r="2" spans="1:4" ht="15.75" x14ac:dyDescent="0.25">
      <c r="A2" s="442"/>
    </row>
    <row r="3" spans="1:4" ht="15.75" x14ac:dyDescent="0.25">
      <c r="A3" s="531" t="s">
        <v>431</v>
      </c>
      <c r="B3" s="531"/>
      <c r="C3" s="531"/>
      <c r="D3" s="531"/>
    </row>
    <row r="5" spans="1:4" ht="30" x14ac:dyDescent="0.25">
      <c r="A5" s="444" t="s">
        <v>432</v>
      </c>
      <c r="B5" s="444" t="s">
        <v>0</v>
      </c>
      <c r="C5" s="444" t="s">
        <v>433</v>
      </c>
      <c r="D5" s="444" t="s">
        <v>434</v>
      </c>
    </row>
    <row r="6" spans="1:4" x14ac:dyDescent="0.25">
      <c r="A6" s="444">
        <v>1</v>
      </c>
      <c r="B6" s="444">
        <v>2</v>
      </c>
      <c r="C6" s="444">
        <v>3</v>
      </c>
      <c r="D6" s="444">
        <v>4</v>
      </c>
    </row>
    <row r="7" spans="1:4" hidden="1" x14ac:dyDescent="0.25">
      <c r="A7" s="445" t="s">
        <v>435</v>
      </c>
      <c r="B7" s="446" t="s">
        <v>436</v>
      </c>
      <c r="C7" s="448">
        <v>0</v>
      </c>
      <c r="D7" s="448">
        <v>0</v>
      </c>
    </row>
    <row r="8" spans="1:4" hidden="1" x14ac:dyDescent="0.25">
      <c r="A8" s="445" t="s">
        <v>437</v>
      </c>
      <c r="B8" s="446" t="s">
        <v>438</v>
      </c>
      <c r="C8" s="448">
        <v>0</v>
      </c>
      <c r="D8" s="448">
        <v>0</v>
      </c>
    </row>
    <row r="9" spans="1:4" hidden="1" x14ac:dyDescent="0.25">
      <c r="A9" s="445" t="s">
        <v>439</v>
      </c>
      <c r="B9" s="446" t="s">
        <v>440</v>
      </c>
      <c r="C9" s="448">
        <v>0</v>
      </c>
      <c r="D9" s="448">
        <v>0</v>
      </c>
    </row>
    <row r="10" spans="1:4" ht="25.5" hidden="1" x14ac:dyDescent="0.25">
      <c r="A10" s="449" t="s">
        <v>441</v>
      </c>
      <c r="B10" s="450" t="s">
        <v>442</v>
      </c>
      <c r="C10" s="451">
        <v>0</v>
      </c>
      <c r="D10" s="451">
        <v>0</v>
      </c>
    </row>
    <row r="11" spans="1:4" ht="25.5" x14ac:dyDescent="0.25">
      <c r="A11" s="454" t="s">
        <v>443</v>
      </c>
      <c r="B11" s="446" t="s">
        <v>444</v>
      </c>
      <c r="C11" s="452">
        <v>3344275</v>
      </c>
      <c r="D11" s="452">
        <v>0</v>
      </c>
    </row>
    <row r="12" spans="1:4" ht="25.5" x14ac:dyDescent="0.25">
      <c r="A12" s="454" t="s">
        <v>445</v>
      </c>
      <c r="B12" s="446" t="s">
        <v>446</v>
      </c>
      <c r="C12" s="452">
        <v>149231</v>
      </c>
      <c r="D12" s="452">
        <v>278181</v>
      </c>
    </row>
    <row r="13" spans="1:4" hidden="1" x14ac:dyDescent="0.25">
      <c r="A13" s="454" t="s">
        <v>447</v>
      </c>
      <c r="B13" s="446" t="s">
        <v>448</v>
      </c>
      <c r="C13" s="452">
        <v>0</v>
      </c>
      <c r="D13" s="452">
        <v>0</v>
      </c>
    </row>
    <row r="14" spans="1:4" x14ac:dyDescent="0.25">
      <c r="A14" s="454" t="s">
        <v>449</v>
      </c>
      <c r="B14" s="446" t="s">
        <v>450</v>
      </c>
      <c r="C14" s="452">
        <v>4675000</v>
      </c>
      <c r="D14" s="452">
        <v>0</v>
      </c>
    </row>
    <row r="15" spans="1:4" hidden="1" x14ac:dyDescent="0.25">
      <c r="A15" s="454" t="s">
        <v>451</v>
      </c>
      <c r="B15" s="446" t="s">
        <v>452</v>
      </c>
      <c r="C15" s="452">
        <v>0</v>
      </c>
      <c r="D15" s="452">
        <v>0</v>
      </c>
    </row>
    <row r="16" spans="1:4" x14ac:dyDescent="0.25">
      <c r="A16" s="455" t="s">
        <v>453</v>
      </c>
      <c r="B16" s="450" t="s">
        <v>454</v>
      </c>
      <c r="C16" s="453">
        <v>8168506</v>
      </c>
      <c r="D16" s="453">
        <v>278181</v>
      </c>
    </row>
    <row r="17" spans="1:4" ht="25.5" hidden="1" x14ac:dyDescent="0.25">
      <c r="A17" s="454" t="s">
        <v>455</v>
      </c>
      <c r="B17" s="446" t="s">
        <v>456</v>
      </c>
      <c r="C17" s="452">
        <v>0</v>
      </c>
      <c r="D17" s="452">
        <v>0</v>
      </c>
    </row>
    <row r="18" spans="1:4" ht="25.5" hidden="1" x14ac:dyDescent="0.25">
      <c r="A18" s="454" t="s">
        <v>457</v>
      </c>
      <c r="B18" s="446" t="s">
        <v>458</v>
      </c>
      <c r="C18" s="452">
        <v>0</v>
      </c>
      <c r="D18" s="452">
        <v>0</v>
      </c>
    </row>
    <row r="19" spans="1:4" ht="25.5" hidden="1" x14ac:dyDescent="0.25">
      <c r="A19" s="454" t="s">
        <v>459</v>
      </c>
      <c r="B19" s="446" t="s">
        <v>460</v>
      </c>
      <c r="C19" s="452">
        <v>0</v>
      </c>
      <c r="D19" s="452">
        <v>0</v>
      </c>
    </row>
    <row r="20" spans="1:4" ht="25.5" hidden="1" x14ac:dyDescent="0.25">
      <c r="A20" s="454" t="s">
        <v>461</v>
      </c>
      <c r="B20" s="446" t="s">
        <v>462</v>
      </c>
      <c r="C20" s="452">
        <v>0</v>
      </c>
      <c r="D20" s="452">
        <v>0</v>
      </c>
    </row>
    <row r="21" spans="1:4" ht="25.5" hidden="1" x14ac:dyDescent="0.25">
      <c r="A21" s="454" t="s">
        <v>463</v>
      </c>
      <c r="B21" s="446" t="s">
        <v>464</v>
      </c>
      <c r="C21" s="452">
        <v>0</v>
      </c>
      <c r="D21" s="452">
        <v>0</v>
      </c>
    </row>
    <row r="22" spans="1:4" hidden="1" x14ac:dyDescent="0.25">
      <c r="A22" s="454" t="s">
        <v>465</v>
      </c>
      <c r="B22" s="446" t="s">
        <v>466</v>
      </c>
      <c r="C22" s="452">
        <v>0</v>
      </c>
      <c r="D22" s="452">
        <v>0</v>
      </c>
    </row>
    <row r="23" spans="1:4" ht="25.5" hidden="1" x14ac:dyDescent="0.25">
      <c r="A23" s="454" t="s">
        <v>467</v>
      </c>
      <c r="B23" s="446" t="s">
        <v>468</v>
      </c>
      <c r="C23" s="452">
        <v>0</v>
      </c>
      <c r="D23" s="452">
        <v>0</v>
      </c>
    </row>
    <row r="24" spans="1:4" hidden="1" x14ac:dyDescent="0.25">
      <c r="A24" s="454" t="s">
        <v>469</v>
      </c>
      <c r="B24" s="446" t="s">
        <v>470</v>
      </c>
      <c r="C24" s="452">
        <v>0</v>
      </c>
      <c r="D24" s="452">
        <v>0</v>
      </c>
    </row>
    <row r="25" spans="1:4" ht="25.5" hidden="1" x14ac:dyDescent="0.25">
      <c r="A25" s="454" t="s">
        <v>471</v>
      </c>
      <c r="B25" s="446" t="s">
        <v>472</v>
      </c>
      <c r="C25" s="452">
        <v>0</v>
      </c>
      <c r="D25" s="452">
        <v>0</v>
      </c>
    </row>
    <row r="26" spans="1:4" ht="25.5" hidden="1" x14ac:dyDescent="0.25">
      <c r="A26" s="454" t="s">
        <v>473</v>
      </c>
      <c r="B26" s="446" t="s">
        <v>474</v>
      </c>
      <c r="C26" s="452">
        <v>0</v>
      </c>
      <c r="D26" s="452">
        <v>0</v>
      </c>
    </row>
    <row r="27" spans="1:4" ht="25.5" hidden="1" x14ac:dyDescent="0.25">
      <c r="A27" s="455" t="s">
        <v>475</v>
      </c>
      <c r="B27" s="450" t="s">
        <v>476</v>
      </c>
      <c r="C27" s="453">
        <v>0</v>
      </c>
      <c r="D27" s="453">
        <v>0</v>
      </c>
    </row>
    <row r="28" spans="1:4" ht="38.25" hidden="1" x14ac:dyDescent="0.25">
      <c r="A28" s="454" t="s">
        <v>477</v>
      </c>
      <c r="B28" s="446" t="s">
        <v>478</v>
      </c>
      <c r="C28" s="452">
        <v>0</v>
      </c>
      <c r="D28" s="452">
        <v>0</v>
      </c>
    </row>
    <row r="29" spans="1:4" hidden="1" x14ac:dyDescent="0.25">
      <c r="A29" s="454" t="s">
        <v>479</v>
      </c>
      <c r="B29" s="446" t="s">
        <v>480</v>
      </c>
      <c r="C29" s="452">
        <v>0</v>
      </c>
      <c r="D29" s="452">
        <v>0</v>
      </c>
    </row>
    <row r="30" spans="1:4" hidden="1" x14ac:dyDescent="0.25">
      <c r="A30" s="454" t="s">
        <v>481</v>
      </c>
      <c r="B30" s="446" t="s">
        <v>482</v>
      </c>
      <c r="C30" s="452">
        <v>0</v>
      </c>
      <c r="D30" s="452">
        <v>0</v>
      </c>
    </row>
    <row r="31" spans="1:4" ht="38.25" hidden="1" x14ac:dyDescent="0.25">
      <c r="A31" s="454" t="s">
        <v>483</v>
      </c>
      <c r="B31" s="446" t="s">
        <v>484</v>
      </c>
      <c r="C31" s="452">
        <v>0</v>
      </c>
      <c r="D31" s="452">
        <v>0</v>
      </c>
    </row>
    <row r="32" spans="1:4" ht="25.5" hidden="1" x14ac:dyDescent="0.25">
      <c r="A32" s="454" t="s">
        <v>485</v>
      </c>
      <c r="B32" s="446" t="s">
        <v>486</v>
      </c>
      <c r="C32" s="452">
        <v>0</v>
      </c>
      <c r="D32" s="452">
        <v>0</v>
      </c>
    </row>
    <row r="33" spans="1:4" ht="25.5" hidden="1" x14ac:dyDescent="0.25">
      <c r="A33" s="455" t="s">
        <v>487</v>
      </c>
      <c r="B33" s="450" t="s">
        <v>488</v>
      </c>
      <c r="C33" s="453">
        <v>0</v>
      </c>
      <c r="D33" s="453">
        <v>0</v>
      </c>
    </row>
    <row r="34" spans="1:4" ht="38.25" x14ac:dyDescent="0.25">
      <c r="A34" s="455" t="s">
        <v>489</v>
      </c>
      <c r="B34" s="450" t="s">
        <v>490</v>
      </c>
      <c r="C34" s="453">
        <v>8168506</v>
      </c>
      <c r="D34" s="453">
        <v>278181</v>
      </c>
    </row>
    <row r="35" spans="1:4" x14ac:dyDescent="0.25">
      <c r="A35" s="454" t="s">
        <v>491</v>
      </c>
      <c r="B35" s="446" t="s">
        <v>492</v>
      </c>
      <c r="C35" s="452">
        <v>246054</v>
      </c>
      <c r="D35" s="452">
        <v>246054</v>
      </c>
    </row>
    <row r="36" spans="1:4" ht="25.5" hidden="1" x14ac:dyDescent="0.25">
      <c r="A36" s="454" t="s">
        <v>493</v>
      </c>
      <c r="B36" s="446" t="s">
        <v>494</v>
      </c>
      <c r="C36" s="452">
        <v>0</v>
      </c>
      <c r="D36" s="452">
        <v>0</v>
      </c>
    </row>
    <row r="37" spans="1:4" hidden="1" x14ac:dyDescent="0.25">
      <c r="A37" s="454" t="s">
        <v>495</v>
      </c>
      <c r="B37" s="446" t="s">
        <v>496</v>
      </c>
      <c r="C37" s="452">
        <v>0</v>
      </c>
      <c r="D37" s="452">
        <v>0</v>
      </c>
    </row>
    <row r="38" spans="1:4" ht="25.5" hidden="1" x14ac:dyDescent="0.25">
      <c r="A38" s="454" t="s">
        <v>497</v>
      </c>
      <c r="B38" s="446" t="s">
        <v>498</v>
      </c>
      <c r="C38" s="452">
        <v>0</v>
      </c>
      <c r="D38" s="452">
        <v>0</v>
      </c>
    </row>
    <row r="39" spans="1:4" hidden="1" x14ac:dyDescent="0.25">
      <c r="A39" s="454" t="s">
        <v>499</v>
      </c>
      <c r="B39" s="446" t="s">
        <v>500</v>
      </c>
      <c r="C39" s="452">
        <v>0</v>
      </c>
      <c r="D39" s="452">
        <v>0</v>
      </c>
    </row>
    <row r="40" spans="1:4" x14ac:dyDescent="0.25">
      <c r="A40" s="455" t="s">
        <v>501</v>
      </c>
      <c r="B40" s="450" t="s">
        <v>502</v>
      </c>
      <c r="C40" s="453">
        <v>246054</v>
      </c>
      <c r="D40" s="453">
        <v>246054</v>
      </c>
    </row>
    <row r="41" spans="1:4" hidden="1" x14ac:dyDescent="0.25">
      <c r="A41" s="454" t="s">
        <v>503</v>
      </c>
      <c r="B41" s="446" t="s">
        <v>504</v>
      </c>
      <c r="C41" s="452">
        <v>0</v>
      </c>
      <c r="D41" s="452">
        <v>0</v>
      </c>
    </row>
    <row r="42" spans="1:4" ht="38.25" hidden="1" x14ac:dyDescent="0.25">
      <c r="A42" s="454" t="s">
        <v>505</v>
      </c>
      <c r="B42" s="446" t="s">
        <v>506</v>
      </c>
      <c r="C42" s="452">
        <v>0</v>
      </c>
      <c r="D42" s="452">
        <v>0</v>
      </c>
    </row>
    <row r="43" spans="1:4" hidden="1" x14ac:dyDescent="0.25">
      <c r="A43" s="454" t="s">
        <v>507</v>
      </c>
      <c r="B43" s="446" t="s">
        <v>508</v>
      </c>
      <c r="C43" s="452">
        <v>0</v>
      </c>
      <c r="D43" s="452">
        <v>0</v>
      </c>
    </row>
    <row r="44" spans="1:4" hidden="1" x14ac:dyDescent="0.25">
      <c r="A44" s="454" t="s">
        <v>509</v>
      </c>
      <c r="B44" s="446" t="s">
        <v>510</v>
      </c>
      <c r="C44" s="452">
        <v>0</v>
      </c>
      <c r="D44" s="452">
        <v>0</v>
      </c>
    </row>
    <row r="45" spans="1:4" hidden="1" x14ac:dyDescent="0.25">
      <c r="A45" s="454" t="s">
        <v>511</v>
      </c>
      <c r="B45" s="446" t="s">
        <v>512</v>
      </c>
      <c r="C45" s="452">
        <v>0</v>
      </c>
      <c r="D45" s="452">
        <v>0</v>
      </c>
    </row>
    <row r="46" spans="1:4" ht="25.5" hidden="1" x14ac:dyDescent="0.25">
      <c r="A46" s="454" t="s">
        <v>513</v>
      </c>
      <c r="B46" s="446" t="s">
        <v>514</v>
      </c>
      <c r="C46" s="452">
        <v>0</v>
      </c>
      <c r="D46" s="452">
        <v>0</v>
      </c>
    </row>
    <row r="47" spans="1:4" hidden="1" x14ac:dyDescent="0.25">
      <c r="A47" s="454" t="s">
        <v>515</v>
      </c>
      <c r="B47" s="446" t="s">
        <v>516</v>
      </c>
      <c r="C47" s="452">
        <v>0</v>
      </c>
      <c r="D47" s="452">
        <v>0</v>
      </c>
    </row>
    <row r="48" spans="1:4" hidden="1" x14ac:dyDescent="0.25">
      <c r="A48" s="455" t="s">
        <v>517</v>
      </c>
      <c r="B48" s="450" t="s">
        <v>518</v>
      </c>
      <c r="C48" s="453">
        <v>0</v>
      </c>
      <c r="D48" s="453">
        <v>0</v>
      </c>
    </row>
    <row r="49" spans="1:4" ht="25.5" x14ac:dyDescent="0.25">
      <c r="A49" s="455" t="s">
        <v>519</v>
      </c>
      <c r="B49" s="450" t="s">
        <v>520</v>
      </c>
      <c r="C49" s="453">
        <v>246054</v>
      </c>
      <c r="D49" s="453">
        <v>246054</v>
      </c>
    </row>
    <row r="50" spans="1:4" ht="25.5" hidden="1" x14ac:dyDescent="0.25">
      <c r="A50" s="454" t="s">
        <v>521</v>
      </c>
      <c r="B50" s="446" t="s">
        <v>522</v>
      </c>
      <c r="C50" s="452">
        <v>0</v>
      </c>
      <c r="D50" s="452">
        <v>0</v>
      </c>
    </row>
    <row r="51" spans="1:4" ht="25.5" hidden="1" x14ac:dyDescent="0.25">
      <c r="A51" s="454" t="s">
        <v>523</v>
      </c>
      <c r="B51" s="446" t="s">
        <v>524</v>
      </c>
      <c r="C51" s="452">
        <v>0</v>
      </c>
      <c r="D51" s="452">
        <v>0</v>
      </c>
    </row>
    <row r="52" spans="1:4" ht="25.5" hidden="1" x14ac:dyDescent="0.25">
      <c r="A52" s="455" t="s">
        <v>525</v>
      </c>
      <c r="B52" s="450" t="s">
        <v>526</v>
      </c>
      <c r="C52" s="453">
        <v>0</v>
      </c>
      <c r="D52" s="453">
        <v>0</v>
      </c>
    </row>
    <row r="53" spans="1:4" hidden="1" x14ac:dyDescent="0.25">
      <c r="A53" s="454" t="s">
        <v>527</v>
      </c>
      <c r="B53" s="446" t="s">
        <v>528</v>
      </c>
      <c r="C53" s="452">
        <v>0</v>
      </c>
      <c r="D53" s="452">
        <v>0</v>
      </c>
    </row>
    <row r="54" spans="1:4" hidden="1" x14ac:dyDescent="0.25">
      <c r="A54" s="454" t="s">
        <v>529</v>
      </c>
      <c r="B54" s="446" t="s">
        <v>530</v>
      </c>
      <c r="C54" s="452">
        <v>0</v>
      </c>
      <c r="D54" s="452">
        <v>0</v>
      </c>
    </row>
    <row r="55" spans="1:4" ht="25.5" hidden="1" x14ac:dyDescent="0.25">
      <c r="A55" s="454" t="s">
        <v>531</v>
      </c>
      <c r="B55" s="446" t="s">
        <v>532</v>
      </c>
      <c r="C55" s="452">
        <v>0</v>
      </c>
      <c r="D55" s="452">
        <v>0</v>
      </c>
    </row>
    <row r="56" spans="1:4" ht="25.5" hidden="1" x14ac:dyDescent="0.25">
      <c r="A56" s="455" t="s">
        <v>533</v>
      </c>
      <c r="B56" s="450" t="s">
        <v>534</v>
      </c>
      <c r="C56" s="453">
        <v>0</v>
      </c>
      <c r="D56" s="453">
        <v>0</v>
      </c>
    </row>
    <row r="57" spans="1:4" x14ac:dyDescent="0.25">
      <c r="A57" s="454" t="s">
        <v>535</v>
      </c>
      <c r="B57" s="446" t="s">
        <v>536</v>
      </c>
      <c r="C57" s="452">
        <v>446866</v>
      </c>
      <c r="D57" s="452">
        <v>596780</v>
      </c>
    </row>
    <row r="58" spans="1:4" hidden="1" x14ac:dyDescent="0.25">
      <c r="A58" s="454" t="s">
        <v>537</v>
      </c>
      <c r="B58" s="446" t="s">
        <v>538</v>
      </c>
      <c r="C58" s="452">
        <v>0</v>
      </c>
      <c r="D58" s="452">
        <v>0</v>
      </c>
    </row>
    <row r="59" spans="1:4" x14ac:dyDescent="0.25">
      <c r="A59" s="455" t="s">
        <v>539</v>
      </c>
      <c r="B59" s="450" t="s">
        <v>540</v>
      </c>
      <c r="C59" s="453">
        <v>446866</v>
      </c>
      <c r="D59" s="453">
        <v>596780</v>
      </c>
    </row>
    <row r="60" spans="1:4" hidden="1" x14ac:dyDescent="0.25">
      <c r="A60" s="454" t="s">
        <v>541</v>
      </c>
      <c r="B60" s="446" t="s">
        <v>542</v>
      </c>
      <c r="C60" s="452">
        <v>0</v>
      </c>
      <c r="D60" s="452">
        <v>0</v>
      </c>
    </row>
    <row r="61" spans="1:4" hidden="1" x14ac:dyDescent="0.25">
      <c r="A61" s="454" t="s">
        <v>543</v>
      </c>
      <c r="B61" s="446" t="s">
        <v>544</v>
      </c>
      <c r="C61" s="452">
        <v>0</v>
      </c>
      <c r="D61" s="452">
        <v>0</v>
      </c>
    </row>
    <row r="62" spans="1:4" hidden="1" x14ac:dyDescent="0.25">
      <c r="A62" s="455" t="s">
        <v>545</v>
      </c>
      <c r="B62" s="450" t="s">
        <v>546</v>
      </c>
      <c r="C62" s="453">
        <v>0</v>
      </c>
      <c r="D62" s="453">
        <v>0</v>
      </c>
    </row>
    <row r="63" spans="1:4" x14ac:dyDescent="0.25">
      <c r="A63" s="455" t="s">
        <v>547</v>
      </c>
      <c r="B63" s="450" t="s">
        <v>548</v>
      </c>
      <c r="C63" s="453">
        <v>446866</v>
      </c>
      <c r="D63" s="453">
        <v>596780</v>
      </c>
    </row>
    <row r="64" spans="1:4" ht="51" hidden="1" x14ac:dyDescent="0.25">
      <c r="A64" s="454" t="s">
        <v>549</v>
      </c>
      <c r="B64" s="446" t="s">
        <v>550</v>
      </c>
      <c r="C64" s="452">
        <v>0</v>
      </c>
      <c r="D64" s="452">
        <v>0</v>
      </c>
    </row>
    <row r="65" spans="1:4" ht="51" hidden="1" x14ac:dyDescent="0.25">
      <c r="A65" s="454" t="s">
        <v>551</v>
      </c>
      <c r="B65" s="446" t="s">
        <v>552</v>
      </c>
      <c r="C65" s="452">
        <v>0</v>
      </c>
      <c r="D65" s="452">
        <v>0</v>
      </c>
    </row>
    <row r="66" spans="1:4" ht="51" hidden="1" x14ac:dyDescent="0.25">
      <c r="A66" s="454" t="s">
        <v>553</v>
      </c>
      <c r="B66" s="446" t="s">
        <v>554</v>
      </c>
      <c r="C66" s="452">
        <v>0</v>
      </c>
      <c r="D66" s="452">
        <v>0</v>
      </c>
    </row>
    <row r="67" spans="1:4" ht="51" hidden="1" x14ac:dyDescent="0.25">
      <c r="A67" s="454" t="s">
        <v>555</v>
      </c>
      <c r="B67" s="446" t="s">
        <v>556</v>
      </c>
      <c r="C67" s="452">
        <v>0</v>
      </c>
      <c r="D67" s="452">
        <v>0</v>
      </c>
    </row>
    <row r="68" spans="1:4" ht="38.25" hidden="1" x14ac:dyDescent="0.25">
      <c r="A68" s="454" t="s">
        <v>557</v>
      </c>
      <c r="B68" s="446" t="s">
        <v>558</v>
      </c>
      <c r="C68" s="452">
        <v>0</v>
      </c>
      <c r="D68" s="452">
        <v>0</v>
      </c>
    </row>
    <row r="69" spans="1:4" ht="25.5" hidden="1" x14ac:dyDescent="0.25">
      <c r="A69" s="454" t="s">
        <v>559</v>
      </c>
      <c r="B69" s="446" t="s">
        <v>560</v>
      </c>
      <c r="C69" s="452">
        <v>0</v>
      </c>
      <c r="D69" s="452">
        <v>0</v>
      </c>
    </row>
    <row r="70" spans="1:4" ht="38.25" hidden="1" x14ac:dyDescent="0.25">
      <c r="A70" s="454" t="s">
        <v>561</v>
      </c>
      <c r="B70" s="446" t="s">
        <v>562</v>
      </c>
      <c r="C70" s="452">
        <v>0</v>
      </c>
      <c r="D70" s="452">
        <v>0</v>
      </c>
    </row>
    <row r="71" spans="1:4" ht="38.25" hidden="1" x14ac:dyDescent="0.25">
      <c r="A71" s="454" t="s">
        <v>563</v>
      </c>
      <c r="B71" s="446" t="s">
        <v>564</v>
      </c>
      <c r="C71" s="452">
        <v>0</v>
      </c>
      <c r="D71" s="452">
        <v>0</v>
      </c>
    </row>
    <row r="72" spans="1:4" ht="38.25" hidden="1" x14ac:dyDescent="0.25">
      <c r="A72" s="454" t="s">
        <v>565</v>
      </c>
      <c r="B72" s="446" t="s">
        <v>566</v>
      </c>
      <c r="C72" s="452">
        <v>0</v>
      </c>
      <c r="D72" s="452">
        <v>0</v>
      </c>
    </row>
    <row r="73" spans="1:4" ht="38.25" hidden="1" x14ac:dyDescent="0.25">
      <c r="A73" s="454" t="s">
        <v>567</v>
      </c>
      <c r="B73" s="446" t="s">
        <v>568</v>
      </c>
      <c r="C73" s="452">
        <v>0</v>
      </c>
      <c r="D73" s="452">
        <v>0</v>
      </c>
    </row>
    <row r="74" spans="1:4" ht="38.25" hidden="1" x14ac:dyDescent="0.25">
      <c r="A74" s="454" t="s">
        <v>569</v>
      </c>
      <c r="B74" s="446" t="s">
        <v>570</v>
      </c>
      <c r="C74" s="452">
        <v>0</v>
      </c>
      <c r="D74" s="452">
        <v>0</v>
      </c>
    </row>
    <row r="75" spans="1:4" ht="38.25" x14ac:dyDescent="0.25">
      <c r="A75" s="454" t="s">
        <v>571</v>
      </c>
      <c r="B75" s="446" t="s">
        <v>572</v>
      </c>
      <c r="C75" s="452">
        <v>28295838</v>
      </c>
      <c r="D75" s="452">
        <v>23580038</v>
      </c>
    </row>
    <row r="76" spans="1:4" ht="51" x14ac:dyDescent="0.25">
      <c r="A76" s="454" t="s">
        <v>573</v>
      </c>
      <c r="B76" s="446" t="s">
        <v>574</v>
      </c>
      <c r="C76" s="452">
        <v>19565458</v>
      </c>
      <c r="D76" s="452">
        <v>14817258</v>
      </c>
    </row>
    <row r="77" spans="1:4" ht="38.25" hidden="1" x14ac:dyDescent="0.25">
      <c r="A77" s="454" t="s">
        <v>575</v>
      </c>
      <c r="B77" s="446" t="s">
        <v>576</v>
      </c>
      <c r="C77" s="452">
        <v>0</v>
      </c>
      <c r="D77" s="452">
        <v>0</v>
      </c>
    </row>
    <row r="78" spans="1:4" ht="25.5" hidden="1" x14ac:dyDescent="0.25">
      <c r="A78" s="454" t="s">
        <v>577</v>
      </c>
      <c r="B78" s="446" t="s">
        <v>578</v>
      </c>
      <c r="C78" s="452">
        <v>0</v>
      </c>
      <c r="D78" s="452">
        <v>0</v>
      </c>
    </row>
    <row r="79" spans="1:4" ht="38.25" x14ac:dyDescent="0.25">
      <c r="A79" s="454" t="s">
        <v>579</v>
      </c>
      <c r="B79" s="446" t="s">
        <v>580</v>
      </c>
      <c r="C79" s="452">
        <v>385820</v>
      </c>
      <c r="D79" s="452">
        <v>418220</v>
      </c>
    </row>
    <row r="80" spans="1:4" ht="38.25" x14ac:dyDescent="0.25">
      <c r="A80" s="454" t="s">
        <v>581</v>
      </c>
      <c r="B80" s="446" t="s">
        <v>582</v>
      </c>
      <c r="C80" s="452">
        <v>8344560</v>
      </c>
      <c r="D80" s="452">
        <v>8344560</v>
      </c>
    </row>
    <row r="81" spans="1:4" ht="38.25" hidden="1" x14ac:dyDescent="0.25">
      <c r="A81" s="454" t="s">
        <v>583</v>
      </c>
      <c r="B81" s="446" t="s">
        <v>584</v>
      </c>
      <c r="C81" s="452">
        <v>0</v>
      </c>
      <c r="D81" s="452">
        <v>0</v>
      </c>
    </row>
    <row r="82" spans="1:4" ht="38.25" hidden="1" x14ac:dyDescent="0.25">
      <c r="A82" s="454" t="s">
        <v>585</v>
      </c>
      <c r="B82" s="446" t="s">
        <v>586</v>
      </c>
      <c r="C82" s="452">
        <v>0</v>
      </c>
      <c r="D82" s="452">
        <v>0</v>
      </c>
    </row>
    <row r="83" spans="1:4" ht="38.25" hidden="1" x14ac:dyDescent="0.25">
      <c r="A83" s="454" t="s">
        <v>587</v>
      </c>
      <c r="B83" s="446" t="s">
        <v>588</v>
      </c>
      <c r="C83" s="452">
        <v>0</v>
      </c>
      <c r="D83" s="452">
        <v>0</v>
      </c>
    </row>
    <row r="84" spans="1:4" ht="38.25" hidden="1" x14ac:dyDescent="0.25">
      <c r="A84" s="454" t="s">
        <v>589</v>
      </c>
      <c r="B84" s="446" t="s">
        <v>590</v>
      </c>
      <c r="C84" s="452">
        <v>0</v>
      </c>
      <c r="D84" s="452">
        <v>0</v>
      </c>
    </row>
    <row r="85" spans="1:4" ht="38.25" hidden="1" x14ac:dyDescent="0.25">
      <c r="A85" s="454" t="s">
        <v>591</v>
      </c>
      <c r="B85" s="446" t="s">
        <v>592</v>
      </c>
      <c r="C85" s="452">
        <v>0</v>
      </c>
      <c r="D85" s="452">
        <v>0</v>
      </c>
    </row>
    <row r="86" spans="1:4" ht="38.25" hidden="1" x14ac:dyDescent="0.25">
      <c r="A86" s="454" t="s">
        <v>593</v>
      </c>
      <c r="B86" s="446" t="s">
        <v>594</v>
      </c>
      <c r="C86" s="452">
        <v>0</v>
      </c>
      <c r="D86" s="452">
        <v>0</v>
      </c>
    </row>
    <row r="87" spans="1:4" ht="38.25" hidden="1" x14ac:dyDescent="0.25">
      <c r="A87" s="454" t="s">
        <v>595</v>
      </c>
      <c r="B87" s="446" t="s">
        <v>596</v>
      </c>
      <c r="C87" s="452">
        <v>0</v>
      </c>
      <c r="D87" s="452">
        <v>0</v>
      </c>
    </row>
    <row r="88" spans="1:4" ht="38.25" hidden="1" x14ac:dyDescent="0.25">
      <c r="A88" s="454" t="s">
        <v>597</v>
      </c>
      <c r="B88" s="446" t="s">
        <v>598</v>
      </c>
      <c r="C88" s="452">
        <v>0</v>
      </c>
      <c r="D88" s="452">
        <v>0</v>
      </c>
    </row>
    <row r="89" spans="1:4" ht="38.25" hidden="1" x14ac:dyDescent="0.25">
      <c r="A89" s="454" t="s">
        <v>599</v>
      </c>
      <c r="B89" s="446" t="s">
        <v>600</v>
      </c>
      <c r="C89" s="452">
        <v>0</v>
      </c>
      <c r="D89" s="452">
        <v>0</v>
      </c>
    </row>
    <row r="90" spans="1:4" ht="38.25" hidden="1" x14ac:dyDescent="0.25">
      <c r="A90" s="454" t="s">
        <v>601</v>
      </c>
      <c r="B90" s="446" t="s">
        <v>602</v>
      </c>
      <c r="C90" s="452">
        <v>0</v>
      </c>
      <c r="D90" s="452">
        <v>0</v>
      </c>
    </row>
    <row r="91" spans="1:4" ht="38.25" hidden="1" x14ac:dyDescent="0.25">
      <c r="A91" s="454" t="s">
        <v>603</v>
      </c>
      <c r="B91" s="446" t="s">
        <v>604</v>
      </c>
      <c r="C91" s="452">
        <v>0</v>
      </c>
      <c r="D91" s="452">
        <v>0</v>
      </c>
    </row>
    <row r="92" spans="1:4" ht="51" hidden="1" x14ac:dyDescent="0.25">
      <c r="A92" s="454" t="s">
        <v>605</v>
      </c>
      <c r="B92" s="446" t="s">
        <v>606</v>
      </c>
      <c r="C92" s="452">
        <v>0</v>
      </c>
      <c r="D92" s="452">
        <v>0</v>
      </c>
    </row>
    <row r="93" spans="1:4" ht="63.75" hidden="1" x14ac:dyDescent="0.25">
      <c r="A93" s="454" t="s">
        <v>607</v>
      </c>
      <c r="B93" s="446" t="s">
        <v>608</v>
      </c>
      <c r="C93" s="452">
        <v>0</v>
      </c>
      <c r="D93" s="452">
        <v>0</v>
      </c>
    </row>
    <row r="94" spans="1:4" ht="51" hidden="1" x14ac:dyDescent="0.25">
      <c r="A94" s="454" t="s">
        <v>609</v>
      </c>
      <c r="B94" s="446" t="s">
        <v>610</v>
      </c>
      <c r="C94" s="452">
        <v>0</v>
      </c>
      <c r="D94" s="452">
        <v>0</v>
      </c>
    </row>
    <row r="95" spans="1:4" ht="38.25" hidden="1" x14ac:dyDescent="0.25">
      <c r="A95" s="454" t="s">
        <v>611</v>
      </c>
      <c r="B95" s="446" t="s">
        <v>612</v>
      </c>
      <c r="C95" s="452">
        <v>0</v>
      </c>
      <c r="D95" s="452">
        <v>0</v>
      </c>
    </row>
    <row r="96" spans="1:4" ht="51" hidden="1" x14ac:dyDescent="0.25">
      <c r="A96" s="454" t="s">
        <v>613</v>
      </c>
      <c r="B96" s="446" t="s">
        <v>614</v>
      </c>
      <c r="C96" s="452">
        <v>0</v>
      </c>
      <c r="D96" s="452">
        <v>0</v>
      </c>
    </row>
    <row r="97" spans="1:4" ht="63.75" hidden="1" x14ac:dyDescent="0.25">
      <c r="A97" s="454" t="s">
        <v>615</v>
      </c>
      <c r="B97" s="446" t="s">
        <v>616</v>
      </c>
      <c r="C97" s="452">
        <v>0</v>
      </c>
      <c r="D97" s="452">
        <v>0</v>
      </c>
    </row>
    <row r="98" spans="1:4" ht="51" hidden="1" x14ac:dyDescent="0.25">
      <c r="A98" s="454" t="s">
        <v>617</v>
      </c>
      <c r="B98" s="446" t="s">
        <v>618</v>
      </c>
      <c r="C98" s="452">
        <v>0</v>
      </c>
      <c r="D98" s="452">
        <v>0</v>
      </c>
    </row>
    <row r="99" spans="1:4" ht="38.25" hidden="1" x14ac:dyDescent="0.25">
      <c r="A99" s="454" t="s">
        <v>619</v>
      </c>
      <c r="B99" s="446" t="s">
        <v>620</v>
      </c>
      <c r="C99" s="452">
        <v>0</v>
      </c>
      <c r="D99" s="452">
        <v>0</v>
      </c>
    </row>
    <row r="100" spans="1:4" ht="51" hidden="1" x14ac:dyDescent="0.25">
      <c r="A100" s="454" t="s">
        <v>621</v>
      </c>
      <c r="B100" s="446" t="s">
        <v>622</v>
      </c>
      <c r="C100" s="452">
        <v>0</v>
      </c>
      <c r="D100" s="452">
        <v>0</v>
      </c>
    </row>
    <row r="101" spans="1:4" ht="51" hidden="1" x14ac:dyDescent="0.25">
      <c r="A101" s="454" t="s">
        <v>623</v>
      </c>
      <c r="B101" s="446" t="s">
        <v>624</v>
      </c>
      <c r="C101" s="452">
        <v>0</v>
      </c>
      <c r="D101" s="452">
        <v>0</v>
      </c>
    </row>
    <row r="102" spans="1:4" ht="38.25" hidden="1" x14ac:dyDescent="0.25">
      <c r="A102" s="454" t="s">
        <v>625</v>
      </c>
      <c r="B102" s="446" t="s">
        <v>626</v>
      </c>
      <c r="C102" s="452">
        <v>0</v>
      </c>
      <c r="D102" s="452">
        <v>0</v>
      </c>
    </row>
    <row r="103" spans="1:4" ht="38.25" hidden="1" x14ac:dyDescent="0.25">
      <c r="A103" s="454" t="s">
        <v>627</v>
      </c>
      <c r="B103" s="446" t="s">
        <v>628</v>
      </c>
      <c r="C103" s="452">
        <v>0</v>
      </c>
      <c r="D103" s="452">
        <v>0</v>
      </c>
    </row>
    <row r="104" spans="1:4" ht="38.25" hidden="1" x14ac:dyDescent="0.25">
      <c r="A104" s="454" t="s">
        <v>629</v>
      </c>
      <c r="B104" s="446" t="s">
        <v>630</v>
      </c>
      <c r="C104" s="452">
        <v>0</v>
      </c>
      <c r="D104" s="452">
        <v>0</v>
      </c>
    </row>
    <row r="105" spans="1:4" ht="51" hidden="1" x14ac:dyDescent="0.25">
      <c r="A105" s="454" t="s">
        <v>631</v>
      </c>
      <c r="B105" s="446" t="s">
        <v>632</v>
      </c>
      <c r="C105" s="452">
        <v>0</v>
      </c>
      <c r="D105" s="452">
        <v>0</v>
      </c>
    </row>
    <row r="106" spans="1:4" ht="51" hidden="1" x14ac:dyDescent="0.25">
      <c r="A106" s="454" t="s">
        <v>633</v>
      </c>
      <c r="B106" s="446" t="s">
        <v>634</v>
      </c>
      <c r="C106" s="452">
        <v>0</v>
      </c>
      <c r="D106" s="452">
        <v>0</v>
      </c>
    </row>
    <row r="107" spans="1:4" ht="25.5" x14ac:dyDescent="0.25">
      <c r="A107" s="455" t="s">
        <v>635</v>
      </c>
      <c r="B107" s="450" t="s">
        <v>636</v>
      </c>
      <c r="C107" s="453">
        <v>28295838</v>
      </c>
      <c r="D107" s="453">
        <v>23580038</v>
      </c>
    </row>
    <row r="108" spans="1:4" ht="51" hidden="1" x14ac:dyDescent="0.25">
      <c r="A108" s="454" t="s">
        <v>637</v>
      </c>
      <c r="B108" s="446" t="s">
        <v>638</v>
      </c>
      <c r="C108" s="452">
        <v>0</v>
      </c>
      <c r="D108" s="452">
        <v>0</v>
      </c>
    </row>
    <row r="109" spans="1:4" ht="51" hidden="1" x14ac:dyDescent="0.25">
      <c r="A109" s="454" t="s">
        <v>639</v>
      </c>
      <c r="B109" s="446" t="s">
        <v>640</v>
      </c>
      <c r="C109" s="452">
        <v>0</v>
      </c>
      <c r="D109" s="452">
        <v>0</v>
      </c>
    </row>
    <row r="110" spans="1:4" ht="51" hidden="1" x14ac:dyDescent="0.25">
      <c r="A110" s="454" t="s">
        <v>641</v>
      </c>
      <c r="B110" s="446" t="s">
        <v>642</v>
      </c>
      <c r="C110" s="452">
        <v>0</v>
      </c>
      <c r="D110" s="452">
        <v>0</v>
      </c>
    </row>
    <row r="111" spans="1:4" ht="51" hidden="1" x14ac:dyDescent="0.25">
      <c r="A111" s="454" t="s">
        <v>643</v>
      </c>
      <c r="B111" s="446" t="s">
        <v>644</v>
      </c>
      <c r="C111" s="452">
        <v>0</v>
      </c>
      <c r="D111" s="452">
        <v>0</v>
      </c>
    </row>
    <row r="112" spans="1:4" ht="38.25" hidden="1" x14ac:dyDescent="0.25">
      <c r="A112" s="454" t="s">
        <v>645</v>
      </c>
      <c r="B112" s="446" t="s">
        <v>646</v>
      </c>
      <c r="C112" s="452">
        <v>0</v>
      </c>
      <c r="D112" s="452">
        <v>0</v>
      </c>
    </row>
    <row r="113" spans="1:4" ht="25.5" hidden="1" x14ac:dyDescent="0.25">
      <c r="A113" s="454" t="s">
        <v>647</v>
      </c>
      <c r="B113" s="446" t="s">
        <v>648</v>
      </c>
      <c r="C113" s="452">
        <v>0</v>
      </c>
      <c r="D113" s="452">
        <v>0</v>
      </c>
    </row>
    <row r="114" spans="1:4" ht="38.25" hidden="1" x14ac:dyDescent="0.25">
      <c r="A114" s="454" t="s">
        <v>649</v>
      </c>
      <c r="B114" s="446" t="s">
        <v>650</v>
      </c>
      <c r="C114" s="452">
        <v>0</v>
      </c>
      <c r="D114" s="452">
        <v>0</v>
      </c>
    </row>
    <row r="115" spans="1:4" ht="38.25" hidden="1" x14ac:dyDescent="0.25">
      <c r="A115" s="454" t="s">
        <v>651</v>
      </c>
      <c r="B115" s="446" t="s">
        <v>652</v>
      </c>
      <c r="C115" s="452">
        <v>0</v>
      </c>
      <c r="D115" s="452">
        <v>0</v>
      </c>
    </row>
    <row r="116" spans="1:4" ht="38.25" hidden="1" x14ac:dyDescent="0.25">
      <c r="A116" s="454" t="s">
        <v>653</v>
      </c>
      <c r="B116" s="446" t="s">
        <v>654</v>
      </c>
      <c r="C116" s="452">
        <v>0</v>
      </c>
      <c r="D116" s="452">
        <v>0</v>
      </c>
    </row>
    <row r="117" spans="1:4" ht="38.25" hidden="1" x14ac:dyDescent="0.25">
      <c r="A117" s="454" t="s">
        <v>655</v>
      </c>
      <c r="B117" s="446" t="s">
        <v>656</v>
      </c>
      <c r="C117" s="452">
        <v>0</v>
      </c>
      <c r="D117" s="452">
        <v>0</v>
      </c>
    </row>
    <row r="118" spans="1:4" ht="38.25" hidden="1" x14ac:dyDescent="0.25">
      <c r="A118" s="454" t="s">
        <v>657</v>
      </c>
      <c r="B118" s="446" t="s">
        <v>658</v>
      </c>
      <c r="C118" s="452">
        <v>0</v>
      </c>
      <c r="D118" s="452">
        <v>0</v>
      </c>
    </row>
    <row r="119" spans="1:4" ht="38.25" x14ac:dyDescent="0.25">
      <c r="A119" s="454" t="s">
        <v>659</v>
      </c>
      <c r="B119" s="446" t="s">
        <v>660</v>
      </c>
      <c r="C119" s="452">
        <v>1008990</v>
      </c>
      <c r="D119" s="452">
        <v>0</v>
      </c>
    </row>
    <row r="120" spans="1:4" ht="51" hidden="1" x14ac:dyDescent="0.25">
      <c r="A120" s="454" t="s">
        <v>661</v>
      </c>
      <c r="B120" s="446" t="s">
        <v>662</v>
      </c>
      <c r="C120" s="452">
        <v>0</v>
      </c>
      <c r="D120" s="452">
        <v>0</v>
      </c>
    </row>
    <row r="121" spans="1:4" ht="38.25" hidden="1" x14ac:dyDescent="0.25">
      <c r="A121" s="454" t="s">
        <v>663</v>
      </c>
      <c r="B121" s="446" t="s">
        <v>664</v>
      </c>
      <c r="C121" s="452">
        <v>0</v>
      </c>
      <c r="D121" s="452">
        <v>0</v>
      </c>
    </row>
    <row r="122" spans="1:4" ht="25.5" x14ac:dyDescent="0.25">
      <c r="A122" s="454" t="s">
        <v>665</v>
      </c>
      <c r="B122" s="446" t="s">
        <v>666</v>
      </c>
      <c r="C122" s="452">
        <v>794518</v>
      </c>
      <c r="D122" s="452">
        <v>0</v>
      </c>
    </row>
    <row r="123" spans="1:4" ht="38.25" x14ac:dyDescent="0.25">
      <c r="A123" s="454" t="s">
        <v>667</v>
      </c>
      <c r="B123" s="446" t="s">
        <v>668</v>
      </c>
      <c r="C123" s="452">
        <v>214472</v>
      </c>
      <c r="D123" s="452">
        <v>0</v>
      </c>
    </row>
    <row r="124" spans="1:4" ht="38.25" hidden="1" x14ac:dyDescent="0.25">
      <c r="A124" s="454" t="s">
        <v>669</v>
      </c>
      <c r="B124" s="446" t="s">
        <v>670</v>
      </c>
      <c r="C124" s="452">
        <v>0</v>
      </c>
      <c r="D124" s="452">
        <v>0</v>
      </c>
    </row>
    <row r="125" spans="1:4" ht="38.25" hidden="1" x14ac:dyDescent="0.25">
      <c r="A125" s="454" t="s">
        <v>671</v>
      </c>
      <c r="B125" s="446" t="s">
        <v>672</v>
      </c>
      <c r="C125" s="452">
        <v>0</v>
      </c>
      <c r="D125" s="452">
        <v>0</v>
      </c>
    </row>
    <row r="126" spans="1:4" ht="38.25" hidden="1" x14ac:dyDescent="0.25">
      <c r="A126" s="454" t="s">
        <v>673</v>
      </c>
      <c r="B126" s="446" t="s">
        <v>674</v>
      </c>
      <c r="C126" s="452">
        <v>0</v>
      </c>
      <c r="D126" s="452">
        <v>0</v>
      </c>
    </row>
    <row r="127" spans="1:4" ht="38.25" hidden="1" x14ac:dyDescent="0.25">
      <c r="A127" s="454" t="s">
        <v>675</v>
      </c>
      <c r="B127" s="446" t="s">
        <v>676</v>
      </c>
      <c r="C127" s="452">
        <v>0</v>
      </c>
      <c r="D127" s="452">
        <v>0</v>
      </c>
    </row>
    <row r="128" spans="1:4" ht="38.25" hidden="1" x14ac:dyDescent="0.25">
      <c r="A128" s="454" t="s">
        <v>677</v>
      </c>
      <c r="B128" s="446" t="s">
        <v>678</v>
      </c>
      <c r="C128" s="452">
        <v>0</v>
      </c>
      <c r="D128" s="452">
        <v>0</v>
      </c>
    </row>
    <row r="129" spans="1:4" ht="38.25" hidden="1" x14ac:dyDescent="0.25">
      <c r="A129" s="454" t="s">
        <v>679</v>
      </c>
      <c r="B129" s="446" t="s">
        <v>680</v>
      </c>
      <c r="C129" s="452">
        <v>0</v>
      </c>
      <c r="D129" s="452">
        <v>0</v>
      </c>
    </row>
    <row r="130" spans="1:4" ht="38.25" hidden="1" x14ac:dyDescent="0.25">
      <c r="A130" s="454" t="s">
        <v>681</v>
      </c>
      <c r="B130" s="446" t="s">
        <v>682</v>
      </c>
      <c r="C130" s="452">
        <v>0</v>
      </c>
      <c r="D130" s="452">
        <v>0</v>
      </c>
    </row>
    <row r="131" spans="1:4" ht="38.25" hidden="1" x14ac:dyDescent="0.25">
      <c r="A131" s="454" t="s">
        <v>683</v>
      </c>
      <c r="B131" s="446" t="s">
        <v>684</v>
      </c>
      <c r="C131" s="452">
        <v>0</v>
      </c>
      <c r="D131" s="452">
        <v>0</v>
      </c>
    </row>
    <row r="132" spans="1:4" ht="38.25" hidden="1" x14ac:dyDescent="0.25">
      <c r="A132" s="454" t="s">
        <v>685</v>
      </c>
      <c r="B132" s="446" t="s">
        <v>686</v>
      </c>
      <c r="C132" s="452">
        <v>0</v>
      </c>
      <c r="D132" s="452">
        <v>0</v>
      </c>
    </row>
    <row r="133" spans="1:4" ht="38.25" hidden="1" x14ac:dyDescent="0.25">
      <c r="A133" s="454" t="s">
        <v>687</v>
      </c>
      <c r="B133" s="446" t="s">
        <v>688</v>
      </c>
      <c r="C133" s="452">
        <v>0</v>
      </c>
      <c r="D133" s="452">
        <v>0</v>
      </c>
    </row>
    <row r="134" spans="1:4" ht="38.25" hidden="1" x14ac:dyDescent="0.25">
      <c r="A134" s="454" t="s">
        <v>689</v>
      </c>
      <c r="B134" s="446" t="s">
        <v>690</v>
      </c>
      <c r="C134" s="452">
        <v>0</v>
      </c>
      <c r="D134" s="452">
        <v>0</v>
      </c>
    </row>
    <row r="135" spans="1:4" ht="51" hidden="1" x14ac:dyDescent="0.25">
      <c r="A135" s="454" t="s">
        <v>691</v>
      </c>
      <c r="B135" s="446" t="s">
        <v>692</v>
      </c>
      <c r="C135" s="452">
        <v>0</v>
      </c>
      <c r="D135" s="452">
        <v>0</v>
      </c>
    </row>
    <row r="136" spans="1:4" ht="51" hidden="1" x14ac:dyDescent="0.25">
      <c r="A136" s="454" t="s">
        <v>693</v>
      </c>
      <c r="B136" s="446" t="s">
        <v>694</v>
      </c>
      <c r="C136" s="452">
        <v>0</v>
      </c>
      <c r="D136" s="452">
        <v>0</v>
      </c>
    </row>
    <row r="137" spans="1:4" ht="63.75" hidden="1" x14ac:dyDescent="0.25">
      <c r="A137" s="454" t="s">
        <v>695</v>
      </c>
      <c r="B137" s="446" t="s">
        <v>696</v>
      </c>
      <c r="C137" s="452">
        <v>0</v>
      </c>
      <c r="D137" s="452">
        <v>0</v>
      </c>
    </row>
    <row r="138" spans="1:4" ht="51" hidden="1" x14ac:dyDescent="0.25">
      <c r="A138" s="454" t="s">
        <v>697</v>
      </c>
      <c r="B138" s="446" t="s">
        <v>698</v>
      </c>
      <c r="C138" s="452">
        <v>0</v>
      </c>
      <c r="D138" s="452">
        <v>0</v>
      </c>
    </row>
    <row r="139" spans="1:4" ht="51" hidden="1" x14ac:dyDescent="0.25">
      <c r="A139" s="454" t="s">
        <v>699</v>
      </c>
      <c r="B139" s="446" t="s">
        <v>700</v>
      </c>
      <c r="C139" s="452">
        <v>0</v>
      </c>
      <c r="D139" s="452">
        <v>0</v>
      </c>
    </row>
    <row r="140" spans="1:4" ht="51" hidden="1" x14ac:dyDescent="0.25">
      <c r="A140" s="454" t="s">
        <v>701</v>
      </c>
      <c r="B140" s="446" t="s">
        <v>702</v>
      </c>
      <c r="C140" s="452">
        <v>0</v>
      </c>
      <c r="D140" s="452">
        <v>0</v>
      </c>
    </row>
    <row r="141" spans="1:4" ht="63.75" hidden="1" x14ac:dyDescent="0.25">
      <c r="A141" s="454" t="s">
        <v>703</v>
      </c>
      <c r="B141" s="446" t="s">
        <v>704</v>
      </c>
      <c r="C141" s="452">
        <v>0</v>
      </c>
      <c r="D141" s="452">
        <v>0</v>
      </c>
    </row>
    <row r="142" spans="1:4" ht="51" hidden="1" x14ac:dyDescent="0.25">
      <c r="A142" s="454" t="s">
        <v>705</v>
      </c>
      <c r="B142" s="446" t="s">
        <v>706</v>
      </c>
      <c r="C142" s="452">
        <v>0</v>
      </c>
      <c r="D142" s="452">
        <v>0</v>
      </c>
    </row>
    <row r="143" spans="1:4" ht="51" hidden="1" x14ac:dyDescent="0.25">
      <c r="A143" s="454" t="s">
        <v>707</v>
      </c>
      <c r="B143" s="446" t="s">
        <v>708</v>
      </c>
      <c r="C143" s="452">
        <v>0</v>
      </c>
      <c r="D143" s="452">
        <v>0</v>
      </c>
    </row>
    <row r="144" spans="1:4" ht="51" hidden="1" x14ac:dyDescent="0.25">
      <c r="A144" s="454" t="s">
        <v>709</v>
      </c>
      <c r="B144" s="446" t="s">
        <v>710</v>
      </c>
      <c r="C144" s="452">
        <v>0</v>
      </c>
      <c r="D144" s="452">
        <v>0</v>
      </c>
    </row>
    <row r="145" spans="1:4" ht="38.25" hidden="1" x14ac:dyDescent="0.25">
      <c r="A145" s="454" t="s">
        <v>711</v>
      </c>
      <c r="B145" s="446" t="s">
        <v>712</v>
      </c>
      <c r="C145" s="452">
        <v>0</v>
      </c>
      <c r="D145" s="452">
        <v>0</v>
      </c>
    </row>
    <row r="146" spans="1:4" ht="38.25" hidden="1" x14ac:dyDescent="0.25">
      <c r="A146" s="454" t="s">
        <v>713</v>
      </c>
      <c r="B146" s="446" t="s">
        <v>714</v>
      </c>
      <c r="C146" s="452">
        <v>0</v>
      </c>
      <c r="D146" s="452">
        <v>0</v>
      </c>
    </row>
    <row r="147" spans="1:4" ht="51" hidden="1" x14ac:dyDescent="0.25">
      <c r="A147" s="454" t="s">
        <v>715</v>
      </c>
      <c r="B147" s="446" t="s">
        <v>716</v>
      </c>
      <c r="C147" s="452">
        <v>0</v>
      </c>
      <c r="D147" s="452">
        <v>0</v>
      </c>
    </row>
    <row r="148" spans="1:4" ht="38.25" x14ac:dyDescent="0.25">
      <c r="A148" s="455" t="s">
        <v>717</v>
      </c>
      <c r="B148" s="450" t="s">
        <v>718</v>
      </c>
      <c r="C148" s="453">
        <v>1008990</v>
      </c>
      <c r="D148" s="453">
        <v>0</v>
      </c>
    </row>
    <row r="149" spans="1:4" x14ac:dyDescent="0.25">
      <c r="A149" s="454" t="s">
        <v>719</v>
      </c>
      <c r="B149" s="446" t="s">
        <v>720</v>
      </c>
      <c r="C149" s="452">
        <v>0</v>
      </c>
      <c r="D149" s="452">
        <v>150000</v>
      </c>
    </row>
    <row r="150" spans="1:4" ht="25.5" hidden="1" x14ac:dyDescent="0.25">
      <c r="A150" s="454" t="s">
        <v>721</v>
      </c>
      <c r="B150" s="446" t="s">
        <v>722</v>
      </c>
      <c r="C150" s="452">
        <v>0</v>
      </c>
      <c r="D150" s="452">
        <v>0</v>
      </c>
    </row>
    <row r="151" spans="1:4" ht="25.5" hidden="1" x14ac:dyDescent="0.25">
      <c r="A151" s="454" t="s">
        <v>723</v>
      </c>
      <c r="B151" s="446" t="s">
        <v>724</v>
      </c>
      <c r="C151" s="452">
        <v>0</v>
      </c>
      <c r="D151" s="452">
        <v>0</v>
      </c>
    </row>
    <row r="152" spans="1:4" x14ac:dyDescent="0.25">
      <c r="A152" s="454" t="s">
        <v>725</v>
      </c>
      <c r="B152" s="446" t="s">
        <v>726</v>
      </c>
      <c r="C152" s="452">
        <v>0</v>
      </c>
      <c r="D152" s="452">
        <v>150000</v>
      </c>
    </row>
    <row r="153" spans="1:4" ht="25.5" hidden="1" x14ac:dyDescent="0.25">
      <c r="A153" s="454" t="s">
        <v>727</v>
      </c>
      <c r="B153" s="446" t="s">
        <v>728</v>
      </c>
      <c r="C153" s="452">
        <v>0</v>
      </c>
      <c r="D153" s="452">
        <v>0</v>
      </c>
    </row>
    <row r="154" spans="1:4" ht="25.5" hidden="1" x14ac:dyDescent="0.25">
      <c r="A154" s="454" t="s">
        <v>729</v>
      </c>
      <c r="B154" s="446" t="s">
        <v>730</v>
      </c>
      <c r="C154" s="452">
        <v>0</v>
      </c>
      <c r="D154" s="452">
        <v>0</v>
      </c>
    </row>
    <row r="155" spans="1:4" ht="25.5" hidden="1" x14ac:dyDescent="0.25">
      <c r="A155" s="454" t="s">
        <v>731</v>
      </c>
      <c r="B155" s="446" t="s">
        <v>732</v>
      </c>
      <c r="C155" s="452">
        <v>0</v>
      </c>
      <c r="D155" s="452">
        <v>0</v>
      </c>
    </row>
    <row r="156" spans="1:4" ht="25.5" hidden="1" x14ac:dyDescent="0.25">
      <c r="A156" s="454" t="s">
        <v>733</v>
      </c>
      <c r="B156" s="446" t="s">
        <v>734</v>
      </c>
      <c r="C156" s="452">
        <v>0</v>
      </c>
      <c r="D156" s="452">
        <v>0</v>
      </c>
    </row>
    <row r="157" spans="1:4" ht="25.5" hidden="1" x14ac:dyDescent="0.25">
      <c r="A157" s="454" t="s">
        <v>735</v>
      </c>
      <c r="B157" s="446" t="s">
        <v>736</v>
      </c>
      <c r="C157" s="452">
        <v>0</v>
      </c>
      <c r="D157" s="452">
        <v>0</v>
      </c>
    </row>
    <row r="158" spans="1:4" hidden="1" x14ac:dyDescent="0.25">
      <c r="A158" s="454" t="s">
        <v>737</v>
      </c>
      <c r="B158" s="446" t="s">
        <v>738</v>
      </c>
      <c r="C158" s="452">
        <v>0</v>
      </c>
      <c r="D158" s="452">
        <v>0</v>
      </c>
    </row>
    <row r="159" spans="1:4" ht="38.25" hidden="1" x14ac:dyDescent="0.25">
      <c r="A159" s="454" t="s">
        <v>739</v>
      </c>
      <c r="B159" s="446" t="s">
        <v>740</v>
      </c>
      <c r="C159" s="452">
        <v>0</v>
      </c>
      <c r="D159" s="452">
        <v>0</v>
      </c>
    </row>
    <row r="160" spans="1:4" ht="38.25" hidden="1" x14ac:dyDescent="0.25">
      <c r="A160" s="454" t="s">
        <v>741</v>
      </c>
      <c r="B160" s="446" t="s">
        <v>742</v>
      </c>
      <c r="C160" s="452">
        <v>0</v>
      </c>
      <c r="D160" s="452">
        <v>0</v>
      </c>
    </row>
    <row r="161" spans="1:4" ht="38.25" hidden="1" x14ac:dyDescent="0.25">
      <c r="A161" s="454" t="s">
        <v>743</v>
      </c>
      <c r="B161" s="446" t="s">
        <v>744</v>
      </c>
      <c r="C161" s="452">
        <v>0</v>
      </c>
      <c r="D161" s="452">
        <v>0</v>
      </c>
    </row>
    <row r="162" spans="1:4" ht="25.5" hidden="1" x14ac:dyDescent="0.25">
      <c r="A162" s="454" t="s">
        <v>745</v>
      </c>
      <c r="B162" s="446" t="s">
        <v>746</v>
      </c>
      <c r="C162" s="452">
        <v>0</v>
      </c>
      <c r="D162" s="452">
        <v>0</v>
      </c>
    </row>
    <row r="163" spans="1:4" ht="38.25" hidden="1" x14ac:dyDescent="0.25">
      <c r="A163" s="454" t="s">
        <v>747</v>
      </c>
      <c r="B163" s="446" t="s">
        <v>748</v>
      </c>
      <c r="C163" s="452">
        <v>0</v>
      </c>
      <c r="D163" s="452">
        <v>0</v>
      </c>
    </row>
    <row r="164" spans="1:4" ht="25.5" x14ac:dyDescent="0.25">
      <c r="A164" s="455" t="s">
        <v>749</v>
      </c>
      <c r="B164" s="450" t="s">
        <v>750</v>
      </c>
      <c r="C164" s="453">
        <v>0</v>
      </c>
      <c r="D164" s="453">
        <v>150000</v>
      </c>
    </row>
    <row r="165" spans="1:4" x14ac:dyDescent="0.25">
      <c r="A165" s="455" t="s">
        <v>751</v>
      </c>
      <c r="B165" s="450" t="s">
        <v>752</v>
      </c>
      <c r="C165" s="453">
        <v>29304828</v>
      </c>
      <c r="D165" s="453">
        <v>23730038</v>
      </c>
    </row>
    <row r="166" spans="1:4" ht="38.25" hidden="1" x14ac:dyDescent="0.25">
      <c r="A166" s="454" t="s">
        <v>753</v>
      </c>
      <c r="B166" s="446" t="s">
        <v>754</v>
      </c>
      <c r="C166" s="452">
        <v>0</v>
      </c>
      <c r="D166" s="452">
        <v>0</v>
      </c>
    </row>
    <row r="167" spans="1:4" ht="25.5" hidden="1" x14ac:dyDescent="0.25">
      <c r="A167" s="454" t="s">
        <v>755</v>
      </c>
      <c r="B167" s="446" t="s">
        <v>756</v>
      </c>
      <c r="C167" s="452">
        <v>0</v>
      </c>
      <c r="D167" s="452">
        <v>0</v>
      </c>
    </row>
    <row r="168" spans="1:4" ht="38.25" hidden="1" x14ac:dyDescent="0.25">
      <c r="A168" s="454" t="s">
        <v>757</v>
      </c>
      <c r="B168" s="446" t="s">
        <v>758</v>
      </c>
      <c r="C168" s="452">
        <v>0</v>
      </c>
      <c r="D168" s="452">
        <v>0</v>
      </c>
    </row>
    <row r="169" spans="1:4" ht="25.5" hidden="1" x14ac:dyDescent="0.25">
      <c r="A169" s="454" t="s">
        <v>759</v>
      </c>
      <c r="B169" s="446" t="s">
        <v>760</v>
      </c>
      <c r="C169" s="452">
        <v>0</v>
      </c>
      <c r="D169" s="452">
        <v>0</v>
      </c>
    </row>
    <row r="170" spans="1:4" ht="38.25" hidden="1" x14ac:dyDescent="0.25">
      <c r="A170" s="455" t="s">
        <v>761</v>
      </c>
      <c r="B170" s="450" t="s">
        <v>762</v>
      </c>
      <c r="C170" s="453">
        <v>0</v>
      </c>
      <c r="D170" s="453">
        <v>0</v>
      </c>
    </row>
    <row r="171" spans="1:4" ht="25.5" hidden="1" x14ac:dyDescent="0.25">
      <c r="A171" s="454" t="s">
        <v>763</v>
      </c>
      <c r="B171" s="446" t="s">
        <v>764</v>
      </c>
      <c r="C171" s="452">
        <v>0</v>
      </c>
      <c r="D171" s="452">
        <v>0</v>
      </c>
    </row>
    <row r="172" spans="1:4" hidden="1" x14ac:dyDescent="0.25">
      <c r="A172" s="454" t="s">
        <v>765</v>
      </c>
      <c r="B172" s="446" t="s">
        <v>766</v>
      </c>
      <c r="C172" s="452">
        <v>0</v>
      </c>
      <c r="D172" s="452">
        <v>0</v>
      </c>
    </row>
    <row r="173" spans="1:4" ht="25.5" hidden="1" x14ac:dyDescent="0.25">
      <c r="A173" s="455" t="s">
        <v>767</v>
      </c>
      <c r="B173" s="450" t="s">
        <v>768</v>
      </c>
      <c r="C173" s="453">
        <v>0</v>
      </c>
      <c r="D173" s="453">
        <v>0</v>
      </c>
    </row>
    <row r="174" spans="1:4" ht="25.5" x14ac:dyDescent="0.25">
      <c r="A174" s="454" t="s">
        <v>769</v>
      </c>
      <c r="B174" s="446" t="s">
        <v>770</v>
      </c>
      <c r="C174" s="452">
        <v>0</v>
      </c>
      <c r="D174" s="452">
        <v>389475</v>
      </c>
    </row>
    <row r="175" spans="1:4" ht="51" hidden="1" x14ac:dyDescent="0.25">
      <c r="A175" s="454" t="s">
        <v>771</v>
      </c>
      <c r="B175" s="446" t="s">
        <v>772</v>
      </c>
      <c r="C175" s="452">
        <v>0</v>
      </c>
      <c r="D175" s="452">
        <v>0</v>
      </c>
    </row>
    <row r="176" spans="1:4" ht="25.5" x14ac:dyDescent="0.25">
      <c r="A176" s="455" t="s">
        <v>773</v>
      </c>
      <c r="B176" s="450" t="s">
        <v>774</v>
      </c>
      <c r="C176" s="453">
        <v>0</v>
      </c>
      <c r="D176" s="453">
        <v>389475</v>
      </c>
    </row>
    <row r="177" spans="1:4" ht="25.5" x14ac:dyDescent="0.25">
      <c r="A177" s="455" t="s">
        <v>775</v>
      </c>
      <c r="B177" s="450" t="s">
        <v>776</v>
      </c>
      <c r="C177" s="453">
        <v>0</v>
      </c>
      <c r="D177" s="453">
        <v>389475</v>
      </c>
    </row>
    <row r="178" spans="1:4" ht="25.5" hidden="1" x14ac:dyDescent="0.25">
      <c r="A178" s="454" t="s">
        <v>777</v>
      </c>
      <c r="B178" s="446" t="s">
        <v>778</v>
      </c>
      <c r="C178" s="452">
        <v>0</v>
      </c>
      <c r="D178" s="452">
        <v>0</v>
      </c>
    </row>
    <row r="179" spans="1:4" ht="25.5" x14ac:dyDescent="0.25">
      <c r="A179" s="454" t="s">
        <v>779</v>
      </c>
      <c r="B179" s="446" t="s">
        <v>780</v>
      </c>
      <c r="C179" s="452">
        <v>794518</v>
      </c>
      <c r="D179" s="452">
        <v>0</v>
      </c>
    </row>
    <row r="180" spans="1:4" hidden="1" x14ac:dyDescent="0.25">
      <c r="A180" s="454" t="s">
        <v>781</v>
      </c>
      <c r="B180" s="446" t="s">
        <v>782</v>
      </c>
      <c r="C180" s="452">
        <v>0</v>
      </c>
      <c r="D180" s="452">
        <v>0</v>
      </c>
    </row>
    <row r="181" spans="1:4" ht="25.5" x14ac:dyDescent="0.25">
      <c r="A181" s="455" t="s">
        <v>783</v>
      </c>
      <c r="B181" s="450" t="s">
        <v>784</v>
      </c>
      <c r="C181" s="453">
        <v>794518</v>
      </c>
      <c r="D181" s="453">
        <v>0</v>
      </c>
    </row>
    <row r="182" spans="1:4" ht="25.5" x14ac:dyDescent="0.25">
      <c r="A182" s="455" t="s">
        <v>785</v>
      </c>
      <c r="B182" s="450" t="s">
        <v>786</v>
      </c>
      <c r="C182" s="453">
        <v>38960772</v>
      </c>
      <c r="D182" s="453">
        <v>25240528</v>
      </c>
    </row>
    <row r="183" spans="1:4" x14ac:dyDescent="0.25">
      <c r="A183" s="454" t="s">
        <v>787</v>
      </c>
      <c r="B183" s="446" t="s">
        <v>788</v>
      </c>
      <c r="C183" s="452">
        <v>796652</v>
      </c>
      <c r="D183" s="452">
        <v>796652</v>
      </c>
    </row>
    <row r="184" spans="1:4" hidden="1" x14ac:dyDescent="0.25">
      <c r="A184" s="454" t="s">
        <v>789</v>
      </c>
      <c r="B184" s="446" t="s">
        <v>790</v>
      </c>
      <c r="C184" s="452">
        <v>0</v>
      </c>
      <c r="D184" s="452">
        <v>0</v>
      </c>
    </row>
    <row r="185" spans="1:4" ht="25.5" x14ac:dyDescent="0.25">
      <c r="A185" s="454" t="s">
        <v>791</v>
      </c>
      <c r="B185" s="446" t="s">
        <v>792</v>
      </c>
      <c r="C185" s="452">
        <v>5552862</v>
      </c>
      <c r="D185" s="452">
        <v>5552862</v>
      </c>
    </row>
    <row r="186" spans="1:4" x14ac:dyDescent="0.25">
      <c r="A186" s="454" t="s">
        <v>793</v>
      </c>
      <c r="B186" s="446" t="s">
        <v>794</v>
      </c>
      <c r="C186" s="452">
        <v>17672879</v>
      </c>
      <c r="D186" s="452">
        <v>9351519</v>
      </c>
    </row>
    <row r="187" spans="1:4" ht="25.5" hidden="1" x14ac:dyDescent="0.25">
      <c r="A187" s="454" t="s">
        <v>795</v>
      </c>
      <c r="B187" s="446" t="s">
        <v>796</v>
      </c>
      <c r="C187" s="452">
        <v>0</v>
      </c>
      <c r="D187" s="452">
        <v>0</v>
      </c>
    </row>
    <row r="188" spans="1:4" x14ac:dyDescent="0.25">
      <c r="A188" s="454" t="s">
        <v>797</v>
      </c>
      <c r="B188" s="446" t="s">
        <v>798</v>
      </c>
      <c r="C188" s="452">
        <v>-8321360</v>
      </c>
      <c r="D188" s="452">
        <v>5558708</v>
      </c>
    </row>
    <row r="189" spans="1:4" x14ac:dyDescent="0.25">
      <c r="A189" s="455" t="s">
        <v>799</v>
      </c>
      <c r="B189" s="450" t="s">
        <v>800</v>
      </c>
      <c r="C189" s="453">
        <v>15701033</v>
      </c>
      <c r="D189" s="453">
        <v>21259741</v>
      </c>
    </row>
    <row r="190" spans="1:4" ht="25.5" hidden="1" x14ac:dyDescent="0.25">
      <c r="A190" s="454" t="s">
        <v>801</v>
      </c>
      <c r="B190" s="446" t="s">
        <v>802</v>
      </c>
      <c r="C190" s="452">
        <v>0</v>
      </c>
      <c r="D190" s="452">
        <v>0</v>
      </c>
    </row>
    <row r="191" spans="1:4" ht="51" hidden="1" x14ac:dyDescent="0.25">
      <c r="A191" s="454" t="s">
        <v>803</v>
      </c>
      <c r="B191" s="446" t="s">
        <v>804</v>
      </c>
      <c r="C191" s="452">
        <v>0</v>
      </c>
      <c r="D191" s="452">
        <v>0</v>
      </c>
    </row>
    <row r="192" spans="1:4" ht="25.5" x14ac:dyDescent="0.25">
      <c r="A192" s="454" t="s">
        <v>805</v>
      </c>
      <c r="B192" s="446" t="s">
        <v>806</v>
      </c>
      <c r="C192" s="452">
        <v>12273948</v>
      </c>
      <c r="D192" s="452">
        <v>310050</v>
      </c>
    </row>
    <row r="193" spans="1:4" ht="38.25" hidden="1" x14ac:dyDescent="0.25">
      <c r="A193" s="454" t="s">
        <v>807</v>
      </c>
      <c r="B193" s="446" t="s">
        <v>808</v>
      </c>
      <c r="C193" s="452">
        <v>0</v>
      </c>
      <c r="D193" s="452">
        <v>0</v>
      </c>
    </row>
    <row r="194" spans="1:4" ht="38.25" hidden="1" x14ac:dyDescent="0.25">
      <c r="A194" s="454" t="s">
        <v>809</v>
      </c>
      <c r="B194" s="446" t="s">
        <v>810</v>
      </c>
      <c r="C194" s="452">
        <v>0</v>
      </c>
      <c r="D194" s="452">
        <v>0</v>
      </c>
    </row>
    <row r="195" spans="1:4" ht="51" hidden="1" x14ac:dyDescent="0.25">
      <c r="A195" s="454" t="s">
        <v>811</v>
      </c>
      <c r="B195" s="446" t="s">
        <v>812</v>
      </c>
      <c r="C195" s="452">
        <v>0</v>
      </c>
      <c r="D195" s="452">
        <v>0</v>
      </c>
    </row>
    <row r="196" spans="1:4" ht="38.25" hidden="1" x14ac:dyDescent="0.25">
      <c r="A196" s="454" t="s">
        <v>813</v>
      </c>
      <c r="B196" s="446" t="s">
        <v>814</v>
      </c>
      <c r="C196" s="452">
        <v>0</v>
      </c>
      <c r="D196" s="452">
        <v>0</v>
      </c>
    </row>
    <row r="197" spans="1:4" ht="25.5" x14ac:dyDescent="0.25">
      <c r="A197" s="454" t="s">
        <v>815</v>
      </c>
      <c r="B197" s="446" t="s">
        <v>816</v>
      </c>
      <c r="C197" s="452">
        <v>1206500</v>
      </c>
      <c r="D197" s="452">
        <v>0</v>
      </c>
    </row>
    <row r="198" spans="1:4" ht="25.5" x14ac:dyDescent="0.25">
      <c r="A198" s="454" t="s">
        <v>817</v>
      </c>
      <c r="B198" s="446" t="s">
        <v>818</v>
      </c>
      <c r="C198" s="452">
        <v>4730750</v>
      </c>
      <c r="D198" s="452">
        <v>0</v>
      </c>
    </row>
    <row r="199" spans="1:4" ht="38.25" hidden="1" x14ac:dyDescent="0.25">
      <c r="A199" s="454" t="s">
        <v>819</v>
      </c>
      <c r="B199" s="446" t="s">
        <v>820</v>
      </c>
      <c r="C199" s="452">
        <v>0</v>
      </c>
      <c r="D199" s="452">
        <v>0</v>
      </c>
    </row>
    <row r="200" spans="1:4" ht="63.75" hidden="1" x14ac:dyDescent="0.25">
      <c r="A200" s="454" t="s">
        <v>821</v>
      </c>
      <c r="B200" s="446" t="s">
        <v>822</v>
      </c>
      <c r="C200" s="452">
        <v>0</v>
      </c>
      <c r="D200" s="452">
        <v>0</v>
      </c>
    </row>
    <row r="201" spans="1:4" ht="38.25" hidden="1" x14ac:dyDescent="0.25">
      <c r="A201" s="454" t="s">
        <v>823</v>
      </c>
      <c r="B201" s="446" t="s">
        <v>824</v>
      </c>
      <c r="C201" s="452">
        <v>0</v>
      </c>
      <c r="D201" s="452">
        <v>0</v>
      </c>
    </row>
    <row r="202" spans="1:4" ht="38.25" hidden="1" x14ac:dyDescent="0.25">
      <c r="A202" s="454" t="s">
        <v>825</v>
      </c>
      <c r="B202" s="446" t="s">
        <v>826</v>
      </c>
      <c r="C202" s="452">
        <v>0</v>
      </c>
      <c r="D202" s="452">
        <v>0</v>
      </c>
    </row>
    <row r="203" spans="1:4" ht="51" hidden="1" x14ac:dyDescent="0.25">
      <c r="A203" s="454" t="s">
        <v>827</v>
      </c>
      <c r="B203" s="446" t="s">
        <v>828</v>
      </c>
      <c r="C203" s="452">
        <v>0</v>
      </c>
      <c r="D203" s="452">
        <v>0</v>
      </c>
    </row>
    <row r="204" spans="1:4" ht="51" hidden="1" x14ac:dyDescent="0.25">
      <c r="A204" s="454" t="s">
        <v>829</v>
      </c>
      <c r="B204" s="446" t="s">
        <v>830</v>
      </c>
      <c r="C204" s="452">
        <v>0</v>
      </c>
      <c r="D204" s="452">
        <v>0</v>
      </c>
    </row>
    <row r="205" spans="1:4" ht="38.25" hidden="1" x14ac:dyDescent="0.25">
      <c r="A205" s="454" t="s">
        <v>831</v>
      </c>
      <c r="B205" s="446" t="s">
        <v>832</v>
      </c>
      <c r="C205" s="452">
        <v>0</v>
      </c>
      <c r="D205" s="452">
        <v>0</v>
      </c>
    </row>
    <row r="206" spans="1:4" ht="38.25" hidden="1" x14ac:dyDescent="0.25">
      <c r="A206" s="454" t="s">
        <v>833</v>
      </c>
      <c r="B206" s="446" t="s">
        <v>834</v>
      </c>
      <c r="C206" s="452">
        <v>0</v>
      </c>
      <c r="D206" s="452">
        <v>0</v>
      </c>
    </row>
    <row r="207" spans="1:4" ht="38.25" hidden="1" x14ac:dyDescent="0.25">
      <c r="A207" s="454" t="s">
        <v>835</v>
      </c>
      <c r="B207" s="446" t="s">
        <v>836</v>
      </c>
      <c r="C207" s="452">
        <v>0</v>
      </c>
      <c r="D207" s="452">
        <v>0</v>
      </c>
    </row>
    <row r="208" spans="1:4" ht="38.25" hidden="1" x14ac:dyDescent="0.25">
      <c r="A208" s="454" t="s">
        <v>837</v>
      </c>
      <c r="B208" s="446" t="s">
        <v>838</v>
      </c>
      <c r="C208" s="452">
        <v>0</v>
      </c>
      <c r="D208" s="452">
        <v>0</v>
      </c>
    </row>
    <row r="209" spans="1:4" ht="51" hidden="1" x14ac:dyDescent="0.25">
      <c r="A209" s="454" t="s">
        <v>839</v>
      </c>
      <c r="B209" s="446" t="s">
        <v>840</v>
      </c>
      <c r="C209" s="452">
        <v>0</v>
      </c>
      <c r="D209" s="452">
        <v>0</v>
      </c>
    </row>
    <row r="210" spans="1:4" ht="38.25" hidden="1" x14ac:dyDescent="0.25">
      <c r="A210" s="454" t="s">
        <v>841</v>
      </c>
      <c r="B210" s="446" t="s">
        <v>842</v>
      </c>
      <c r="C210" s="452">
        <v>0</v>
      </c>
      <c r="D210" s="452">
        <v>0</v>
      </c>
    </row>
    <row r="211" spans="1:4" ht="38.25" hidden="1" x14ac:dyDescent="0.25">
      <c r="A211" s="454" t="s">
        <v>843</v>
      </c>
      <c r="B211" s="446" t="s">
        <v>844</v>
      </c>
      <c r="C211" s="452">
        <v>0</v>
      </c>
      <c r="D211" s="452">
        <v>0</v>
      </c>
    </row>
    <row r="212" spans="1:4" ht="63.75" hidden="1" x14ac:dyDescent="0.25">
      <c r="A212" s="454" t="s">
        <v>845</v>
      </c>
      <c r="B212" s="446" t="s">
        <v>846</v>
      </c>
      <c r="C212" s="452">
        <v>0</v>
      </c>
      <c r="D212" s="452">
        <v>0</v>
      </c>
    </row>
    <row r="213" spans="1:4" ht="51" hidden="1" x14ac:dyDescent="0.25">
      <c r="A213" s="454" t="s">
        <v>847</v>
      </c>
      <c r="B213" s="446" t="s">
        <v>848</v>
      </c>
      <c r="C213" s="452">
        <v>0</v>
      </c>
      <c r="D213" s="452">
        <v>0</v>
      </c>
    </row>
    <row r="214" spans="1:4" ht="25.5" hidden="1" x14ac:dyDescent="0.25">
      <c r="A214" s="454" t="s">
        <v>849</v>
      </c>
      <c r="B214" s="446" t="s">
        <v>850</v>
      </c>
      <c r="C214" s="452">
        <v>0</v>
      </c>
      <c r="D214" s="452">
        <v>0</v>
      </c>
    </row>
    <row r="215" spans="1:4" ht="25.5" x14ac:dyDescent="0.25">
      <c r="A215" s="455" t="s">
        <v>851</v>
      </c>
      <c r="B215" s="450" t="s">
        <v>852</v>
      </c>
      <c r="C215" s="453">
        <v>18211198</v>
      </c>
      <c r="D215" s="453">
        <v>310050</v>
      </c>
    </row>
    <row r="216" spans="1:4" ht="38.25" hidden="1" x14ac:dyDescent="0.25">
      <c r="A216" s="454" t="s">
        <v>853</v>
      </c>
      <c r="B216" s="446" t="s">
        <v>854</v>
      </c>
      <c r="C216" s="452">
        <v>0</v>
      </c>
      <c r="D216" s="452">
        <v>0</v>
      </c>
    </row>
    <row r="217" spans="1:4" ht="51" hidden="1" x14ac:dyDescent="0.25">
      <c r="A217" s="454" t="s">
        <v>855</v>
      </c>
      <c r="B217" s="446" t="s">
        <v>856</v>
      </c>
      <c r="C217" s="452">
        <v>0</v>
      </c>
      <c r="D217" s="452">
        <v>0</v>
      </c>
    </row>
    <row r="218" spans="1:4" ht="38.25" x14ac:dyDescent="0.25">
      <c r="A218" s="454" t="s">
        <v>857</v>
      </c>
      <c r="B218" s="446" t="s">
        <v>858</v>
      </c>
      <c r="C218" s="452">
        <v>974643</v>
      </c>
      <c r="D218" s="452">
        <v>0</v>
      </c>
    </row>
    <row r="219" spans="1:4" ht="38.25" hidden="1" x14ac:dyDescent="0.25">
      <c r="A219" s="454" t="s">
        <v>859</v>
      </c>
      <c r="B219" s="446" t="s">
        <v>860</v>
      </c>
      <c r="C219" s="452">
        <v>0</v>
      </c>
      <c r="D219" s="452">
        <v>0</v>
      </c>
    </row>
    <row r="220" spans="1:4" ht="51" hidden="1" x14ac:dyDescent="0.25">
      <c r="A220" s="454" t="s">
        <v>861</v>
      </c>
      <c r="B220" s="446" t="s">
        <v>862</v>
      </c>
      <c r="C220" s="452">
        <v>0</v>
      </c>
      <c r="D220" s="452">
        <v>0</v>
      </c>
    </row>
    <row r="221" spans="1:4" ht="51" hidden="1" x14ac:dyDescent="0.25">
      <c r="A221" s="454" t="s">
        <v>863</v>
      </c>
      <c r="B221" s="446" t="s">
        <v>864</v>
      </c>
      <c r="C221" s="452">
        <v>0</v>
      </c>
      <c r="D221" s="452">
        <v>0</v>
      </c>
    </row>
    <row r="222" spans="1:4" ht="38.25" hidden="1" x14ac:dyDescent="0.25">
      <c r="A222" s="454" t="s">
        <v>865</v>
      </c>
      <c r="B222" s="446" t="s">
        <v>866</v>
      </c>
      <c r="C222" s="452">
        <v>0</v>
      </c>
      <c r="D222" s="452">
        <v>0</v>
      </c>
    </row>
    <row r="223" spans="1:4" ht="25.5" hidden="1" x14ac:dyDescent="0.25">
      <c r="A223" s="454" t="s">
        <v>867</v>
      </c>
      <c r="B223" s="446" t="s">
        <v>868</v>
      </c>
      <c r="C223" s="452">
        <v>0</v>
      </c>
      <c r="D223" s="452">
        <v>0</v>
      </c>
    </row>
    <row r="224" spans="1:4" ht="25.5" hidden="1" x14ac:dyDescent="0.25">
      <c r="A224" s="454" t="s">
        <v>869</v>
      </c>
      <c r="B224" s="446" t="s">
        <v>870</v>
      </c>
      <c r="C224" s="452">
        <v>0</v>
      </c>
      <c r="D224" s="452">
        <v>0</v>
      </c>
    </row>
    <row r="225" spans="1:4" ht="51" hidden="1" x14ac:dyDescent="0.25">
      <c r="A225" s="454" t="s">
        <v>871</v>
      </c>
      <c r="B225" s="446" t="s">
        <v>872</v>
      </c>
      <c r="C225" s="452">
        <v>0</v>
      </c>
      <c r="D225" s="452">
        <v>0</v>
      </c>
    </row>
    <row r="226" spans="1:4" ht="63.75" hidden="1" x14ac:dyDescent="0.25">
      <c r="A226" s="454" t="s">
        <v>873</v>
      </c>
      <c r="B226" s="446" t="s">
        <v>874</v>
      </c>
      <c r="C226" s="452">
        <v>0</v>
      </c>
      <c r="D226" s="452">
        <v>0</v>
      </c>
    </row>
    <row r="227" spans="1:4" ht="38.25" hidden="1" x14ac:dyDescent="0.25">
      <c r="A227" s="454" t="s">
        <v>875</v>
      </c>
      <c r="B227" s="446" t="s">
        <v>876</v>
      </c>
      <c r="C227" s="452">
        <v>0</v>
      </c>
      <c r="D227" s="452">
        <v>0</v>
      </c>
    </row>
    <row r="228" spans="1:4" ht="38.25" hidden="1" x14ac:dyDescent="0.25">
      <c r="A228" s="454" t="s">
        <v>877</v>
      </c>
      <c r="B228" s="446" t="s">
        <v>878</v>
      </c>
      <c r="C228" s="452">
        <v>0</v>
      </c>
      <c r="D228" s="452">
        <v>0</v>
      </c>
    </row>
    <row r="229" spans="1:4" ht="51" hidden="1" x14ac:dyDescent="0.25">
      <c r="A229" s="454" t="s">
        <v>879</v>
      </c>
      <c r="B229" s="446" t="s">
        <v>880</v>
      </c>
      <c r="C229" s="452">
        <v>0</v>
      </c>
      <c r="D229" s="452">
        <v>0</v>
      </c>
    </row>
    <row r="230" spans="1:4" ht="38.25" hidden="1" x14ac:dyDescent="0.25">
      <c r="A230" s="454" t="s">
        <v>881</v>
      </c>
      <c r="B230" s="446" t="s">
        <v>882</v>
      </c>
      <c r="C230" s="452">
        <v>0</v>
      </c>
      <c r="D230" s="452">
        <v>0</v>
      </c>
    </row>
    <row r="231" spans="1:4" ht="38.25" hidden="1" x14ac:dyDescent="0.25">
      <c r="A231" s="454" t="s">
        <v>883</v>
      </c>
      <c r="B231" s="446" t="s">
        <v>884</v>
      </c>
      <c r="C231" s="452">
        <v>0</v>
      </c>
      <c r="D231" s="452">
        <v>0</v>
      </c>
    </row>
    <row r="232" spans="1:4" ht="38.25" hidden="1" x14ac:dyDescent="0.25">
      <c r="A232" s="454" t="s">
        <v>885</v>
      </c>
      <c r="B232" s="446" t="s">
        <v>886</v>
      </c>
      <c r="C232" s="452">
        <v>0</v>
      </c>
      <c r="D232" s="452">
        <v>0</v>
      </c>
    </row>
    <row r="233" spans="1:4" ht="51" hidden="1" x14ac:dyDescent="0.25">
      <c r="A233" s="454" t="s">
        <v>887</v>
      </c>
      <c r="B233" s="446" t="s">
        <v>888</v>
      </c>
      <c r="C233" s="452">
        <v>0</v>
      </c>
      <c r="D233" s="452">
        <v>0</v>
      </c>
    </row>
    <row r="234" spans="1:4" ht="38.25" hidden="1" x14ac:dyDescent="0.25">
      <c r="A234" s="454" t="s">
        <v>889</v>
      </c>
      <c r="B234" s="446" t="s">
        <v>890</v>
      </c>
      <c r="C234" s="452">
        <v>0</v>
      </c>
      <c r="D234" s="452">
        <v>0</v>
      </c>
    </row>
    <row r="235" spans="1:4" ht="38.25" hidden="1" x14ac:dyDescent="0.25">
      <c r="A235" s="454" t="s">
        <v>891</v>
      </c>
      <c r="B235" s="446" t="s">
        <v>892</v>
      </c>
      <c r="C235" s="452">
        <v>0</v>
      </c>
      <c r="D235" s="452">
        <v>0</v>
      </c>
    </row>
    <row r="236" spans="1:4" ht="63.75" hidden="1" x14ac:dyDescent="0.25">
      <c r="A236" s="454" t="s">
        <v>893</v>
      </c>
      <c r="B236" s="446" t="s">
        <v>894</v>
      </c>
      <c r="C236" s="452">
        <v>0</v>
      </c>
      <c r="D236" s="452">
        <v>0</v>
      </c>
    </row>
    <row r="237" spans="1:4" ht="51" hidden="1" x14ac:dyDescent="0.25">
      <c r="A237" s="454" t="s">
        <v>895</v>
      </c>
      <c r="B237" s="446" t="s">
        <v>896</v>
      </c>
      <c r="C237" s="452">
        <v>0</v>
      </c>
      <c r="D237" s="452">
        <v>0</v>
      </c>
    </row>
    <row r="238" spans="1:4" ht="25.5" hidden="1" x14ac:dyDescent="0.25">
      <c r="A238" s="454" t="s">
        <v>897</v>
      </c>
      <c r="B238" s="446" t="s">
        <v>898</v>
      </c>
      <c r="C238" s="452">
        <v>0</v>
      </c>
      <c r="D238" s="452">
        <v>0</v>
      </c>
    </row>
    <row r="239" spans="1:4" ht="38.25" x14ac:dyDescent="0.25">
      <c r="A239" s="455" t="s">
        <v>899</v>
      </c>
      <c r="B239" s="450" t="s">
        <v>900</v>
      </c>
      <c r="C239" s="453">
        <v>974643</v>
      </c>
      <c r="D239" s="453">
        <v>0</v>
      </c>
    </row>
    <row r="240" spans="1:4" hidden="1" x14ac:dyDescent="0.25">
      <c r="A240" s="454" t="s">
        <v>901</v>
      </c>
      <c r="B240" s="446" t="s">
        <v>902</v>
      </c>
      <c r="C240" s="452">
        <v>0</v>
      </c>
      <c r="D240" s="452">
        <v>0</v>
      </c>
    </row>
    <row r="241" spans="1:4" ht="25.5" hidden="1" x14ac:dyDescent="0.25">
      <c r="A241" s="454" t="s">
        <v>903</v>
      </c>
      <c r="B241" s="446" t="s">
        <v>904</v>
      </c>
      <c r="C241" s="452">
        <v>0</v>
      </c>
      <c r="D241" s="452">
        <v>0</v>
      </c>
    </row>
    <row r="242" spans="1:4" ht="25.5" hidden="1" x14ac:dyDescent="0.25">
      <c r="A242" s="454" t="s">
        <v>905</v>
      </c>
      <c r="B242" s="446" t="s">
        <v>906</v>
      </c>
      <c r="C242" s="452">
        <v>0</v>
      </c>
      <c r="D242" s="452">
        <v>0</v>
      </c>
    </row>
    <row r="243" spans="1:4" hidden="1" x14ac:dyDescent="0.25">
      <c r="A243" s="454" t="s">
        <v>907</v>
      </c>
      <c r="B243" s="446" t="s">
        <v>908</v>
      </c>
      <c r="C243" s="452">
        <v>0</v>
      </c>
      <c r="D243" s="452">
        <v>0</v>
      </c>
    </row>
    <row r="244" spans="1:4" ht="51" hidden="1" x14ac:dyDescent="0.25">
      <c r="A244" s="454" t="s">
        <v>909</v>
      </c>
      <c r="B244" s="446" t="s">
        <v>910</v>
      </c>
      <c r="C244" s="452">
        <v>0</v>
      </c>
      <c r="D244" s="452">
        <v>0</v>
      </c>
    </row>
    <row r="245" spans="1:4" ht="38.25" hidden="1" x14ac:dyDescent="0.25">
      <c r="A245" s="454" t="s">
        <v>911</v>
      </c>
      <c r="B245" s="446" t="s">
        <v>912</v>
      </c>
      <c r="C245" s="452">
        <v>0</v>
      </c>
      <c r="D245" s="452">
        <v>0</v>
      </c>
    </row>
    <row r="246" spans="1:4" ht="38.25" hidden="1" x14ac:dyDescent="0.25">
      <c r="A246" s="454" t="s">
        <v>913</v>
      </c>
      <c r="B246" s="446" t="s">
        <v>914</v>
      </c>
      <c r="C246" s="452">
        <v>0</v>
      </c>
      <c r="D246" s="452">
        <v>0</v>
      </c>
    </row>
    <row r="247" spans="1:4" ht="25.5" hidden="1" x14ac:dyDescent="0.25">
      <c r="A247" s="454" t="s">
        <v>915</v>
      </c>
      <c r="B247" s="446" t="s">
        <v>916</v>
      </c>
      <c r="C247" s="452">
        <v>0</v>
      </c>
      <c r="D247" s="452">
        <v>0</v>
      </c>
    </row>
    <row r="248" spans="1:4" ht="25.5" hidden="1" x14ac:dyDescent="0.25">
      <c r="A248" s="454" t="s">
        <v>917</v>
      </c>
      <c r="B248" s="446" t="s">
        <v>918</v>
      </c>
      <c r="C248" s="452">
        <v>0</v>
      </c>
      <c r="D248" s="452">
        <v>0</v>
      </c>
    </row>
    <row r="249" spans="1:4" ht="25.5" hidden="1" x14ac:dyDescent="0.25">
      <c r="A249" s="455" t="s">
        <v>919</v>
      </c>
      <c r="B249" s="450" t="s">
        <v>920</v>
      </c>
      <c r="C249" s="453">
        <v>0</v>
      </c>
      <c r="D249" s="453">
        <v>0</v>
      </c>
    </row>
    <row r="250" spans="1:4" x14ac:dyDescent="0.25">
      <c r="A250" s="455" t="s">
        <v>921</v>
      </c>
      <c r="B250" s="450" t="s">
        <v>922</v>
      </c>
      <c r="C250" s="453">
        <v>19185841</v>
      </c>
      <c r="D250" s="453">
        <v>310050</v>
      </c>
    </row>
    <row r="251" spans="1:4" ht="25.5" hidden="1" x14ac:dyDescent="0.25">
      <c r="A251" s="455" t="s">
        <v>923</v>
      </c>
      <c r="B251" s="450" t="s">
        <v>924</v>
      </c>
      <c r="C251" s="453">
        <v>0</v>
      </c>
      <c r="D251" s="453">
        <v>0</v>
      </c>
    </row>
    <row r="252" spans="1:4" ht="25.5" hidden="1" x14ac:dyDescent="0.25">
      <c r="A252" s="454" t="s">
        <v>925</v>
      </c>
      <c r="B252" s="446" t="s">
        <v>926</v>
      </c>
      <c r="C252" s="452">
        <v>0</v>
      </c>
      <c r="D252" s="452">
        <v>0</v>
      </c>
    </row>
    <row r="253" spans="1:4" ht="25.5" x14ac:dyDescent="0.25">
      <c r="A253" s="454" t="s">
        <v>927</v>
      </c>
      <c r="B253" s="446" t="s">
        <v>928</v>
      </c>
      <c r="C253" s="452">
        <v>4073898</v>
      </c>
      <c r="D253" s="452">
        <v>3670737</v>
      </c>
    </row>
    <row r="254" spans="1:4" ht="25.5" hidden="1" x14ac:dyDescent="0.25">
      <c r="A254" s="454" t="s">
        <v>929</v>
      </c>
      <c r="B254" s="446" t="s">
        <v>930</v>
      </c>
      <c r="C254" s="452">
        <v>0</v>
      </c>
      <c r="D254" s="452">
        <v>0</v>
      </c>
    </row>
    <row r="255" spans="1:4" ht="25.5" x14ac:dyDescent="0.25">
      <c r="A255" s="455" t="s">
        <v>931</v>
      </c>
      <c r="B255" s="450" t="s">
        <v>932</v>
      </c>
      <c r="C255" s="453">
        <v>4073898</v>
      </c>
      <c r="D255" s="453">
        <v>3670737</v>
      </c>
    </row>
    <row r="256" spans="1:4" x14ac:dyDescent="0.25">
      <c r="A256" s="455" t="s">
        <v>933</v>
      </c>
      <c r="B256" s="450" t="s">
        <v>934</v>
      </c>
      <c r="C256" s="453">
        <v>38960772</v>
      </c>
      <c r="D256" s="453">
        <v>25240528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3" sqref="C13"/>
    </sheetView>
  </sheetViews>
  <sheetFormatPr defaultRowHeight="15" x14ac:dyDescent="0.25"/>
  <cols>
    <col min="2" max="2" width="31.7109375" customWidth="1"/>
    <col min="3" max="3" width="14.28515625" customWidth="1"/>
    <col min="4" max="4" width="13.5703125" customWidth="1"/>
  </cols>
  <sheetData>
    <row r="1" spans="1:4" ht="15.75" x14ac:dyDescent="0.25">
      <c r="A1" s="531" t="s">
        <v>935</v>
      </c>
      <c r="B1" s="531"/>
      <c r="C1" s="531"/>
      <c r="D1" s="531"/>
    </row>
    <row r="2" spans="1:4" ht="15.75" x14ac:dyDescent="0.25">
      <c r="A2" s="442"/>
    </row>
    <row r="3" spans="1:4" ht="15.75" x14ac:dyDescent="0.25">
      <c r="A3" s="531" t="s">
        <v>431</v>
      </c>
      <c r="B3" s="531"/>
      <c r="C3" s="531"/>
      <c r="D3" s="531"/>
    </row>
    <row r="5" spans="1:4" ht="30" x14ac:dyDescent="0.25">
      <c r="A5" s="443" t="s">
        <v>432</v>
      </c>
      <c r="B5" s="444" t="s">
        <v>0</v>
      </c>
      <c r="C5" s="444" t="s">
        <v>433</v>
      </c>
      <c r="D5" s="444" t="s">
        <v>434</v>
      </c>
    </row>
    <row r="6" spans="1:4" x14ac:dyDescent="0.25">
      <c r="A6" s="444">
        <v>1</v>
      </c>
      <c r="B6" s="444">
        <v>2</v>
      </c>
      <c r="C6" s="444">
        <v>3</v>
      </c>
      <c r="D6" s="444">
        <v>4</v>
      </c>
    </row>
    <row r="7" spans="1:4" ht="17.25" customHeight="1" x14ac:dyDescent="0.25">
      <c r="A7" s="454" t="s">
        <v>535</v>
      </c>
      <c r="B7" s="446" t="s">
        <v>536</v>
      </c>
      <c r="C7" s="452">
        <v>258530</v>
      </c>
      <c r="D7" s="452">
        <v>32723</v>
      </c>
    </row>
    <row r="8" spans="1:4" ht="25.5" x14ac:dyDescent="0.25">
      <c r="A8" s="455" t="s">
        <v>539</v>
      </c>
      <c r="B8" s="450" t="s">
        <v>540</v>
      </c>
      <c r="C8" s="453">
        <v>258530</v>
      </c>
      <c r="D8" s="453">
        <v>32723</v>
      </c>
    </row>
    <row r="9" spans="1:4" ht="17.25" customHeight="1" x14ac:dyDescent="0.25">
      <c r="A9" s="455" t="s">
        <v>547</v>
      </c>
      <c r="B9" s="450" t="s">
        <v>548</v>
      </c>
      <c r="C9" s="453">
        <v>258530</v>
      </c>
      <c r="D9" s="453">
        <v>32723</v>
      </c>
    </row>
    <row r="10" spans="1:4" ht="25.5" x14ac:dyDescent="0.25">
      <c r="A10" s="454" t="s">
        <v>769</v>
      </c>
      <c r="B10" s="446" t="s">
        <v>770</v>
      </c>
      <c r="C10" s="452">
        <v>75052</v>
      </c>
      <c r="D10" s="452">
        <v>120384</v>
      </c>
    </row>
    <row r="11" spans="1:4" ht="25.5" x14ac:dyDescent="0.25">
      <c r="A11" s="455" t="s">
        <v>773</v>
      </c>
      <c r="B11" s="450" t="s">
        <v>774</v>
      </c>
      <c r="C11" s="453">
        <v>75052</v>
      </c>
      <c r="D11" s="453">
        <v>120384</v>
      </c>
    </row>
    <row r="12" spans="1:4" ht="27" customHeight="1" x14ac:dyDescent="0.25">
      <c r="A12" s="455" t="s">
        <v>775</v>
      </c>
      <c r="B12" s="450" t="s">
        <v>776</v>
      </c>
      <c r="C12" s="453">
        <v>75052</v>
      </c>
      <c r="D12" s="453">
        <v>120384</v>
      </c>
    </row>
    <row r="13" spans="1:4" ht="25.5" x14ac:dyDescent="0.25">
      <c r="A13" s="455" t="s">
        <v>785</v>
      </c>
      <c r="B13" s="450" t="s">
        <v>786</v>
      </c>
      <c r="C13" s="453">
        <v>333582</v>
      </c>
      <c r="D13" s="453">
        <v>153107</v>
      </c>
    </row>
    <row r="14" spans="1:4" ht="25.5" x14ac:dyDescent="0.25">
      <c r="A14" s="454" t="s">
        <v>791</v>
      </c>
      <c r="B14" s="446" t="s">
        <v>792</v>
      </c>
      <c r="C14" s="452">
        <v>57365</v>
      </c>
      <c r="D14" s="452">
        <v>57365</v>
      </c>
    </row>
    <row r="15" spans="1:4" x14ac:dyDescent="0.25">
      <c r="A15" s="454" t="s">
        <v>793</v>
      </c>
      <c r="B15" s="446" t="s">
        <v>794</v>
      </c>
      <c r="C15" s="452">
        <v>-4070968</v>
      </c>
      <c r="D15" s="452">
        <v>-5808197</v>
      </c>
    </row>
    <row r="16" spans="1:4" x14ac:dyDescent="0.25">
      <c r="A16" s="454" t="s">
        <v>797</v>
      </c>
      <c r="B16" s="446" t="s">
        <v>798</v>
      </c>
      <c r="C16" s="452">
        <v>-1737229</v>
      </c>
      <c r="D16" s="452">
        <v>1498304</v>
      </c>
    </row>
    <row r="17" spans="1:4" x14ac:dyDescent="0.25">
      <c r="A17" s="455" t="s">
        <v>799</v>
      </c>
      <c r="B17" s="450" t="s">
        <v>800</v>
      </c>
      <c r="C17" s="453">
        <v>-5750832</v>
      </c>
      <c r="D17" s="453">
        <v>-4252528</v>
      </c>
    </row>
    <row r="18" spans="1:4" ht="25.5" x14ac:dyDescent="0.25">
      <c r="A18" s="454" t="s">
        <v>805</v>
      </c>
      <c r="B18" s="446" t="s">
        <v>806</v>
      </c>
      <c r="C18" s="452">
        <v>1458909</v>
      </c>
      <c r="D18" s="452">
        <v>23114</v>
      </c>
    </row>
    <row r="19" spans="1:4" ht="29.25" customHeight="1" x14ac:dyDescent="0.25">
      <c r="A19" s="455" t="s">
        <v>851</v>
      </c>
      <c r="B19" s="450" t="s">
        <v>852</v>
      </c>
      <c r="C19" s="453">
        <v>1458909</v>
      </c>
      <c r="D19" s="453">
        <v>23114</v>
      </c>
    </row>
    <row r="20" spans="1:4" ht="38.25" x14ac:dyDescent="0.25">
      <c r="A20" s="454" t="s">
        <v>857</v>
      </c>
      <c r="B20" s="446" t="s">
        <v>858</v>
      </c>
      <c r="C20" s="452">
        <v>433484</v>
      </c>
      <c r="D20" s="452">
        <v>0</v>
      </c>
    </row>
    <row r="21" spans="1:4" ht="42" customHeight="1" x14ac:dyDescent="0.25">
      <c r="A21" s="455" t="s">
        <v>899</v>
      </c>
      <c r="B21" s="450" t="s">
        <v>900</v>
      </c>
      <c r="C21" s="453">
        <v>433484</v>
      </c>
      <c r="D21" s="453">
        <v>0</v>
      </c>
    </row>
    <row r="22" spans="1:4" ht="25.5" x14ac:dyDescent="0.25">
      <c r="A22" s="455" t="s">
        <v>921</v>
      </c>
      <c r="B22" s="450" t="s">
        <v>922</v>
      </c>
      <c r="C22" s="453">
        <v>1892393</v>
      </c>
      <c r="D22" s="453">
        <v>23114</v>
      </c>
    </row>
    <row r="23" spans="1:4" ht="25.5" x14ac:dyDescent="0.25">
      <c r="A23" s="454" t="s">
        <v>927</v>
      </c>
      <c r="B23" s="446" t="s">
        <v>928</v>
      </c>
      <c r="C23" s="452">
        <v>4192021</v>
      </c>
      <c r="D23" s="452">
        <v>4382521</v>
      </c>
    </row>
    <row r="24" spans="1:4" ht="27" customHeight="1" x14ac:dyDescent="0.25">
      <c r="A24" s="455" t="s">
        <v>931</v>
      </c>
      <c r="B24" s="450" t="s">
        <v>932</v>
      </c>
      <c r="C24" s="453">
        <v>4192021</v>
      </c>
      <c r="D24" s="453">
        <v>4382521</v>
      </c>
    </row>
    <row r="25" spans="1:4" ht="25.5" x14ac:dyDescent="0.25">
      <c r="A25" s="455" t="s">
        <v>933</v>
      </c>
      <c r="B25" s="450" t="s">
        <v>934</v>
      </c>
      <c r="C25" s="453">
        <v>333582</v>
      </c>
      <c r="D25" s="453">
        <v>153107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22" zoomScale="110" zoomScaleNormal="110" workbookViewId="0">
      <selection activeCell="A34" sqref="A34:XFD34"/>
    </sheetView>
  </sheetViews>
  <sheetFormatPr defaultRowHeight="15" x14ac:dyDescent="0.25"/>
  <cols>
    <col min="1" max="1" width="13.28515625" customWidth="1"/>
    <col min="2" max="2" width="36.7109375" customWidth="1"/>
    <col min="3" max="3" width="10" customWidth="1"/>
    <col min="4" max="4" width="13.5703125" customWidth="1"/>
    <col min="5" max="6" width="10" customWidth="1"/>
  </cols>
  <sheetData>
    <row r="1" spans="1:6" ht="15.75" thickBot="1" x14ac:dyDescent="0.3">
      <c r="C1" s="498" t="s">
        <v>340</v>
      </c>
      <c r="D1" s="498"/>
      <c r="E1" s="498"/>
      <c r="F1" s="498"/>
    </row>
    <row r="2" spans="1:6" ht="36.75" customHeight="1" thickBot="1" x14ac:dyDescent="0.3">
      <c r="A2" s="1" t="s">
        <v>82</v>
      </c>
      <c r="B2" s="507" t="s">
        <v>358</v>
      </c>
      <c r="C2" s="508"/>
      <c r="D2" s="508"/>
      <c r="E2" s="508"/>
      <c r="F2" s="509"/>
    </row>
    <row r="3" spans="1:6" ht="28.5" customHeight="1" thickBot="1" x14ac:dyDescent="0.3">
      <c r="A3" s="12" t="s">
        <v>1</v>
      </c>
      <c r="B3" s="507" t="s">
        <v>2</v>
      </c>
      <c r="C3" s="508"/>
      <c r="D3" s="508"/>
      <c r="E3" s="508"/>
      <c r="F3" s="509"/>
    </row>
    <row r="4" spans="1:6" ht="15.75" thickBot="1" x14ac:dyDescent="0.3">
      <c r="A4" s="506"/>
      <c r="B4" s="506"/>
      <c r="C4" s="506"/>
      <c r="D4" s="506"/>
      <c r="E4" s="249"/>
      <c r="F4" s="251" t="s">
        <v>942</v>
      </c>
    </row>
    <row r="5" spans="1:6" ht="29.25" customHeight="1" thickBot="1" x14ac:dyDescent="0.3">
      <c r="A5" s="502" t="s">
        <v>4</v>
      </c>
      <c r="B5" s="244" t="s">
        <v>5</v>
      </c>
      <c r="C5" s="501" t="s">
        <v>6</v>
      </c>
      <c r="D5" s="501"/>
      <c r="E5" s="244" t="s">
        <v>328</v>
      </c>
      <c r="F5" s="243" t="s">
        <v>329</v>
      </c>
    </row>
    <row r="6" spans="1:6" ht="15.75" thickBot="1" x14ac:dyDescent="0.3">
      <c r="A6" s="503"/>
      <c r="B6" s="244" t="s">
        <v>7</v>
      </c>
      <c r="C6" s="22" t="s">
        <v>106</v>
      </c>
      <c r="D6" s="349" t="s">
        <v>8</v>
      </c>
      <c r="E6" s="499" t="s">
        <v>339</v>
      </c>
      <c r="F6" s="500"/>
    </row>
    <row r="7" spans="1:6" ht="24.75" customHeight="1" x14ac:dyDescent="0.25">
      <c r="A7" s="295" t="s">
        <v>11</v>
      </c>
      <c r="B7" s="338" t="s">
        <v>374</v>
      </c>
      <c r="C7" s="308">
        <f t="shared" ref="C7:E7" si="0">SUM(C8:C9)</f>
        <v>0</v>
      </c>
      <c r="D7" s="310">
        <f t="shared" si="0"/>
        <v>0</v>
      </c>
      <c r="E7" s="263">
        <f t="shared" si="0"/>
        <v>0</v>
      </c>
      <c r="F7" s="263">
        <f>SUM(F8:F9)</f>
        <v>24</v>
      </c>
    </row>
    <row r="8" spans="1:6" x14ac:dyDescent="0.25">
      <c r="A8" s="286" t="s">
        <v>13</v>
      </c>
      <c r="B8" s="287" t="s">
        <v>44</v>
      </c>
      <c r="C8" s="291">
        <f>SUM(D8)</f>
        <v>0</v>
      </c>
      <c r="D8" s="252">
        <v>0</v>
      </c>
      <c r="E8" s="292">
        <v>0</v>
      </c>
      <c r="F8" s="292">
        <v>0</v>
      </c>
    </row>
    <row r="9" spans="1:6" x14ac:dyDescent="0.25">
      <c r="A9" s="286" t="s">
        <v>15</v>
      </c>
      <c r="B9" s="287" t="s">
        <v>142</v>
      </c>
      <c r="C9" s="291">
        <v>0</v>
      </c>
      <c r="D9" s="252">
        <v>0</v>
      </c>
      <c r="E9" s="292">
        <v>0</v>
      </c>
      <c r="F9" s="292">
        <v>24</v>
      </c>
    </row>
    <row r="10" spans="1:6" ht="24.75" customHeight="1" x14ac:dyDescent="0.25">
      <c r="A10" s="296" t="s">
        <v>23</v>
      </c>
      <c r="B10" s="301" t="s">
        <v>376</v>
      </c>
      <c r="C10" s="328">
        <f t="shared" ref="C10:E10" si="1">SUM(C11:C12)</f>
        <v>78475000</v>
      </c>
      <c r="D10" s="319">
        <f t="shared" si="1"/>
        <v>78475000</v>
      </c>
      <c r="E10" s="336">
        <f t="shared" si="1"/>
        <v>78565357</v>
      </c>
      <c r="F10" s="336">
        <f>SUM(F11:F12)</f>
        <v>75198337</v>
      </c>
    </row>
    <row r="11" spans="1:6" ht="20.25" customHeight="1" x14ac:dyDescent="0.25">
      <c r="A11" s="286" t="s">
        <v>25</v>
      </c>
      <c r="B11" s="302" t="s">
        <v>84</v>
      </c>
      <c r="C11" s="293">
        <f>SUM(D11)</f>
        <v>0</v>
      </c>
      <c r="D11" s="254">
        <v>0</v>
      </c>
      <c r="E11" s="292">
        <v>90357</v>
      </c>
      <c r="F11" s="292">
        <v>90357</v>
      </c>
    </row>
    <row r="12" spans="1:6" ht="23.25" customHeight="1" x14ac:dyDescent="0.25">
      <c r="A12" s="286" t="s">
        <v>65</v>
      </c>
      <c r="B12" s="302" t="s">
        <v>86</v>
      </c>
      <c r="C12" s="293">
        <f>SUM(D12)</f>
        <v>78475000</v>
      </c>
      <c r="D12" s="254">
        <v>78475000</v>
      </c>
      <c r="E12" s="292">
        <v>78475000</v>
      </c>
      <c r="F12" s="292">
        <v>75107980</v>
      </c>
    </row>
    <row r="13" spans="1:6" ht="24.75" customHeight="1" thickBot="1" x14ac:dyDescent="0.3">
      <c r="A13" s="297">
        <v>3</v>
      </c>
      <c r="B13" s="303" t="s">
        <v>375</v>
      </c>
      <c r="C13" s="331">
        <f>C7+C10</f>
        <v>78475000</v>
      </c>
      <c r="D13" s="332">
        <f t="shared" ref="D13:F13" si="2">D7+D10</f>
        <v>78475000</v>
      </c>
      <c r="E13" s="335">
        <f t="shared" si="2"/>
        <v>78565357</v>
      </c>
      <c r="F13" s="335">
        <f t="shared" si="2"/>
        <v>75198361</v>
      </c>
    </row>
    <row r="14" spans="1:6" x14ac:dyDescent="0.25">
      <c r="A14" s="15"/>
      <c r="B14" s="5"/>
      <c r="C14" s="6"/>
      <c r="D14" s="6"/>
    </row>
    <row r="15" spans="1:6" ht="15.75" thickBot="1" x14ac:dyDescent="0.3">
      <c r="A15" s="16"/>
      <c r="B15" s="7"/>
      <c r="C15" s="8"/>
      <c r="D15" s="8"/>
    </row>
    <row r="16" spans="1:6" ht="24.75" thickBot="1" x14ac:dyDescent="0.3">
      <c r="A16" s="504" t="s">
        <v>4</v>
      </c>
      <c r="B16" s="255" t="s">
        <v>5</v>
      </c>
      <c r="C16" s="501" t="s">
        <v>6</v>
      </c>
      <c r="D16" s="501"/>
      <c r="E16" s="243" t="s">
        <v>328</v>
      </c>
      <c r="F16" s="2" t="s">
        <v>329</v>
      </c>
    </row>
    <row r="17" spans="1:6" ht="24" customHeight="1" thickBot="1" x14ac:dyDescent="0.3">
      <c r="A17" s="505"/>
      <c r="B17" s="255" t="s">
        <v>388</v>
      </c>
      <c r="C17" s="22" t="s">
        <v>106</v>
      </c>
      <c r="D17" s="349" t="s">
        <v>8</v>
      </c>
      <c r="E17" s="499" t="s">
        <v>339</v>
      </c>
      <c r="F17" s="500"/>
    </row>
    <row r="18" spans="1:6" ht="24.75" customHeight="1" x14ac:dyDescent="0.25">
      <c r="A18" s="348" t="s">
        <v>11</v>
      </c>
      <c r="B18" s="326" t="s">
        <v>377</v>
      </c>
      <c r="C18" s="339">
        <f>SUM(C19:C23)</f>
        <v>76824000</v>
      </c>
      <c r="D18" s="340">
        <f>SUM(D19:D23)</f>
        <v>76824000</v>
      </c>
      <c r="E18" s="345">
        <f>SUM(E19:E23)</f>
        <v>76914357</v>
      </c>
      <c r="F18" s="345">
        <f>SUM(F19:F23)</f>
        <v>73951675</v>
      </c>
    </row>
    <row r="19" spans="1:6" x14ac:dyDescent="0.25">
      <c r="A19" s="286" t="s">
        <v>13</v>
      </c>
      <c r="B19" s="287" t="s">
        <v>54</v>
      </c>
      <c r="C19" s="288">
        <f>SUM(D19)</f>
        <v>52005000</v>
      </c>
      <c r="D19" s="79">
        <v>52005000</v>
      </c>
      <c r="E19" s="289">
        <v>51978332</v>
      </c>
      <c r="F19" s="289">
        <v>51978332</v>
      </c>
    </row>
    <row r="20" spans="1:6" ht="20.25" customHeight="1" x14ac:dyDescent="0.25">
      <c r="A20" s="286" t="s">
        <v>15</v>
      </c>
      <c r="B20" s="287" t="s">
        <v>55</v>
      </c>
      <c r="C20" s="288">
        <f t="shared" ref="C20:C21" si="3">SUM(D20)</f>
        <v>9737000</v>
      </c>
      <c r="D20" s="79">
        <v>9737000</v>
      </c>
      <c r="E20" s="289">
        <v>9967411</v>
      </c>
      <c r="F20" s="289">
        <v>9967411</v>
      </c>
    </row>
    <row r="21" spans="1:6" ht="20.25" customHeight="1" x14ac:dyDescent="0.25">
      <c r="A21" s="286" t="s">
        <v>17</v>
      </c>
      <c r="B21" s="287" t="s">
        <v>56</v>
      </c>
      <c r="C21" s="288">
        <f t="shared" si="3"/>
        <v>15082000</v>
      </c>
      <c r="D21" s="79">
        <v>15082000</v>
      </c>
      <c r="E21" s="289">
        <v>14968614</v>
      </c>
      <c r="F21" s="289">
        <v>12005932</v>
      </c>
    </row>
    <row r="22" spans="1:6" ht="20.25" customHeight="1" x14ac:dyDescent="0.25">
      <c r="A22" s="286" t="s">
        <v>19</v>
      </c>
      <c r="B22" s="287" t="s">
        <v>57</v>
      </c>
      <c r="C22" s="293">
        <v>0</v>
      </c>
      <c r="D22" s="254">
        <v>0</v>
      </c>
      <c r="E22" s="294">
        <v>0</v>
      </c>
      <c r="F22" s="294">
        <v>0</v>
      </c>
    </row>
    <row r="23" spans="1:6" ht="20.25" customHeight="1" x14ac:dyDescent="0.25">
      <c r="A23" s="286" t="s">
        <v>21</v>
      </c>
      <c r="B23" s="287" t="s">
        <v>59</v>
      </c>
      <c r="C23" s="293">
        <v>0</v>
      </c>
      <c r="D23" s="254">
        <v>0</v>
      </c>
      <c r="E23" s="294">
        <v>0</v>
      </c>
      <c r="F23" s="294">
        <v>0</v>
      </c>
    </row>
    <row r="24" spans="1:6" ht="25.5" customHeight="1" x14ac:dyDescent="0.25">
      <c r="A24" s="324" t="s">
        <v>23</v>
      </c>
      <c r="B24" s="301" t="s">
        <v>88</v>
      </c>
      <c r="C24" s="341">
        <f t="shared" ref="C24:D24" si="4">SUM(C25:C27)</f>
        <v>1651000</v>
      </c>
      <c r="D24" s="342">
        <f t="shared" si="4"/>
        <v>1651000</v>
      </c>
      <c r="E24" s="346">
        <f>SUM(E25:E27)</f>
        <v>1651000</v>
      </c>
      <c r="F24" s="346">
        <f>SUM(F25:F27)</f>
        <v>764499</v>
      </c>
    </row>
    <row r="25" spans="1:6" ht="20.25" customHeight="1" x14ac:dyDescent="0.25">
      <c r="A25" s="286" t="s">
        <v>25</v>
      </c>
      <c r="B25" s="287" t="s">
        <v>64</v>
      </c>
      <c r="C25" s="288">
        <f t="shared" ref="C25" si="5">SUM(D25)</f>
        <v>1651000</v>
      </c>
      <c r="D25" s="79">
        <v>1651000</v>
      </c>
      <c r="E25" s="289">
        <v>1651000</v>
      </c>
      <c r="F25" s="289">
        <v>764499</v>
      </c>
    </row>
    <row r="26" spans="1:6" ht="20.25" customHeight="1" x14ac:dyDescent="0.25">
      <c r="A26" s="286" t="s">
        <v>65</v>
      </c>
      <c r="B26" s="287" t="s">
        <v>68</v>
      </c>
      <c r="C26" s="293">
        <v>0</v>
      </c>
      <c r="D26" s="254">
        <v>0</v>
      </c>
      <c r="E26" s="294">
        <v>0</v>
      </c>
      <c r="F26" s="294">
        <v>0</v>
      </c>
    </row>
    <row r="27" spans="1:6" ht="20.25" customHeight="1" x14ac:dyDescent="0.25">
      <c r="A27" s="286" t="s">
        <v>67</v>
      </c>
      <c r="B27" s="287" t="s">
        <v>89</v>
      </c>
      <c r="C27" s="293">
        <v>0</v>
      </c>
      <c r="D27" s="254">
        <v>0</v>
      </c>
      <c r="E27" s="294">
        <v>0</v>
      </c>
      <c r="F27" s="294">
        <v>0</v>
      </c>
    </row>
    <row r="28" spans="1:6" ht="24" customHeight="1" x14ac:dyDescent="0.25">
      <c r="A28" s="286" t="s">
        <v>69</v>
      </c>
      <c r="B28" s="287" t="s">
        <v>90</v>
      </c>
      <c r="C28" s="293">
        <v>0</v>
      </c>
      <c r="D28" s="254">
        <v>0</v>
      </c>
      <c r="E28" s="254">
        <v>0</v>
      </c>
      <c r="F28" s="254">
        <v>0</v>
      </c>
    </row>
    <row r="29" spans="1:6" ht="25.5" customHeight="1" thickBot="1" x14ac:dyDescent="0.3">
      <c r="A29" s="325" t="s">
        <v>29</v>
      </c>
      <c r="B29" s="327" t="s">
        <v>91</v>
      </c>
      <c r="C29" s="343">
        <f>+C18+C24</f>
        <v>78475000</v>
      </c>
      <c r="D29" s="344">
        <f>+D18+D24</f>
        <v>78475000</v>
      </c>
      <c r="E29" s="347">
        <f t="shared" ref="E29:F29" si="6">+E18+E24</f>
        <v>78565357</v>
      </c>
      <c r="F29" s="347">
        <f t="shared" si="6"/>
        <v>74716174</v>
      </c>
    </row>
    <row r="30" spans="1:6" ht="15.75" thickBot="1" x14ac:dyDescent="0.3">
      <c r="A30" s="246"/>
      <c r="B30" s="247"/>
      <c r="C30" s="248"/>
      <c r="D30" s="248"/>
      <c r="E30" s="249"/>
      <c r="F30" s="249"/>
    </row>
    <row r="31" spans="1:6" ht="15.75" thickBot="1" x14ac:dyDescent="0.3">
      <c r="A31" s="9" t="s">
        <v>80</v>
      </c>
      <c r="B31" s="10"/>
      <c r="C31" s="11">
        <v>14</v>
      </c>
      <c r="D31" s="19">
        <v>14</v>
      </c>
      <c r="E31" s="238">
        <v>14</v>
      </c>
      <c r="F31" s="239">
        <v>14</v>
      </c>
    </row>
    <row r="32" spans="1:6" ht="15.75" thickBot="1" x14ac:dyDescent="0.3">
      <c r="A32" s="9" t="s">
        <v>81</v>
      </c>
      <c r="B32" s="10"/>
      <c r="C32" s="11">
        <v>0</v>
      </c>
      <c r="D32" s="19">
        <v>0</v>
      </c>
      <c r="E32" s="238">
        <v>0</v>
      </c>
      <c r="F32" s="240">
        <v>0</v>
      </c>
    </row>
    <row r="33" spans="1:6" x14ac:dyDescent="0.25">
      <c r="A33" s="17"/>
      <c r="B33" s="18"/>
      <c r="C33" s="18"/>
      <c r="D33" s="18"/>
    </row>
    <row r="34" spans="1:6" hidden="1" x14ac:dyDescent="0.25">
      <c r="C34" s="399">
        <f>C29-C13</f>
        <v>0</v>
      </c>
      <c r="D34" s="399">
        <f t="shared" ref="D34:F34" si="7">D29-D13</f>
        <v>0</v>
      </c>
      <c r="E34" s="399">
        <f t="shared" si="7"/>
        <v>0</v>
      </c>
      <c r="F34" s="399">
        <f t="shared" si="7"/>
        <v>-482187</v>
      </c>
    </row>
  </sheetData>
  <mergeCells count="10">
    <mergeCell ref="C1:F1"/>
    <mergeCell ref="E17:F17"/>
    <mergeCell ref="C16:D16"/>
    <mergeCell ref="A5:A6"/>
    <mergeCell ref="A16:A17"/>
    <mergeCell ref="A4:D4"/>
    <mergeCell ref="C5:D5"/>
    <mergeCell ref="B2:F2"/>
    <mergeCell ref="B3:F3"/>
    <mergeCell ref="E6:F6"/>
  </mergeCells>
  <phoneticPr fontId="44" type="noConversion"/>
  <pageMargins left="0.1968503937007874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1" workbookViewId="0">
      <selection activeCell="A41" sqref="A41:XFD41"/>
    </sheetView>
  </sheetViews>
  <sheetFormatPr defaultRowHeight="15" x14ac:dyDescent="0.25"/>
  <cols>
    <col min="1" max="1" width="13.28515625" customWidth="1"/>
    <col min="2" max="2" width="36.7109375" customWidth="1"/>
    <col min="3" max="3" width="11" customWidth="1"/>
    <col min="4" max="4" width="15.140625" customWidth="1"/>
    <col min="5" max="5" width="12" customWidth="1"/>
    <col min="6" max="6" width="10.5703125" customWidth="1"/>
  </cols>
  <sheetData>
    <row r="1" spans="1:6" ht="15.75" thickBot="1" x14ac:dyDescent="0.3">
      <c r="C1" s="510" t="s">
        <v>359</v>
      </c>
      <c r="D1" s="510"/>
      <c r="E1" s="510"/>
      <c r="F1" s="510"/>
    </row>
    <row r="2" spans="1:6" ht="33" customHeight="1" thickBot="1" x14ac:dyDescent="0.3">
      <c r="A2" s="1" t="s">
        <v>82</v>
      </c>
      <c r="B2" s="507" t="s">
        <v>357</v>
      </c>
      <c r="C2" s="508"/>
      <c r="D2" s="508"/>
      <c r="E2" s="508"/>
      <c r="F2" s="509"/>
    </row>
    <row r="3" spans="1:6" ht="28.5" customHeight="1" thickBot="1" x14ac:dyDescent="0.3">
      <c r="A3" s="12" t="s">
        <v>1</v>
      </c>
      <c r="B3" s="507" t="s">
        <v>2</v>
      </c>
      <c r="C3" s="508"/>
      <c r="D3" s="508"/>
      <c r="E3" s="508"/>
      <c r="F3" s="509"/>
    </row>
    <row r="4" spans="1:6" ht="15.75" thickBot="1" x14ac:dyDescent="0.3">
      <c r="A4" s="506"/>
      <c r="B4" s="506"/>
      <c r="C4" s="506"/>
      <c r="D4" s="506"/>
      <c r="E4" s="249"/>
      <c r="F4" s="250" t="s">
        <v>942</v>
      </c>
    </row>
    <row r="5" spans="1:6" ht="29.25" customHeight="1" thickBot="1" x14ac:dyDescent="0.3">
      <c r="A5" s="502" t="s">
        <v>4</v>
      </c>
      <c r="B5" s="244" t="s">
        <v>5</v>
      </c>
      <c r="C5" s="501" t="s">
        <v>6</v>
      </c>
      <c r="D5" s="501"/>
      <c r="E5" s="243" t="s">
        <v>328</v>
      </c>
      <c r="F5" s="2" t="s">
        <v>338</v>
      </c>
    </row>
    <row r="6" spans="1:6" ht="15.75" thickBot="1" x14ac:dyDescent="0.3">
      <c r="A6" s="503"/>
      <c r="B6" s="244" t="s">
        <v>7</v>
      </c>
      <c r="C6" s="22" t="s">
        <v>106</v>
      </c>
      <c r="D6" s="349" t="s">
        <v>8</v>
      </c>
      <c r="E6" s="511" t="s">
        <v>339</v>
      </c>
      <c r="F6" s="512"/>
    </row>
    <row r="7" spans="1:6" ht="21" x14ac:dyDescent="0.25">
      <c r="A7" s="295" t="s">
        <v>11</v>
      </c>
      <c r="B7" s="298" t="s">
        <v>390</v>
      </c>
      <c r="C7" s="329">
        <f>SUM(C8)</f>
        <v>0</v>
      </c>
      <c r="D7" s="330">
        <f t="shared" ref="D7:F7" si="0">SUM(D8)</f>
        <v>0</v>
      </c>
      <c r="E7" s="333">
        <f t="shared" si="0"/>
        <v>0</v>
      </c>
      <c r="F7" s="333">
        <f t="shared" si="0"/>
        <v>1849430</v>
      </c>
    </row>
    <row r="8" spans="1:6" x14ac:dyDescent="0.25">
      <c r="A8" s="286" t="s">
        <v>13</v>
      </c>
      <c r="B8" s="299" t="s">
        <v>391</v>
      </c>
      <c r="C8" s="304">
        <f>D8</f>
        <v>0</v>
      </c>
      <c r="D8" s="307">
        <v>0</v>
      </c>
      <c r="E8" s="334">
        <v>0</v>
      </c>
      <c r="F8" s="334">
        <v>1849430</v>
      </c>
    </row>
    <row r="9" spans="1:6" ht="24.75" customHeight="1" x14ac:dyDescent="0.25">
      <c r="A9" s="296" t="s">
        <v>23</v>
      </c>
      <c r="B9" s="300" t="s">
        <v>385</v>
      </c>
      <c r="C9" s="311">
        <f>SUM(C10:C16)</f>
        <v>32360000</v>
      </c>
      <c r="D9" s="313">
        <f t="shared" ref="D9:F9" si="1">SUM(D10:D16)</f>
        <v>32360000</v>
      </c>
      <c r="E9" s="305">
        <f t="shared" si="1"/>
        <v>32360000</v>
      </c>
      <c r="F9" s="305">
        <f t="shared" si="1"/>
        <v>31890181</v>
      </c>
    </row>
    <row r="10" spans="1:6" x14ac:dyDescent="0.25">
      <c r="A10" s="286" t="s">
        <v>25</v>
      </c>
      <c r="B10" s="287" t="s">
        <v>378</v>
      </c>
      <c r="C10" s="291">
        <f>SUM(D10)</f>
        <v>0</v>
      </c>
      <c r="D10" s="252">
        <v>0</v>
      </c>
      <c r="E10" s="292">
        <v>0</v>
      </c>
      <c r="F10" s="292">
        <v>38400</v>
      </c>
    </row>
    <row r="11" spans="1:6" x14ac:dyDescent="0.25">
      <c r="A11" s="286" t="s">
        <v>65</v>
      </c>
      <c r="B11" s="287" t="s">
        <v>379</v>
      </c>
      <c r="C11" s="291">
        <f>D11</f>
        <v>32360000</v>
      </c>
      <c r="D11" s="252">
        <v>32360000</v>
      </c>
      <c r="E11" s="292">
        <v>32360000</v>
      </c>
      <c r="F11" s="292">
        <v>15526510</v>
      </c>
    </row>
    <row r="12" spans="1:6" x14ac:dyDescent="0.25">
      <c r="A12" s="286" t="s">
        <v>67</v>
      </c>
      <c r="B12" s="287" t="s">
        <v>380</v>
      </c>
      <c r="C12" s="291">
        <f t="shared" ref="C12:C15" si="2">D12</f>
        <v>0</v>
      </c>
      <c r="D12" s="252">
        <v>0</v>
      </c>
      <c r="E12" s="292">
        <v>0</v>
      </c>
      <c r="F12" s="292">
        <v>154730</v>
      </c>
    </row>
    <row r="13" spans="1:6" x14ac:dyDescent="0.25">
      <c r="A13" s="286" t="s">
        <v>69</v>
      </c>
      <c r="B13" s="287" t="s">
        <v>44</v>
      </c>
      <c r="C13" s="291">
        <f t="shared" si="2"/>
        <v>0</v>
      </c>
      <c r="D13" s="252">
        <v>0</v>
      </c>
      <c r="E13" s="292">
        <v>0</v>
      </c>
      <c r="F13" s="292">
        <v>10644543</v>
      </c>
    </row>
    <row r="14" spans="1:6" x14ac:dyDescent="0.25">
      <c r="A14" s="286" t="s">
        <v>71</v>
      </c>
      <c r="B14" s="287" t="s">
        <v>381</v>
      </c>
      <c r="C14" s="291">
        <f t="shared" si="2"/>
        <v>0</v>
      </c>
      <c r="D14" s="252">
        <v>0</v>
      </c>
      <c r="E14" s="292">
        <v>0</v>
      </c>
      <c r="F14" s="292">
        <v>5520855</v>
      </c>
    </row>
    <row r="15" spans="1:6" x14ac:dyDescent="0.25">
      <c r="A15" s="286" t="s">
        <v>383</v>
      </c>
      <c r="B15" s="287" t="s">
        <v>382</v>
      </c>
      <c r="C15" s="291">
        <f t="shared" si="2"/>
        <v>0</v>
      </c>
      <c r="D15" s="252">
        <v>0</v>
      </c>
      <c r="E15" s="292">
        <v>0</v>
      </c>
      <c r="F15" s="292">
        <v>5000</v>
      </c>
    </row>
    <row r="16" spans="1:6" x14ac:dyDescent="0.25">
      <c r="A16" s="286" t="s">
        <v>384</v>
      </c>
      <c r="B16" s="287" t="s">
        <v>142</v>
      </c>
      <c r="C16" s="291">
        <f>D16</f>
        <v>0</v>
      </c>
      <c r="D16" s="252">
        <v>0</v>
      </c>
      <c r="E16" s="292">
        <v>0</v>
      </c>
      <c r="F16" s="292">
        <v>143</v>
      </c>
    </row>
    <row r="17" spans="1:6" ht="24.75" customHeight="1" x14ac:dyDescent="0.25">
      <c r="A17" s="296" t="s">
        <v>29</v>
      </c>
      <c r="B17" s="301" t="s">
        <v>387</v>
      </c>
      <c r="C17" s="311">
        <f>SUM(C18:C19)</f>
        <v>95591000</v>
      </c>
      <c r="D17" s="313">
        <f t="shared" ref="D17:F17" si="3">SUM(D18:D19)</f>
        <v>95591000</v>
      </c>
      <c r="E17" s="305">
        <f t="shared" si="3"/>
        <v>96005136</v>
      </c>
      <c r="F17" s="305">
        <f t="shared" si="3"/>
        <v>88536597</v>
      </c>
    </row>
    <row r="18" spans="1:6" ht="20.25" customHeight="1" x14ac:dyDescent="0.25">
      <c r="A18" s="286" t="s">
        <v>83</v>
      </c>
      <c r="B18" s="302" t="s">
        <v>84</v>
      </c>
      <c r="C18" s="293">
        <f>SUM(D18)</f>
        <v>0</v>
      </c>
      <c r="D18" s="254">
        <v>0</v>
      </c>
      <c r="E18" s="292">
        <v>414136</v>
      </c>
      <c r="F18" s="292">
        <v>414136</v>
      </c>
    </row>
    <row r="19" spans="1:6" ht="23.25" customHeight="1" x14ac:dyDescent="0.25">
      <c r="A19" s="286" t="s">
        <v>85</v>
      </c>
      <c r="B19" s="302" t="s">
        <v>86</v>
      </c>
      <c r="C19" s="293">
        <f>SUM(D19)</f>
        <v>95591000</v>
      </c>
      <c r="D19" s="254">
        <v>95591000</v>
      </c>
      <c r="E19" s="292">
        <v>95591000</v>
      </c>
      <c r="F19" s="292">
        <v>88122461</v>
      </c>
    </row>
    <row r="20" spans="1:6" ht="24.75" customHeight="1" thickBot="1" x14ac:dyDescent="0.3">
      <c r="A20" s="297" t="s">
        <v>76</v>
      </c>
      <c r="B20" s="303" t="s">
        <v>386</v>
      </c>
      <c r="C20" s="331">
        <f>C7+C9+C17</f>
        <v>127951000</v>
      </c>
      <c r="D20" s="332">
        <f t="shared" ref="D20:F20" si="4">D7+D9+D17</f>
        <v>127951000</v>
      </c>
      <c r="E20" s="335">
        <f t="shared" si="4"/>
        <v>128365136</v>
      </c>
      <c r="F20" s="335">
        <f t="shared" si="4"/>
        <v>122276208</v>
      </c>
    </row>
    <row r="21" spans="1:6" x14ac:dyDescent="0.25">
      <c r="A21" s="15"/>
      <c r="B21" s="5"/>
      <c r="C21" s="6"/>
      <c r="D21" s="6"/>
    </row>
    <row r="22" spans="1:6" ht="15.75" thickBot="1" x14ac:dyDescent="0.3">
      <c r="A22" s="16"/>
      <c r="B22" s="7"/>
      <c r="C22" s="8"/>
      <c r="D22" s="8"/>
    </row>
    <row r="23" spans="1:6" ht="24.75" thickBot="1" x14ac:dyDescent="0.3">
      <c r="A23" s="502" t="s">
        <v>4</v>
      </c>
      <c r="B23" s="244" t="s">
        <v>5</v>
      </c>
      <c r="C23" s="501" t="s">
        <v>6</v>
      </c>
      <c r="D23" s="501"/>
      <c r="E23" s="243" t="s">
        <v>328</v>
      </c>
      <c r="F23" s="2" t="s">
        <v>338</v>
      </c>
    </row>
    <row r="24" spans="1:6" ht="24" customHeight="1" thickBot="1" x14ac:dyDescent="0.3">
      <c r="A24" s="503"/>
      <c r="B24" s="244" t="s">
        <v>389</v>
      </c>
      <c r="C24" s="22" t="s">
        <v>106</v>
      </c>
      <c r="D24" s="349" t="s">
        <v>8</v>
      </c>
      <c r="E24" s="513" t="s">
        <v>339</v>
      </c>
      <c r="F24" s="514"/>
    </row>
    <row r="25" spans="1:6" ht="24.75" customHeight="1" x14ac:dyDescent="0.25">
      <c r="A25" s="323" t="s">
        <v>11</v>
      </c>
      <c r="B25" s="326" t="s">
        <v>87</v>
      </c>
      <c r="C25" s="308">
        <f>SUM(C26:C30)</f>
        <v>118330000</v>
      </c>
      <c r="D25" s="310">
        <f t="shared" ref="D25:F25" si="5">SUM(D26:D30)</f>
        <v>118330000</v>
      </c>
      <c r="E25" s="263">
        <f t="shared" si="5"/>
        <v>120112577</v>
      </c>
      <c r="F25" s="263">
        <f t="shared" si="5"/>
        <v>114735034</v>
      </c>
    </row>
    <row r="26" spans="1:6" x14ac:dyDescent="0.25">
      <c r="A26" s="286" t="s">
        <v>13</v>
      </c>
      <c r="B26" s="287" t="s">
        <v>54</v>
      </c>
      <c r="C26" s="293">
        <f>SUM(D26)</f>
        <v>45283000</v>
      </c>
      <c r="D26" s="254">
        <v>45283000</v>
      </c>
      <c r="E26" s="294">
        <v>46773520</v>
      </c>
      <c r="F26" s="294">
        <v>46773520</v>
      </c>
    </row>
    <row r="27" spans="1:6" ht="20.25" customHeight="1" x14ac:dyDescent="0.25">
      <c r="A27" s="286" t="s">
        <v>15</v>
      </c>
      <c r="B27" s="287" t="s">
        <v>55</v>
      </c>
      <c r="C27" s="293">
        <f t="shared" ref="C27:C29" si="6">SUM(D27)</f>
        <v>8834000</v>
      </c>
      <c r="D27" s="254">
        <v>8834000</v>
      </c>
      <c r="E27" s="294">
        <v>8711921</v>
      </c>
      <c r="F27" s="294">
        <v>8711921</v>
      </c>
    </row>
    <row r="28" spans="1:6" ht="20.25" customHeight="1" x14ac:dyDescent="0.25">
      <c r="A28" s="286" t="s">
        <v>17</v>
      </c>
      <c r="B28" s="287" t="s">
        <v>56</v>
      </c>
      <c r="C28" s="293">
        <f t="shared" si="6"/>
        <v>64213000</v>
      </c>
      <c r="D28" s="254">
        <v>64213000</v>
      </c>
      <c r="E28" s="294">
        <v>64627136</v>
      </c>
      <c r="F28" s="294">
        <v>59249593</v>
      </c>
    </row>
    <row r="29" spans="1:6" ht="20.25" customHeight="1" x14ac:dyDescent="0.25">
      <c r="A29" s="286" t="s">
        <v>19</v>
      </c>
      <c r="B29" s="287" t="s">
        <v>57</v>
      </c>
      <c r="C29" s="293">
        <f t="shared" si="6"/>
        <v>0</v>
      </c>
      <c r="D29" s="254">
        <v>0</v>
      </c>
      <c r="E29" s="294">
        <v>0</v>
      </c>
      <c r="F29" s="294">
        <v>0</v>
      </c>
    </row>
    <row r="30" spans="1:6" ht="20.25" customHeight="1" x14ac:dyDescent="0.25">
      <c r="A30" s="286" t="s">
        <v>21</v>
      </c>
      <c r="B30" s="287" t="s">
        <v>59</v>
      </c>
      <c r="C30" s="293">
        <f>D30</f>
        <v>0</v>
      </c>
      <c r="D30" s="254">
        <v>0</v>
      </c>
      <c r="E30" s="294">
        <v>0</v>
      </c>
      <c r="F30" s="294">
        <v>0</v>
      </c>
    </row>
    <row r="31" spans="1:6" ht="25.5" customHeight="1" x14ac:dyDescent="0.25">
      <c r="A31" s="324" t="s">
        <v>23</v>
      </c>
      <c r="B31" s="301" t="s">
        <v>88</v>
      </c>
      <c r="C31" s="328">
        <f t="shared" ref="C31:D31" si="7">SUM(C32:C34)</f>
        <v>9621000</v>
      </c>
      <c r="D31" s="319">
        <f t="shared" si="7"/>
        <v>9621000</v>
      </c>
      <c r="E31" s="336">
        <f>SUM(E32:E34)</f>
        <v>8252559</v>
      </c>
      <c r="F31" s="336">
        <f>SUM(F32:F34)</f>
        <v>6437649</v>
      </c>
    </row>
    <row r="32" spans="1:6" ht="20.25" customHeight="1" x14ac:dyDescent="0.25">
      <c r="A32" s="286" t="s">
        <v>25</v>
      </c>
      <c r="B32" s="287" t="s">
        <v>64</v>
      </c>
      <c r="C32" s="293">
        <f t="shared" ref="C32" si="8">SUM(D32)</f>
        <v>4890000</v>
      </c>
      <c r="D32" s="254">
        <v>4890000</v>
      </c>
      <c r="E32" s="294">
        <v>3521559</v>
      </c>
      <c r="F32" s="294">
        <v>1706899</v>
      </c>
    </row>
    <row r="33" spans="1:6" ht="20.25" customHeight="1" x14ac:dyDescent="0.25">
      <c r="A33" s="286" t="s">
        <v>65</v>
      </c>
      <c r="B33" s="287" t="s">
        <v>68</v>
      </c>
      <c r="C33" s="293">
        <f>D33</f>
        <v>4731000</v>
      </c>
      <c r="D33" s="254">
        <v>4731000</v>
      </c>
      <c r="E33" s="294">
        <v>4731000</v>
      </c>
      <c r="F33" s="294">
        <v>4730750</v>
      </c>
    </row>
    <row r="34" spans="1:6" ht="20.25" customHeight="1" x14ac:dyDescent="0.25">
      <c r="A34" s="286" t="s">
        <v>67</v>
      </c>
      <c r="B34" s="287" t="s">
        <v>89</v>
      </c>
      <c r="C34" s="293">
        <f>D34</f>
        <v>0</v>
      </c>
      <c r="D34" s="254">
        <v>0</v>
      </c>
      <c r="E34" s="294">
        <v>0</v>
      </c>
      <c r="F34" s="294">
        <v>0</v>
      </c>
    </row>
    <row r="35" spans="1:6" ht="24.75" customHeight="1" x14ac:dyDescent="0.25">
      <c r="A35" s="286" t="s">
        <v>69</v>
      </c>
      <c r="B35" s="287" t="s">
        <v>90</v>
      </c>
      <c r="C35" s="293">
        <f>D35</f>
        <v>0</v>
      </c>
      <c r="D35" s="254">
        <v>0</v>
      </c>
      <c r="E35" s="337">
        <v>0</v>
      </c>
      <c r="F35" s="337">
        <v>0</v>
      </c>
    </row>
    <row r="36" spans="1:6" ht="25.5" customHeight="1" thickBot="1" x14ac:dyDescent="0.3">
      <c r="A36" s="325" t="s">
        <v>29</v>
      </c>
      <c r="B36" s="327" t="s">
        <v>91</v>
      </c>
      <c r="C36" s="331">
        <f>C25+C31</f>
        <v>127951000</v>
      </c>
      <c r="D36" s="332">
        <f>D25+D31</f>
        <v>127951000</v>
      </c>
      <c r="E36" s="335">
        <f t="shared" ref="E36:F36" si="9">E25+E31</f>
        <v>128365136</v>
      </c>
      <c r="F36" s="335">
        <f t="shared" si="9"/>
        <v>121172683</v>
      </c>
    </row>
    <row r="37" spans="1:6" ht="15.75" thickBot="1" x14ac:dyDescent="0.3">
      <c r="A37" s="246"/>
      <c r="B37" s="247"/>
      <c r="C37" s="248"/>
      <c r="D37" s="248"/>
      <c r="E37" s="249"/>
      <c r="F37" s="249"/>
    </row>
    <row r="38" spans="1:6" ht="15.75" thickBot="1" x14ac:dyDescent="0.3">
      <c r="A38" s="9" t="s">
        <v>80</v>
      </c>
      <c r="B38" s="10"/>
      <c r="C38" s="11">
        <v>15</v>
      </c>
      <c r="D38" s="19">
        <v>15</v>
      </c>
      <c r="E38" s="238">
        <v>15</v>
      </c>
      <c r="F38" s="239">
        <v>15</v>
      </c>
    </row>
    <row r="39" spans="1:6" ht="15.75" thickBot="1" x14ac:dyDescent="0.3">
      <c r="A39" s="9" t="s">
        <v>81</v>
      </c>
      <c r="B39" s="10"/>
      <c r="C39" s="11">
        <v>0</v>
      </c>
      <c r="D39" s="19">
        <v>0</v>
      </c>
      <c r="E39" s="238">
        <v>0</v>
      </c>
      <c r="F39" s="240">
        <v>0</v>
      </c>
    </row>
    <row r="40" spans="1:6" x14ac:dyDescent="0.25">
      <c r="A40" s="17"/>
      <c r="B40" s="18"/>
      <c r="C40" s="18"/>
      <c r="D40" s="18"/>
    </row>
    <row r="41" spans="1:6" hidden="1" x14ac:dyDescent="0.25">
      <c r="C41" s="399">
        <f>C36-C20</f>
        <v>0</v>
      </c>
      <c r="D41" s="399">
        <f t="shared" ref="D41:F41" si="10">D36-D20</f>
        <v>0</v>
      </c>
      <c r="E41" s="399">
        <f t="shared" si="10"/>
        <v>0</v>
      </c>
      <c r="F41" s="399">
        <f t="shared" si="10"/>
        <v>-1103525</v>
      </c>
    </row>
  </sheetData>
  <mergeCells count="10">
    <mergeCell ref="C1:F1"/>
    <mergeCell ref="E6:F6"/>
    <mergeCell ref="A5:A6"/>
    <mergeCell ref="A23:A24"/>
    <mergeCell ref="C23:D23"/>
    <mergeCell ref="E24:F24"/>
    <mergeCell ref="B2:F2"/>
    <mergeCell ref="B3:F3"/>
    <mergeCell ref="A4:D4"/>
    <mergeCell ref="C5:D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8" workbookViewId="0">
      <selection activeCell="H12" sqref="H12"/>
    </sheetView>
  </sheetViews>
  <sheetFormatPr defaultRowHeight="15" x14ac:dyDescent="0.25"/>
  <cols>
    <col min="1" max="1" width="13.28515625" customWidth="1"/>
    <col min="2" max="2" width="36.7109375" customWidth="1"/>
    <col min="3" max="3" width="11" customWidth="1"/>
    <col min="4" max="4" width="12.7109375" customWidth="1"/>
    <col min="5" max="5" width="10.85546875" customWidth="1"/>
    <col min="6" max="6" width="10.42578125" customWidth="1"/>
    <col min="7" max="7" width="11.42578125" customWidth="1"/>
    <col min="8" max="8" width="11" customWidth="1"/>
    <col min="9" max="9" width="10.42578125" customWidth="1"/>
    <col min="10" max="10" width="10.85546875" customWidth="1"/>
    <col min="11" max="11" width="10.28515625" customWidth="1"/>
  </cols>
  <sheetData>
    <row r="1" spans="1:11" ht="15.75" thickBot="1" x14ac:dyDescent="0.3">
      <c r="A1" s="518" t="s">
        <v>429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</row>
    <row r="2" spans="1:11" ht="33" customHeight="1" thickBot="1" x14ac:dyDescent="0.3">
      <c r="A2" s="2" t="s">
        <v>82</v>
      </c>
      <c r="B2" s="516" t="s">
        <v>392</v>
      </c>
      <c r="C2" s="516"/>
      <c r="D2" s="516"/>
      <c r="E2" s="516"/>
      <c r="F2" s="516"/>
      <c r="G2" s="516"/>
      <c r="H2" s="516"/>
      <c r="I2" s="516"/>
      <c r="J2" s="516"/>
      <c r="K2" s="516"/>
    </row>
    <row r="3" spans="1:11" ht="28.5" customHeight="1" thickBot="1" x14ac:dyDescent="0.3">
      <c r="A3" s="2" t="s">
        <v>1</v>
      </c>
      <c r="B3" s="516" t="s">
        <v>2</v>
      </c>
      <c r="C3" s="516"/>
      <c r="D3" s="516"/>
      <c r="E3" s="516"/>
      <c r="F3" s="516"/>
      <c r="G3" s="516"/>
      <c r="H3" s="516"/>
      <c r="I3" s="516"/>
      <c r="J3" s="516"/>
      <c r="K3" s="516"/>
    </row>
    <row r="4" spans="1:11" ht="15.75" thickBot="1" x14ac:dyDescent="0.3">
      <c r="A4" s="517" t="s">
        <v>942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</row>
    <row r="5" spans="1:11" ht="29.25" customHeight="1" thickBot="1" x14ac:dyDescent="0.3">
      <c r="A5" s="504" t="s">
        <v>4</v>
      </c>
      <c r="B5" s="244" t="s">
        <v>5</v>
      </c>
      <c r="C5" s="501" t="s">
        <v>6</v>
      </c>
      <c r="D5" s="501"/>
      <c r="E5" s="501"/>
      <c r="F5" s="519" t="s">
        <v>328</v>
      </c>
      <c r="G5" s="520"/>
      <c r="H5" s="521"/>
      <c r="I5" s="519" t="s">
        <v>338</v>
      </c>
      <c r="J5" s="520"/>
      <c r="K5" s="521"/>
    </row>
    <row r="6" spans="1:11" ht="24.75" thickBot="1" x14ac:dyDescent="0.3">
      <c r="A6" s="505"/>
      <c r="B6" s="244" t="s">
        <v>7</v>
      </c>
      <c r="C6" s="22" t="s">
        <v>106</v>
      </c>
      <c r="D6" s="350" t="s">
        <v>8</v>
      </c>
      <c r="E6" s="351" t="s">
        <v>10</v>
      </c>
      <c r="F6" s="22" t="s">
        <v>106</v>
      </c>
      <c r="G6" s="350" t="s">
        <v>8</v>
      </c>
      <c r="H6" s="351" t="s">
        <v>10</v>
      </c>
      <c r="I6" s="22" t="s">
        <v>106</v>
      </c>
      <c r="J6" s="350" t="s">
        <v>8</v>
      </c>
      <c r="K6" s="351" t="s">
        <v>10</v>
      </c>
    </row>
    <row r="7" spans="1:11" ht="21" x14ac:dyDescent="0.25">
      <c r="A7" s="317" t="s">
        <v>11</v>
      </c>
      <c r="B7" s="298" t="s">
        <v>390</v>
      </c>
      <c r="C7" s="308">
        <f>SUM(C8)</f>
        <v>0</v>
      </c>
      <c r="D7" s="309">
        <f t="shared" ref="D7" si="0">SUM(D8)</f>
        <v>0</v>
      </c>
      <c r="E7" s="310">
        <f t="shared" ref="E7" si="1">SUM(E8)</f>
        <v>0</v>
      </c>
      <c r="F7" s="308">
        <f>SUM(G7:H7)</f>
        <v>2650683</v>
      </c>
      <c r="G7" s="309">
        <f t="shared" ref="G7" si="2">SUM(G8)</f>
        <v>2650683</v>
      </c>
      <c r="H7" s="309">
        <f t="shared" ref="H7" si="3">SUM(H8)</f>
        <v>0</v>
      </c>
      <c r="I7" s="309">
        <f>SUM(J7:K7)</f>
        <v>3129211</v>
      </c>
      <c r="J7" s="309">
        <f t="shared" ref="J7:K7" si="4">SUM(J8)</f>
        <v>3129211</v>
      </c>
      <c r="K7" s="310">
        <f t="shared" si="4"/>
        <v>0</v>
      </c>
    </row>
    <row r="8" spans="1:11" x14ac:dyDescent="0.25">
      <c r="A8" s="286" t="s">
        <v>13</v>
      </c>
      <c r="B8" s="299" t="s">
        <v>391</v>
      </c>
      <c r="C8" s="304">
        <f>D8</f>
        <v>0</v>
      </c>
      <c r="D8" s="306">
        <v>0</v>
      </c>
      <c r="E8" s="307">
        <v>0</v>
      </c>
      <c r="F8" s="311">
        <f t="shared" ref="F8:F15" si="5">SUM(G8:H8)</f>
        <v>2650683</v>
      </c>
      <c r="G8" s="306">
        <v>2650683</v>
      </c>
      <c r="H8" s="306">
        <v>0</v>
      </c>
      <c r="I8" s="312">
        <f t="shared" ref="I8:I15" si="6">SUM(J8:K8)</f>
        <v>3129211</v>
      </c>
      <c r="J8" s="306">
        <v>3129211</v>
      </c>
      <c r="K8" s="321">
        <v>0</v>
      </c>
    </row>
    <row r="9" spans="1:11" ht="24.75" customHeight="1" x14ac:dyDescent="0.25">
      <c r="A9" s="296" t="s">
        <v>23</v>
      </c>
      <c r="B9" s="300" t="s">
        <v>385</v>
      </c>
      <c r="C9" s="311">
        <f>SUM(D9:E9)</f>
        <v>150000</v>
      </c>
      <c r="D9" s="312">
        <f>SUM(D10:D11)</f>
        <v>0</v>
      </c>
      <c r="E9" s="313">
        <f>SUM(E10:E11)</f>
        <v>150000</v>
      </c>
      <c r="F9" s="311">
        <f t="shared" si="5"/>
        <v>150000</v>
      </c>
      <c r="G9" s="312">
        <f>SUM(G10:G11)</f>
        <v>0</v>
      </c>
      <c r="H9" s="312">
        <f>SUM(H10:H11)</f>
        <v>150000</v>
      </c>
      <c r="I9" s="312">
        <f t="shared" si="6"/>
        <v>264078</v>
      </c>
      <c r="J9" s="312">
        <f>SUM(J10:J11)</f>
        <v>1</v>
      </c>
      <c r="K9" s="313">
        <f>SUM(K10:K11)</f>
        <v>264077</v>
      </c>
    </row>
    <row r="10" spans="1:11" x14ac:dyDescent="0.25">
      <c r="A10" s="286" t="s">
        <v>65</v>
      </c>
      <c r="B10" s="287" t="s">
        <v>379</v>
      </c>
      <c r="C10" s="293">
        <f>SUM(D10:E10)</f>
        <v>150000</v>
      </c>
      <c r="D10" s="253">
        <v>0</v>
      </c>
      <c r="E10" s="254">
        <v>150000</v>
      </c>
      <c r="F10" s="311">
        <f t="shared" si="5"/>
        <v>150000</v>
      </c>
      <c r="G10" s="253">
        <v>0</v>
      </c>
      <c r="H10" s="253">
        <v>150000</v>
      </c>
      <c r="I10" s="312">
        <f t="shared" si="6"/>
        <v>264040</v>
      </c>
      <c r="J10" s="253">
        <v>0</v>
      </c>
      <c r="K10" s="321">
        <v>264040</v>
      </c>
    </row>
    <row r="11" spans="1:11" x14ac:dyDescent="0.25">
      <c r="A11" s="286" t="s">
        <v>384</v>
      </c>
      <c r="B11" s="287" t="s">
        <v>142</v>
      </c>
      <c r="C11" s="293">
        <f>D11</f>
        <v>0</v>
      </c>
      <c r="D11" s="253">
        <v>0</v>
      </c>
      <c r="E11" s="254">
        <v>0</v>
      </c>
      <c r="F11" s="311">
        <f t="shared" si="5"/>
        <v>0</v>
      </c>
      <c r="G11" s="253">
        <v>0</v>
      </c>
      <c r="H11" s="253">
        <v>0</v>
      </c>
      <c r="I11" s="312">
        <f t="shared" si="6"/>
        <v>38</v>
      </c>
      <c r="J11" s="253">
        <v>1</v>
      </c>
      <c r="K11" s="321">
        <v>37</v>
      </c>
    </row>
    <row r="12" spans="1:11" ht="24.75" customHeight="1" x14ac:dyDescent="0.25">
      <c r="A12" s="296" t="s">
        <v>29</v>
      </c>
      <c r="B12" s="301" t="s">
        <v>387</v>
      </c>
      <c r="C12" s="311">
        <f>SUM(C13:C14)</f>
        <v>69326000</v>
      </c>
      <c r="D12" s="312">
        <f t="shared" ref="D12" si="7">SUM(D13:D14)</f>
        <v>5596000</v>
      </c>
      <c r="E12" s="313">
        <f t="shared" ref="E12" si="8">SUM(E13:E14)</f>
        <v>63730000</v>
      </c>
      <c r="F12" s="311">
        <f t="shared" si="5"/>
        <v>69655508</v>
      </c>
      <c r="G12" s="312">
        <f t="shared" ref="G12" si="9">SUM(G13:G14)</f>
        <v>11518500</v>
      </c>
      <c r="H12" s="312">
        <f t="shared" ref="H12" si="10">SUM(H13:H14)</f>
        <v>58137008</v>
      </c>
      <c r="I12" s="312">
        <f t="shared" si="6"/>
        <v>62902868</v>
      </c>
      <c r="J12" s="312">
        <f t="shared" ref="J12:K12" si="11">SUM(J13:J14)</f>
        <v>4713607</v>
      </c>
      <c r="K12" s="313">
        <f t="shared" si="11"/>
        <v>58189261</v>
      </c>
    </row>
    <row r="13" spans="1:11" ht="20.25" customHeight="1" x14ac:dyDescent="0.25">
      <c r="A13" s="286" t="s">
        <v>83</v>
      </c>
      <c r="B13" s="302" t="s">
        <v>84</v>
      </c>
      <c r="C13" s="293">
        <f>SUM(D13)</f>
        <v>0</v>
      </c>
      <c r="D13" s="253">
        <v>0</v>
      </c>
      <c r="E13" s="254">
        <v>0</v>
      </c>
      <c r="F13" s="311">
        <f t="shared" si="5"/>
        <v>329508</v>
      </c>
      <c r="G13" s="253">
        <v>0</v>
      </c>
      <c r="H13" s="253">
        <v>329508</v>
      </c>
      <c r="I13" s="312">
        <f t="shared" si="6"/>
        <v>329508</v>
      </c>
      <c r="J13" s="253">
        <v>0</v>
      </c>
      <c r="K13" s="321">
        <v>329508</v>
      </c>
    </row>
    <row r="14" spans="1:11" ht="23.25" customHeight="1" x14ac:dyDescent="0.25">
      <c r="A14" s="286" t="s">
        <v>85</v>
      </c>
      <c r="B14" s="302" t="s">
        <v>86</v>
      </c>
      <c r="C14" s="293">
        <f>SUM(D14:E14)</f>
        <v>69326000</v>
      </c>
      <c r="D14" s="253">
        <f>69326000-E14</f>
        <v>5596000</v>
      </c>
      <c r="E14" s="254">
        <v>63730000</v>
      </c>
      <c r="F14" s="311">
        <f t="shared" si="5"/>
        <v>69326000</v>
      </c>
      <c r="G14" s="253">
        <f>69326000-H14</f>
        <v>11518500</v>
      </c>
      <c r="H14" s="253">
        <v>57807500</v>
      </c>
      <c r="I14" s="312">
        <f t="shared" si="6"/>
        <v>62573360</v>
      </c>
      <c r="J14" s="253">
        <v>4713607</v>
      </c>
      <c r="K14" s="321">
        <v>57859753</v>
      </c>
    </row>
    <row r="15" spans="1:11" ht="24.75" customHeight="1" thickBot="1" x14ac:dyDescent="0.3">
      <c r="A15" s="297" t="s">
        <v>76</v>
      </c>
      <c r="B15" s="303" t="s">
        <v>386</v>
      </c>
      <c r="C15" s="314">
        <f>C7+C9+C12</f>
        <v>69476000</v>
      </c>
      <c r="D15" s="315">
        <f>D7+D9+D12</f>
        <v>5596000</v>
      </c>
      <c r="E15" s="316">
        <f>E7+E9+E12</f>
        <v>63880000</v>
      </c>
      <c r="F15" s="314">
        <f t="shared" si="5"/>
        <v>72456191</v>
      </c>
      <c r="G15" s="315">
        <f>G7+G9+G12</f>
        <v>14169183</v>
      </c>
      <c r="H15" s="315">
        <f>H7+H9+H12</f>
        <v>58287008</v>
      </c>
      <c r="I15" s="315">
        <f t="shared" si="6"/>
        <v>66296157</v>
      </c>
      <c r="J15" s="315">
        <f>J7+J9+J12</f>
        <v>7842819</v>
      </c>
      <c r="K15" s="316">
        <f>K7+K9+K12</f>
        <v>58453338</v>
      </c>
    </row>
    <row r="16" spans="1:11" ht="24.75" customHeight="1" x14ac:dyDescent="0.25">
      <c r="A16" s="411"/>
      <c r="B16" s="412"/>
      <c r="C16" s="413"/>
      <c r="D16" s="413"/>
      <c r="E16" s="413"/>
      <c r="F16" s="413"/>
      <c r="G16" s="413"/>
      <c r="H16" s="413"/>
      <c r="I16" s="413"/>
      <c r="J16" s="413"/>
      <c r="K16" s="413"/>
    </row>
    <row r="17" spans="1:11" ht="24.75" customHeight="1" x14ac:dyDescent="0.25">
      <c r="A17" s="411"/>
      <c r="B17" s="412"/>
      <c r="C17" s="413"/>
      <c r="D17" s="413"/>
      <c r="E17" s="413"/>
      <c r="F17" s="413"/>
      <c r="G17" s="413"/>
      <c r="H17" s="413"/>
      <c r="I17" s="413"/>
      <c r="J17" s="413"/>
      <c r="K17" s="413"/>
    </row>
    <row r="18" spans="1:11" ht="24.75" customHeight="1" x14ac:dyDescent="0.25">
      <c r="A18" s="411"/>
      <c r="B18" s="412"/>
      <c r="C18" s="413"/>
      <c r="D18" s="413"/>
      <c r="E18" s="413"/>
      <c r="F18" s="413"/>
      <c r="G18" s="413"/>
      <c r="H18" s="413"/>
      <c r="I18" s="413"/>
      <c r="J18" s="413"/>
      <c r="K18" s="413"/>
    </row>
    <row r="19" spans="1:11" ht="24.75" customHeight="1" x14ac:dyDescent="0.25">
      <c r="A19" s="411"/>
      <c r="B19" s="412"/>
      <c r="C19" s="413"/>
      <c r="D19" s="413"/>
      <c r="E19" s="413"/>
      <c r="F19" s="413"/>
      <c r="G19" s="413"/>
      <c r="H19" s="413"/>
      <c r="I19" s="413"/>
      <c r="J19" s="413"/>
      <c r="K19" s="413"/>
    </row>
    <row r="20" spans="1:11" ht="24.75" customHeight="1" x14ac:dyDescent="0.25">
      <c r="A20" s="411"/>
      <c r="B20" s="412"/>
      <c r="C20" s="413"/>
      <c r="D20" s="413"/>
      <c r="E20" s="413"/>
      <c r="F20" s="413"/>
      <c r="G20" s="413"/>
      <c r="H20" s="413"/>
      <c r="I20" s="413"/>
      <c r="J20" s="413"/>
      <c r="K20" s="413"/>
    </row>
    <row r="21" spans="1:11" ht="24.75" customHeight="1" x14ac:dyDescent="0.25">
      <c r="A21" s="411"/>
      <c r="B21" s="412"/>
      <c r="C21" s="413"/>
      <c r="D21" s="413"/>
      <c r="E21" s="413"/>
      <c r="F21" s="413"/>
      <c r="G21" s="413"/>
      <c r="H21" s="413"/>
      <c r="I21" s="413"/>
      <c r="J21" s="413"/>
      <c r="K21" s="413"/>
    </row>
    <row r="22" spans="1:11" ht="24.75" customHeight="1" x14ac:dyDescent="0.25">
      <c r="A22" s="411"/>
      <c r="B22" s="412"/>
      <c r="C22" s="413"/>
      <c r="D22" s="413"/>
      <c r="E22" s="413"/>
      <c r="F22" s="413"/>
      <c r="G22" s="413"/>
      <c r="H22" s="413"/>
      <c r="I22" s="413"/>
      <c r="J22" s="413"/>
      <c r="K22" s="413"/>
    </row>
    <row r="23" spans="1:11" ht="24.75" customHeight="1" x14ac:dyDescent="0.25">
      <c r="A23" s="411"/>
      <c r="B23" s="412"/>
      <c r="C23" s="413"/>
      <c r="D23" s="413"/>
      <c r="E23" s="413"/>
      <c r="F23" s="413"/>
      <c r="G23" s="413"/>
      <c r="H23" s="413"/>
      <c r="I23" s="413"/>
      <c r="J23" s="413"/>
      <c r="K23" s="413"/>
    </row>
    <row r="24" spans="1:11" ht="24.75" customHeight="1" x14ac:dyDescent="0.25">
      <c r="A24" s="411"/>
      <c r="B24" s="412"/>
      <c r="C24" s="413"/>
      <c r="D24" s="413"/>
      <c r="E24" s="413"/>
      <c r="F24" s="413"/>
      <c r="G24" s="413"/>
      <c r="H24" s="413"/>
      <c r="I24" s="413"/>
      <c r="J24" s="413"/>
      <c r="K24" s="413"/>
    </row>
    <row r="25" spans="1:11" ht="24.75" customHeight="1" x14ac:dyDescent="0.25">
      <c r="A25" s="411"/>
      <c r="B25" s="412"/>
      <c r="C25" s="413"/>
      <c r="D25" s="413"/>
      <c r="E25" s="413"/>
      <c r="F25" s="413"/>
      <c r="G25" s="413"/>
      <c r="H25" s="413"/>
      <c r="I25" s="413"/>
      <c r="J25" s="413"/>
      <c r="K25" s="413"/>
    </row>
    <row r="26" spans="1:11" x14ac:dyDescent="0.25">
      <c r="A26" s="15"/>
      <c r="B26" s="5"/>
      <c r="C26" s="6"/>
      <c r="D26" s="6"/>
      <c r="E26" s="6"/>
      <c r="F26" s="6"/>
    </row>
    <row r="27" spans="1:11" ht="15.75" thickBot="1" x14ac:dyDescent="0.3">
      <c r="A27" s="16"/>
      <c r="B27" s="7"/>
      <c r="C27" s="8"/>
      <c r="D27" s="8"/>
      <c r="E27" s="8"/>
      <c r="F27" s="8"/>
    </row>
    <row r="28" spans="1:11" ht="24.75" thickBot="1" x14ac:dyDescent="0.3">
      <c r="A28" s="502" t="s">
        <v>4</v>
      </c>
      <c r="B28" s="2" t="s">
        <v>5</v>
      </c>
      <c r="C28" s="501" t="s">
        <v>6</v>
      </c>
      <c r="D28" s="501"/>
      <c r="E28" s="501"/>
      <c r="F28" s="2"/>
      <c r="G28" s="501" t="s">
        <v>328</v>
      </c>
      <c r="H28" s="501"/>
      <c r="I28" s="2"/>
      <c r="J28" s="501" t="s">
        <v>338</v>
      </c>
      <c r="K28" s="501"/>
    </row>
    <row r="29" spans="1:11" ht="24" customHeight="1" thickBot="1" x14ac:dyDescent="0.3">
      <c r="A29" s="515"/>
      <c r="B29" s="322" t="s">
        <v>389</v>
      </c>
      <c r="C29" s="22" t="s">
        <v>106</v>
      </c>
      <c r="D29" s="350" t="s">
        <v>8</v>
      </c>
      <c r="E29" s="351" t="s">
        <v>10</v>
      </c>
      <c r="F29" s="22" t="s">
        <v>106</v>
      </c>
      <c r="G29" s="350" t="s">
        <v>8</v>
      </c>
      <c r="H29" s="351" t="s">
        <v>10</v>
      </c>
      <c r="I29" s="22" t="s">
        <v>106</v>
      </c>
      <c r="J29" s="350" t="s">
        <v>8</v>
      </c>
      <c r="K29" s="351" t="s">
        <v>10</v>
      </c>
    </row>
    <row r="30" spans="1:11" ht="24.75" customHeight="1" x14ac:dyDescent="0.25">
      <c r="A30" s="323" t="s">
        <v>11</v>
      </c>
      <c r="B30" s="326" t="s">
        <v>87</v>
      </c>
      <c r="C30" s="308">
        <f>SUM(C31:C35)</f>
        <v>69184000</v>
      </c>
      <c r="D30" s="309">
        <f t="shared" ref="D30:K30" si="12">SUM(D31:D35)</f>
        <v>5304000</v>
      </c>
      <c r="E30" s="310">
        <f t="shared" si="12"/>
        <v>63880000</v>
      </c>
      <c r="F30" s="308">
        <f t="shared" si="12"/>
        <v>72164191</v>
      </c>
      <c r="G30" s="309">
        <f t="shared" si="12"/>
        <v>13877183</v>
      </c>
      <c r="H30" s="310">
        <f t="shared" si="12"/>
        <v>58287008</v>
      </c>
      <c r="I30" s="308">
        <f t="shared" si="12"/>
        <v>65980794</v>
      </c>
      <c r="J30" s="309">
        <f t="shared" si="12"/>
        <v>7693786</v>
      </c>
      <c r="K30" s="310">
        <f t="shared" si="12"/>
        <v>58287008</v>
      </c>
    </row>
    <row r="31" spans="1:11" x14ac:dyDescent="0.25">
      <c r="A31" s="286" t="s">
        <v>13</v>
      </c>
      <c r="B31" s="287" t="s">
        <v>54</v>
      </c>
      <c r="C31" s="293">
        <f>SUM(D31:E31)</f>
        <v>49145000</v>
      </c>
      <c r="D31" s="253">
        <v>3565000</v>
      </c>
      <c r="E31" s="254">
        <v>45580000</v>
      </c>
      <c r="F31" s="293">
        <f>SUM(G31:H31)</f>
        <v>51437125</v>
      </c>
      <c r="G31" s="253">
        <f>51437125-H31</f>
        <v>9169995</v>
      </c>
      <c r="H31" s="254">
        <v>42267130</v>
      </c>
      <c r="I31" s="293">
        <f>SUM(J31:K31)</f>
        <v>48188776</v>
      </c>
      <c r="J31" s="253">
        <f>48188776-K31</f>
        <v>5921646</v>
      </c>
      <c r="K31" s="321">
        <v>42267130</v>
      </c>
    </row>
    <row r="32" spans="1:11" ht="20.25" customHeight="1" x14ac:dyDescent="0.25">
      <c r="A32" s="286" t="s">
        <v>15</v>
      </c>
      <c r="B32" s="287" t="s">
        <v>55</v>
      </c>
      <c r="C32" s="293">
        <f>SUM(D32:E32)</f>
        <v>9531000</v>
      </c>
      <c r="D32" s="253">
        <v>716000</v>
      </c>
      <c r="E32" s="254">
        <v>8815000</v>
      </c>
      <c r="F32" s="293">
        <f t="shared" ref="F32:F35" si="13">SUM(G32:H32)</f>
        <v>10063698</v>
      </c>
      <c r="G32" s="253">
        <f>10063698-H32</f>
        <v>1849062</v>
      </c>
      <c r="H32" s="254">
        <v>8214636</v>
      </c>
      <c r="I32" s="293">
        <f t="shared" ref="I32:I40" si="14">SUM(J32:K32)</f>
        <v>9357264</v>
      </c>
      <c r="J32" s="253">
        <f>9357264-K32</f>
        <v>1142628</v>
      </c>
      <c r="K32" s="321">
        <v>8214636</v>
      </c>
    </row>
    <row r="33" spans="1:11" ht="20.25" customHeight="1" x14ac:dyDescent="0.25">
      <c r="A33" s="286" t="s">
        <v>17</v>
      </c>
      <c r="B33" s="287" t="s">
        <v>56</v>
      </c>
      <c r="C33" s="293">
        <f t="shared" ref="C33:C34" si="15">SUM(D33:E33)</f>
        <v>10508000</v>
      </c>
      <c r="D33" s="253">
        <v>1023000</v>
      </c>
      <c r="E33" s="254">
        <v>9485000</v>
      </c>
      <c r="F33" s="293">
        <f t="shared" si="13"/>
        <v>10663368</v>
      </c>
      <c r="G33" s="253">
        <f>10663368-H33</f>
        <v>2858126</v>
      </c>
      <c r="H33" s="254">
        <v>7805242</v>
      </c>
      <c r="I33" s="293">
        <f t="shared" si="14"/>
        <v>8434754</v>
      </c>
      <c r="J33" s="253">
        <f>8434754-K33</f>
        <v>629512</v>
      </c>
      <c r="K33" s="321">
        <v>7805242</v>
      </c>
    </row>
    <row r="34" spans="1:11" ht="20.25" customHeight="1" x14ac:dyDescent="0.25">
      <c r="A34" s="286" t="s">
        <v>19</v>
      </c>
      <c r="B34" s="287" t="s">
        <v>57</v>
      </c>
      <c r="C34" s="293">
        <f t="shared" si="15"/>
        <v>0</v>
      </c>
      <c r="D34" s="253">
        <v>0</v>
      </c>
      <c r="E34" s="254">
        <v>0</v>
      </c>
      <c r="F34" s="293">
        <f t="shared" si="13"/>
        <v>0</v>
      </c>
      <c r="G34" s="253">
        <v>0</v>
      </c>
      <c r="H34" s="254">
        <v>0</v>
      </c>
      <c r="I34" s="293">
        <f t="shared" si="14"/>
        <v>0</v>
      </c>
      <c r="J34" s="253">
        <v>0</v>
      </c>
      <c r="K34" s="321">
        <v>0</v>
      </c>
    </row>
    <row r="35" spans="1:11" ht="20.25" customHeight="1" x14ac:dyDescent="0.25">
      <c r="A35" s="286" t="s">
        <v>21</v>
      </c>
      <c r="B35" s="287" t="s">
        <v>59</v>
      </c>
      <c r="C35" s="293">
        <f>SUM(D35:E35)</f>
        <v>0</v>
      </c>
      <c r="D35" s="253">
        <v>0</v>
      </c>
      <c r="E35" s="254">
        <v>0</v>
      </c>
      <c r="F35" s="293">
        <f t="shared" si="13"/>
        <v>0</v>
      </c>
      <c r="G35" s="253">
        <v>0</v>
      </c>
      <c r="H35" s="254">
        <v>0</v>
      </c>
      <c r="I35" s="293">
        <f t="shared" si="14"/>
        <v>0</v>
      </c>
      <c r="J35" s="253">
        <v>0</v>
      </c>
      <c r="K35" s="321">
        <v>0</v>
      </c>
    </row>
    <row r="36" spans="1:11" ht="25.5" customHeight="1" x14ac:dyDescent="0.25">
      <c r="A36" s="324" t="s">
        <v>23</v>
      </c>
      <c r="B36" s="301" t="s">
        <v>88</v>
      </c>
      <c r="C36" s="328">
        <f t="shared" ref="C36:K36" si="16">SUM(C37:C39)</f>
        <v>292000</v>
      </c>
      <c r="D36" s="318">
        <f t="shared" si="16"/>
        <v>292000</v>
      </c>
      <c r="E36" s="319">
        <f t="shared" si="16"/>
        <v>0</v>
      </c>
      <c r="F36" s="328">
        <f t="shared" si="16"/>
        <v>292000</v>
      </c>
      <c r="G36" s="318">
        <f t="shared" si="16"/>
        <v>292000</v>
      </c>
      <c r="H36" s="319">
        <f t="shared" si="16"/>
        <v>0</v>
      </c>
      <c r="I36" s="328">
        <f t="shared" si="16"/>
        <v>166330</v>
      </c>
      <c r="J36" s="318">
        <f t="shared" si="16"/>
        <v>0</v>
      </c>
      <c r="K36" s="319">
        <f t="shared" si="16"/>
        <v>166330</v>
      </c>
    </row>
    <row r="37" spans="1:11" ht="20.25" customHeight="1" x14ac:dyDescent="0.25">
      <c r="A37" s="286" t="s">
        <v>25</v>
      </c>
      <c r="B37" s="287" t="s">
        <v>64</v>
      </c>
      <c r="C37" s="293">
        <f>SUM(D37:E37)</f>
        <v>292000</v>
      </c>
      <c r="D37" s="253">
        <v>292000</v>
      </c>
      <c r="E37" s="254">
        <v>0</v>
      </c>
      <c r="F37" s="293">
        <f>SUM(G37:H37)</f>
        <v>292000</v>
      </c>
      <c r="G37" s="253">
        <v>292000</v>
      </c>
      <c r="H37" s="254">
        <v>0</v>
      </c>
      <c r="I37" s="293">
        <f t="shared" si="14"/>
        <v>166330</v>
      </c>
      <c r="J37" s="253"/>
      <c r="K37" s="321">
        <v>166330</v>
      </c>
    </row>
    <row r="38" spans="1:11" ht="20.25" customHeight="1" x14ac:dyDescent="0.25">
      <c r="A38" s="286" t="s">
        <v>65</v>
      </c>
      <c r="B38" s="287" t="s">
        <v>68</v>
      </c>
      <c r="C38" s="293">
        <f>D38</f>
        <v>0</v>
      </c>
      <c r="D38" s="253">
        <v>0</v>
      </c>
      <c r="E38" s="254">
        <v>0</v>
      </c>
      <c r="F38" s="293">
        <v>0</v>
      </c>
      <c r="G38" s="253">
        <v>0</v>
      </c>
      <c r="H38" s="254">
        <v>0</v>
      </c>
      <c r="I38" s="293">
        <f t="shared" si="14"/>
        <v>0</v>
      </c>
      <c r="J38" s="253">
        <v>0</v>
      </c>
      <c r="K38" s="321">
        <v>0</v>
      </c>
    </row>
    <row r="39" spans="1:11" ht="20.25" customHeight="1" x14ac:dyDescent="0.25">
      <c r="A39" s="286" t="s">
        <v>67</v>
      </c>
      <c r="B39" s="287" t="s">
        <v>89</v>
      </c>
      <c r="C39" s="293">
        <f>D39</f>
        <v>0</v>
      </c>
      <c r="D39" s="253">
        <v>0</v>
      </c>
      <c r="E39" s="254">
        <v>0</v>
      </c>
      <c r="F39" s="293">
        <v>0</v>
      </c>
      <c r="G39" s="253">
        <v>0</v>
      </c>
      <c r="H39" s="254">
        <v>0</v>
      </c>
      <c r="I39" s="293">
        <f t="shared" si="14"/>
        <v>0</v>
      </c>
      <c r="J39" s="253">
        <v>0</v>
      </c>
      <c r="K39" s="321">
        <v>0</v>
      </c>
    </row>
    <row r="40" spans="1:11" ht="24.75" customHeight="1" x14ac:dyDescent="0.25">
      <c r="A40" s="286" t="s">
        <v>69</v>
      </c>
      <c r="B40" s="287" t="s">
        <v>90</v>
      </c>
      <c r="C40" s="293">
        <f>D40</f>
        <v>0</v>
      </c>
      <c r="D40" s="253">
        <v>0</v>
      </c>
      <c r="E40" s="254">
        <v>0</v>
      </c>
      <c r="F40" s="293">
        <v>0</v>
      </c>
      <c r="G40" s="320">
        <v>0</v>
      </c>
      <c r="H40" s="321">
        <v>0</v>
      </c>
      <c r="I40" s="293">
        <f t="shared" si="14"/>
        <v>0</v>
      </c>
      <c r="J40" s="320">
        <v>0</v>
      </c>
      <c r="K40" s="321">
        <v>0</v>
      </c>
    </row>
    <row r="41" spans="1:11" ht="25.5" customHeight="1" thickBot="1" x14ac:dyDescent="0.3">
      <c r="A41" s="325" t="s">
        <v>29</v>
      </c>
      <c r="B41" s="327" t="s">
        <v>91</v>
      </c>
      <c r="C41" s="314">
        <f>C30+C36</f>
        <v>69476000</v>
      </c>
      <c r="D41" s="315">
        <f t="shared" ref="D41:K41" si="17">D30+D36</f>
        <v>5596000</v>
      </c>
      <c r="E41" s="316">
        <f t="shared" si="17"/>
        <v>63880000</v>
      </c>
      <c r="F41" s="314">
        <f t="shared" si="17"/>
        <v>72456191</v>
      </c>
      <c r="G41" s="315">
        <f t="shared" si="17"/>
        <v>14169183</v>
      </c>
      <c r="H41" s="316">
        <f t="shared" si="17"/>
        <v>58287008</v>
      </c>
      <c r="I41" s="314">
        <f t="shared" si="17"/>
        <v>66147124</v>
      </c>
      <c r="J41" s="315">
        <f t="shared" si="17"/>
        <v>7693786</v>
      </c>
      <c r="K41" s="316">
        <f t="shared" si="17"/>
        <v>58453338</v>
      </c>
    </row>
    <row r="42" spans="1:11" ht="15.75" thickBot="1" x14ac:dyDescent="0.3">
      <c r="A42" s="257"/>
      <c r="B42" s="258"/>
      <c r="C42" s="259"/>
      <c r="D42" s="259"/>
      <c r="E42" s="259"/>
      <c r="F42" s="259"/>
      <c r="G42" s="245"/>
      <c r="H42" s="245"/>
      <c r="I42" s="245"/>
      <c r="J42" s="245"/>
    </row>
    <row r="43" spans="1:11" ht="15.75" thickBot="1" x14ac:dyDescent="0.3">
      <c r="A43" s="260" t="s">
        <v>80</v>
      </c>
      <c r="B43" s="261"/>
      <c r="C43" s="19">
        <v>12</v>
      </c>
      <c r="D43" s="19">
        <v>12</v>
      </c>
      <c r="E43" s="19"/>
      <c r="F43" s="19">
        <v>12</v>
      </c>
      <c r="G43" s="19">
        <v>12</v>
      </c>
      <c r="H43" s="262"/>
      <c r="I43" s="19">
        <v>12</v>
      </c>
      <c r="J43" s="19">
        <v>12</v>
      </c>
      <c r="K43" s="256"/>
    </row>
    <row r="44" spans="1:11" ht="15.75" thickBot="1" x14ac:dyDescent="0.3">
      <c r="A44" s="260" t="s">
        <v>81</v>
      </c>
      <c r="B44" s="261"/>
      <c r="C44" s="19">
        <v>0</v>
      </c>
      <c r="D44" s="19">
        <v>0</v>
      </c>
      <c r="E44" s="19"/>
      <c r="F44" s="19"/>
      <c r="G44" s="262">
        <v>0</v>
      </c>
      <c r="H44" s="262"/>
      <c r="I44" s="262"/>
      <c r="J44" s="262">
        <v>0</v>
      </c>
      <c r="K44" s="256"/>
    </row>
    <row r="45" spans="1:11" x14ac:dyDescent="0.25">
      <c r="A45" s="17"/>
      <c r="B45" s="18"/>
      <c r="C45" s="18"/>
      <c r="D45" s="18"/>
      <c r="E45" s="18"/>
      <c r="F45" s="18"/>
    </row>
    <row r="46" spans="1:11" hidden="1" x14ac:dyDescent="0.25">
      <c r="C46" s="399">
        <f>C41-C15</f>
        <v>0</v>
      </c>
      <c r="D46" s="399">
        <f t="shared" ref="D46:K46" si="18">D41-D15</f>
        <v>0</v>
      </c>
      <c r="E46" s="399">
        <f t="shared" si="18"/>
        <v>0</v>
      </c>
      <c r="F46" s="399">
        <f t="shared" si="18"/>
        <v>0</v>
      </c>
      <c r="G46" s="399">
        <f t="shared" si="18"/>
        <v>0</v>
      </c>
      <c r="H46" s="399">
        <f t="shared" si="18"/>
        <v>0</v>
      </c>
      <c r="I46" s="399">
        <f t="shared" si="18"/>
        <v>-149033</v>
      </c>
      <c r="J46" s="399">
        <f t="shared" si="18"/>
        <v>-149033</v>
      </c>
      <c r="K46" s="399">
        <f t="shared" si="18"/>
        <v>0</v>
      </c>
    </row>
  </sheetData>
  <mergeCells count="12">
    <mergeCell ref="A28:A29"/>
    <mergeCell ref="B2:K2"/>
    <mergeCell ref="B3:K3"/>
    <mergeCell ref="A4:K4"/>
    <mergeCell ref="A1:K1"/>
    <mergeCell ref="A5:A6"/>
    <mergeCell ref="C28:E28"/>
    <mergeCell ref="G28:H28"/>
    <mergeCell ref="J28:K28"/>
    <mergeCell ref="F5:H5"/>
    <mergeCell ref="I5:K5"/>
    <mergeCell ref="C5:E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zoomScaleNormal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M20" sqref="M20"/>
    </sheetView>
  </sheetViews>
  <sheetFormatPr defaultRowHeight="15" x14ac:dyDescent="0.25"/>
  <cols>
    <col min="1" max="1" width="3.42578125" customWidth="1"/>
    <col min="2" max="2" width="26.7109375" customWidth="1"/>
    <col min="3" max="13" width="8.7109375" bestFit="1" customWidth="1"/>
    <col min="14" max="14" width="9.5703125" bestFit="1" customWidth="1"/>
    <col min="15" max="15" width="14.28515625" bestFit="1" customWidth="1"/>
    <col min="16" max="16" width="10.85546875" hidden="1" customWidth="1"/>
    <col min="17" max="17" width="11.5703125" hidden="1" customWidth="1"/>
  </cols>
  <sheetData>
    <row r="1" spans="1:19" ht="15.75" x14ac:dyDescent="0.25">
      <c r="A1" s="522" t="s">
        <v>360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9" ht="16.5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 t="s">
        <v>428</v>
      </c>
    </row>
    <row r="3" spans="1:19" ht="48.75" thickBot="1" x14ac:dyDescent="0.3">
      <c r="A3" s="31" t="s">
        <v>93</v>
      </c>
      <c r="B3" s="32" t="s">
        <v>0</v>
      </c>
      <c r="C3" s="32" t="s">
        <v>94</v>
      </c>
      <c r="D3" s="32" t="s">
        <v>95</v>
      </c>
      <c r="E3" s="32" t="s">
        <v>96</v>
      </c>
      <c r="F3" s="32" t="s">
        <v>97</v>
      </c>
      <c r="G3" s="32" t="s">
        <v>98</v>
      </c>
      <c r="H3" s="32" t="s">
        <v>99</v>
      </c>
      <c r="I3" s="32" t="s">
        <v>100</v>
      </c>
      <c r="J3" s="32" t="s">
        <v>101</v>
      </c>
      <c r="K3" s="32" t="s">
        <v>102</v>
      </c>
      <c r="L3" s="32" t="s">
        <v>103</v>
      </c>
      <c r="M3" s="32" t="s">
        <v>104</v>
      </c>
      <c r="N3" s="32" t="s">
        <v>105</v>
      </c>
      <c r="O3" s="33" t="s">
        <v>106</v>
      </c>
    </row>
    <row r="4" spans="1:19" ht="15.75" thickBot="1" x14ac:dyDescent="0.3">
      <c r="A4" s="34" t="s">
        <v>11</v>
      </c>
      <c r="B4" s="524" t="s">
        <v>7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6"/>
    </row>
    <row r="5" spans="1:19" ht="22.5" x14ac:dyDescent="0.25">
      <c r="A5" s="35" t="s">
        <v>23</v>
      </c>
      <c r="B5" s="36" t="s">
        <v>107</v>
      </c>
      <c r="C5" s="417">
        <v>18165419</v>
      </c>
      <c r="D5" s="417">
        <v>18165419</v>
      </c>
      <c r="E5" s="417">
        <v>18165419</v>
      </c>
      <c r="F5" s="417">
        <v>18165419</v>
      </c>
      <c r="G5" s="417">
        <v>18165419</v>
      </c>
      <c r="H5" s="417">
        <v>18165419</v>
      </c>
      <c r="I5" s="417">
        <v>18165419</v>
      </c>
      <c r="J5" s="417">
        <v>18165419</v>
      </c>
      <c r="K5" s="417">
        <v>18165419</v>
      </c>
      <c r="L5" s="417">
        <v>18165419</v>
      </c>
      <c r="M5" s="417">
        <v>18165419</v>
      </c>
      <c r="N5" s="418">
        <f>P5-C5-D5-E5-F5-G5-H5-I5-J5-K5-L5-M5</f>
        <v>18165423</v>
      </c>
      <c r="O5" s="419">
        <f t="shared" ref="O5:O24" si="0">SUM(C5:N5)</f>
        <v>217985032</v>
      </c>
      <c r="P5" s="399">
        <v>217985032</v>
      </c>
      <c r="Q5" s="399">
        <f>P5-O5</f>
        <v>0</v>
      </c>
    </row>
    <row r="6" spans="1:19" ht="22.5" x14ac:dyDescent="0.25">
      <c r="A6" s="37" t="s">
        <v>29</v>
      </c>
      <c r="B6" s="38" t="s">
        <v>108</v>
      </c>
      <c r="C6" s="420">
        <v>640330</v>
      </c>
      <c r="D6" s="420">
        <v>0</v>
      </c>
      <c r="E6" s="420">
        <v>0</v>
      </c>
      <c r="F6" s="420">
        <v>0</v>
      </c>
      <c r="G6" s="420">
        <v>0</v>
      </c>
      <c r="H6" s="420">
        <v>0</v>
      </c>
      <c r="I6" s="420">
        <v>0</v>
      </c>
      <c r="J6" s="420">
        <v>6757901</v>
      </c>
      <c r="K6" s="420">
        <v>0</v>
      </c>
      <c r="L6" s="420">
        <v>0</v>
      </c>
      <c r="M6" s="420">
        <v>0</v>
      </c>
      <c r="N6" s="420">
        <f t="shared" ref="N6:N13" si="1">P6-C6-D6-E6-F6-G6-H6-I6-J6-K6-L6-M6</f>
        <v>9845648</v>
      </c>
      <c r="O6" s="421">
        <f t="shared" ref="O6:O13" si="2">SUM(C6:N6)</f>
        <v>17243879</v>
      </c>
      <c r="P6" s="399">
        <v>17243879</v>
      </c>
      <c r="Q6" s="399">
        <f t="shared" ref="Q6:Q25" si="3">P6-O6</f>
        <v>0</v>
      </c>
    </row>
    <row r="7" spans="1:19" ht="22.5" x14ac:dyDescent="0.25">
      <c r="A7" s="37" t="s">
        <v>76</v>
      </c>
      <c r="B7" s="39" t="s">
        <v>109</v>
      </c>
      <c r="C7" s="422">
        <v>0</v>
      </c>
      <c r="D7" s="422">
        <v>0</v>
      </c>
      <c r="E7" s="422">
        <v>0</v>
      </c>
      <c r="F7" s="422">
        <v>0</v>
      </c>
      <c r="G7" s="422">
        <v>0</v>
      </c>
      <c r="H7" s="422">
        <v>0</v>
      </c>
      <c r="I7" s="422">
        <v>0</v>
      </c>
      <c r="J7" s="422">
        <v>2999973</v>
      </c>
      <c r="K7" s="422">
        <v>0</v>
      </c>
      <c r="L7" s="422">
        <v>0</v>
      </c>
      <c r="M7" s="422">
        <v>21943150</v>
      </c>
      <c r="N7" s="420">
        <f t="shared" si="1"/>
        <v>0</v>
      </c>
      <c r="O7" s="421">
        <f t="shared" si="2"/>
        <v>24943123</v>
      </c>
      <c r="P7" s="399">
        <v>24943123</v>
      </c>
      <c r="Q7" s="399">
        <f t="shared" si="3"/>
        <v>0</v>
      </c>
    </row>
    <row r="8" spans="1:19" x14ac:dyDescent="0.25">
      <c r="A8" s="37" t="s">
        <v>41</v>
      </c>
      <c r="B8" s="40" t="s">
        <v>110</v>
      </c>
      <c r="C8" s="420">
        <v>170218</v>
      </c>
      <c r="D8" s="420">
        <v>125109</v>
      </c>
      <c r="E8" s="420">
        <v>17804592</v>
      </c>
      <c r="F8" s="420">
        <v>4464456</v>
      </c>
      <c r="G8" s="420">
        <v>2620358</v>
      </c>
      <c r="H8" s="420">
        <v>509599</v>
      </c>
      <c r="I8" s="420">
        <v>225886</v>
      </c>
      <c r="J8" s="420">
        <v>580774</v>
      </c>
      <c r="K8" s="420">
        <v>17970390</v>
      </c>
      <c r="L8" s="420">
        <v>3909889</v>
      </c>
      <c r="M8" s="420">
        <v>746341</v>
      </c>
      <c r="N8" s="420">
        <f t="shared" si="1"/>
        <v>6173290</v>
      </c>
      <c r="O8" s="421">
        <f t="shared" si="2"/>
        <v>55300902</v>
      </c>
      <c r="P8" s="399">
        <v>55300902</v>
      </c>
      <c r="Q8" s="399">
        <f t="shared" si="3"/>
        <v>0</v>
      </c>
    </row>
    <row r="9" spans="1:19" x14ac:dyDescent="0.25">
      <c r="A9" s="37" t="s">
        <v>111</v>
      </c>
      <c r="B9" s="40" t="s">
        <v>112</v>
      </c>
      <c r="C9" s="420">
        <v>2923580</v>
      </c>
      <c r="D9" s="420">
        <v>2923580</v>
      </c>
      <c r="E9" s="420">
        <v>2923580</v>
      </c>
      <c r="F9" s="420">
        <v>2923580</v>
      </c>
      <c r="G9" s="420">
        <v>2923580</v>
      </c>
      <c r="H9" s="420">
        <v>2923580</v>
      </c>
      <c r="I9" s="420">
        <v>2923580</v>
      </c>
      <c r="J9" s="420">
        <v>2923580</v>
      </c>
      <c r="K9" s="420">
        <v>2923580</v>
      </c>
      <c r="L9" s="420">
        <v>2923580</v>
      </c>
      <c r="M9" s="420">
        <v>2923580</v>
      </c>
      <c r="N9" s="420">
        <f t="shared" si="1"/>
        <v>2923578</v>
      </c>
      <c r="O9" s="421">
        <f t="shared" si="2"/>
        <v>35082958</v>
      </c>
      <c r="P9" s="399">
        <v>35082958</v>
      </c>
      <c r="Q9" s="399">
        <f t="shared" si="3"/>
        <v>0</v>
      </c>
    </row>
    <row r="10" spans="1:19" x14ac:dyDescent="0.25">
      <c r="A10" s="37" t="s">
        <v>48</v>
      </c>
      <c r="B10" s="40" t="s">
        <v>113</v>
      </c>
      <c r="C10" s="420">
        <v>0</v>
      </c>
      <c r="D10" s="420">
        <v>1204840</v>
      </c>
      <c r="E10" s="420">
        <v>0</v>
      </c>
      <c r="F10" s="420">
        <v>3000000</v>
      </c>
      <c r="G10" s="420">
        <v>0</v>
      </c>
      <c r="H10" s="420">
        <v>2981000</v>
      </c>
      <c r="I10" s="420">
        <v>2122850</v>
      </c>
      <c r="J10" s="420">
        <v>0</v>
      </c>
      <c r="K10" s="420">
        <v>17500000</v>
      </c>
      <c r="L10" s="420">
        <v>40000</v>
      </c>
      <c r="M10" s="420">
        <v>0</v>
      </c>
      <c r="N10" s="420">
        <f t="shared" si="1"/>
        <v>4526920</v>
      </c>
      <c r="O10" s="421">
        <f t="shared" si="2"/>
        <v>31375610</v>
      </c>
      <c r="P10" s="399">
        <v>31375610</v>
      </c>
      <c r="Q10" s="399">
        <f t="shared" si="3"/>
        <v>0</v>
      </c>
    </row>
    <row r="11" spans="1:19" x14ac:dyDescent="0.25">
      <c r="A11" s="37" t="s">
        <v>49</v>
      </c>
      <c r="B11" s="40" t="s">
        <v>114</v>
      </c>
      <c r="C11" s="420">
        <v>8335</v>
      </c>
      <c r="D11" s="420">
        <v>8335</v>
      </c>
      <c r="E11" s="420">
        <v>8335</v>
      </c>
      <c r="F11" s="420">
        <v>16670</v>
      </c>
      <c r="G11" s="420">
        <v>0</v>
      </c>
      <c r="H11" s="420">
        <v>0</v>
      </c>
      <c r="I11" s="420">
        <v>16670</v>
      </c>
      <c r="J11" s="420">
        <v>0</v>
      </c>
      <c r="K11" s="420">
        <v>10000</v>
      </c>
      <c r="L11" s="420">
        <v>0</v>
      </c>
      <c r="M11" s="420">
        <v>0</v>
      </c>
      <c r="N11" s="420">
        <f t="shared" si="1"/>
        <v>30000</v>
      </c>
      <c r="O11" s="421">
        <f t="shared" si="2"/>
        <v>98345</v>
      </c>
      <c r="P11" s="399">
        <v>98345</v>
      </c>
      <c r="Q11" s="399">
        <f t="shared" si="3"/>
        <v>0</v>
      </c>
    </row>
    <row r="12" spans="1:19" ht="22.5" x14ac:dyDescent="0.25">
      <c r="A12" s="37" t="s">
        <v>115</v>
      </c>
      <c r="B12" s="38" t="s">
        <v>116</v>
      </c>
      <c r="C12" s="420">
        <v>46320</v>
      </c>
      <c r="D12" s="420">
        <v>0</v>
      </c>
      <c r="E12" s="420">
        <v>0</v>
      </c>
      <c r="F12" s="420">
        <v>26182</v>
      </c>
      <c r="G12" s="420">
        <v>0</v>
      </c>
      <c r="H12" s="420">
        <v>0</v>
      </c>
      <c r="I12" s="420">
        <v>15864</v>
      </c>
      <c r="J12" s="420">
        <v>0</v>
      </c>
      <c r="K12" s="420">
        <v>0</v>
      </c>
      <c r="L12" s="420">
        <v>10320</v>
      </c>
      <c r="M12" s="420">
        <v>0</v>
      </c>
      <c r="N12" s="420">
        <f t="shared" si="1"/>
        <v>0</v>
      </c>
      <c r="O12" s="421">
        <f t="shared" si="2"/>
        <v>98686</v>
      </c>
      <c r="P12" s="399">
        <v>98686</v>
      </c>
      <c r="Q12" s="399">
        <f t="shared" si="3"/>
        <v>0</v>
      </c>
    </row>
    <row r="13" spans="1:19" ht="15.75" thickBot="1" x14ac:dyDescent="0.3">
      <c r="A13" s="37" t="s">
        <v>51</v>
      </c>
      <c r="B13" s="40" t="s">
        <v>117</v>
      </c>
      <c r="C13" s="420">
        <v>37363971</v>
      </c>
      <c r="D13" s="420">
        <v>0</v>
      </c>
      <c r="E13" s="420">
        <v>0</v>
      </c>
      <c r="F13" s="420">
        <v>0</v>
      </c>
      <c r="G13" s="420">
        <v>0</v>
      </c>
      <c r="H13" s="420">
        <v>0</v>
      </c>
      <c r="I13" s="420">
        <v>0</v>
      </c>
      <c r="J13" s="420">
        <v>0</v>
      </c>
      <c r="K13" s="420">
        <v>0</v>
      </c>
      <c r="L13" s="420">
        <v>0</v>
      </c>
      <c r="M13" s="420">
        <v>0</v>
      </c>
      <c r="N13" s="423">
        <f t="shared" si="1"/>
        <v>8659866</v>
      </c>
      <c r="O13" s="424">
        <f t="shared" si="2"/>
        <v>46023837</v>
      </c>
      <c r="P13" s="399">
        <v>46023837</v>
      </c>
      <c r="Q13" s="399">
        <f t="shared" si="3"/>
        <v>0</v>
      </c>
    </row>
    <row r="14" spans="1:19" ht="15.75" thickBot="1" x14ac:dyDescent="0.3">
      <c r="A14" s="34" t="s">
        <v>52</v>
      </c>
      <c r="B14" s="41" t="s">
        <v>118</v>
      </c>
      <c r="C14" s="42">
        <f>SUM(C5:C13)</f>
        <v>59318173</v>
      </c>
      <c r="D14" s="42">
        <f t="shared" ref="D14:N14" si="4">SUM(D5:D13)</f>
        <v>22427283</v>
      </c>
      <c r="E14" s="42">
        <f t="shared" si="4"/>
        <v>38901926</v>
      </c>
      <c r="F14" s="42">
        <f t="shared" si="4"/>
        <v>28596307</v>
      </c>
      <c r="G14" s="42">
        <f t="shared" si="4"/>
        <v>23709357</v>
      </c>
      <c r="H14" s="42">
        <f t="shared" si="4"/>
        <v>24579598</v>
      </c>
      <c r="I14" s="42">
        <f t="shared" si="4"/>
        <v>23470269</v>
      </c>
      <c r="J14" s="42">
        <f t="shared" si="4"/>
        <v>31427647</v>
      </c>
      <c r="K14" s="42">
        <f t="shared" si="4"/>
        <v>56569389</v>
      </c>
      <c r="L14" s="42">
        <f t="shared" si="4"/>
        <v>25049208</v>
      </c>
      <c r="M14" s="42">
        <f t="shared" si="4"/>
        <v>43778490</v>
      </c>
      <c r="N14" s="42">
        <f t="shared" si="4"/>
        <v>50324725</v>
      </c>
      <c r="O14" s="43">
        <f>SUM(C14:N14)</f>
        <v>428152372</v>
      </c>
      <c r="P14" s="414">
        <v>428152372</v>
      </c>
      <c r="Q14" s="399">
        <f t="shared" si="3"/>
        <v>0</v>
      </c>
    </row>
    <row r="15" spans="1:19" ht="15.75" thickBot="1" x14ac:dyDescent="0.3">
      <c r="A15" s="34" t="s">
        <v>119</v>
      </c>
      <c r="B15" s="524" t="s">
        <v>53</v>
      </c>
      <c r="C15" s="525"/>
      <c r="D15" s="525"/>
      <c r="E15" s="525"/>
      <c r="F15" s="525"/>
      <c r="G15" s="525"/>
      <c r="H15" s="525"/>
      <c r="I15" s="525"/>
      <c r="J15" s="525"/>
      <c r="K15" s="525"/>
      <c r="L15" s="525"/>
      <c r="M15" s="525"/>
      <c r="N15" s="525"/>
      <c r="O15" s="526"/>
      <c r="P15" s="399"/>
      <c r="Q15" s="399">
        <f t="shared" si="3"/>
        <v>0</v>
      </c>
      <c r="R15" t="s">
        <v>345</v>
      </c>
    </row>
    <row r="16" spans="1:19" x14ac:dyDescent="0.25">
      <c r="A16" s="44" t="s">
        <v>120</v>
      </c>
      <c r="B16" s="45" t="s">
        <v>121</v>
      </c>
      <c r="C16" s="422">
        <v>13916368</v>
      </c>
      <c r="D16" s="422">
        <v>13916368</v>
      </c>
      <c r="E16" s="422">
        <v>13916368</v>
      </c>
      <c r="F16" s="422">
        <v>13916368</v>
      </c>
      <c r="G16" s="422">
        <v>13916368</v>
      </c>
      <c r="H16" s="422">
        <v>13916368</v>
      </c>
      <c r="I16" s="422">
        <v>13916368</v>
      </c>
      <c r="J16" s="422">
        <v>13916368</v>
      </c>
      <c r="K16" s="422">
        <v>13916368</v>
      </c>
      <c r="L16" s="422">
        <v>13916368</v>
      </c>
      <c r="M16" s="422">
        <v>13916368</v>
      </c>
      <c r="N16" s="418">
        <f t="shared" ref="N16" si="5">P16-C16-D16-E16-F16-G16-H16-I16-J16-K16-L16-M16</f>
        <v>13916372</v>
      </c>
      <c r="O16" s="419">
        <f t="shared" ref="O16" si="6">SUM(C16:N16)</f>
        <v>166996420</v>
      </c>
      <c r="P16" s="399">
        <v>166996420</v>
      </c>
      <c r="Q16" s="399">
        <f t="shared" si="3"/>
        <v>0</v>
      </c>
      <c r="S16" t="s">
        <v>346</v>
      </c>
    </row>
    <row r="17" spans="1:23" ht="22.5" x14ac:dyDescent="0.25">
      <c r="A17" s="37" t="s">
        <v>122</v>
      </c>
      <c r="B17" s="38" t="s">
        <v>55</v>
      </c>
      <c r="C17" s="420">
        <v>2599470</v>
      </c>
      <c r="D17" s="420">
        <v>2599470</v>
      </c>
      <c r="E17" s="420">
        <v>2599470</v>
      </c>
      <c r="F17" s="420">
        <v>2599470</v>
      </c>
      <c r="G17" s="420">
        <v>2599470</v>
      </c>
      <c r="H17" s="420">
        <v>2599470</v>
      </c>
      <c r="I17" s="420">
        <v>2599470</v>
      </c>
      <c r="J17" s="420">
        <v>2599470</v>
      </c>
      <c r="K17" s="420">
        <v>2599470</v>
      </c>
      <c r="L17" s="420">
        <v>2599470</v>
      </c>
      <c r="M17" s="420">
        <v>2599470</v>
      </c>
      <c r="N17" s="420">
        <f t="shared" ref="N17:N23" si="7">P17-C17-D17-E17-F17-G17-H17-I17-J17-K17-L17-M17</f>
        <v>2599473</v>
      </c>
      <c r="O17" s="421">
        <f t="shared" ref="O17:O23" si="8">SUM(C17:N17)</f>
        <v>31193643</v>
      </c>
      <c r="P17" s="399">
        <v>31193643</v>
      </c>
      <c r="Q17" s="399">
        <f t="shared" si="3"/>
        <v>0</v>
      </c>
      <c r="W17" t="s">
        <v>348</v>
      </c>
    </row>
    <row r="18" spans="1:23" x14ac:dyDescent="0.25">
      <c r="A18" s="37" t="s">
        <v>123</v>
      </c>
      <c r="B18" s="40" t="s">
        <v>56</v>
      </c>
      <c r="C18" s="420">
        <v>20360620</v>
      </c>
      <c r="D18" s="420">
        <v>3617285</v>
      </c>
      <c r="E18" s="420">
        <v>18660295</v>
      </c>
      <c r="F18" s="420">
        <v>6894759</v>
      </c>
      <c r="G18" s="420">
        <v>66301</v>
      </c>
      <c r="H18" s="420">
        <v>6500350</v>
      </c>
      <c r="I18" s="420">
        <v>6896122</v>
      </c>
      <c r="J18" s="420">
        <v>10326035</v>
      </c>
      <c r="K18" s="420">
        <v>13360620</v>
      </c>
      <c r="L18" s="420">
        <v>3803621</v>
      </c>
      <c r="M18" s="420">
        <v>23360620</v>
      </c>
      <c r="N18" s="420">
        <f t="shared" si="7"/>
        <v>10065787</v>
      </c>
      <c r="O18" s="421">
        <f t="shared" si="8"/>
        <v>123912415</v>
      </c>
      <c r="P18" s="399">
        <v>123912415</v>
      </c>
      <c r="Q18" s="399">
        <f t="shared" si="3"/>
        <v>0</v>
      </c>
    </row>
    <row r="19" spans="1:23" x14ac:dyDescent="0.25">
      <c r="A19" s="37" t="s">
        <v>124</v>
      </c>
      <c r="B19" s="40" t="s">
        <v>57</v>
      </c>
      <c r="C19" s="420">
        <v>563410</v>
      </c>
      <c r="D19" s="420">
        <v>563410</v>
      </c>
      <c r="E19" s="420">
        <v>563410</v>
      </c>
      <c r="F19" s="420">
        <v>563410</v>
      </c>
      <c r="G19" s="420">
        <v>563410</v>
      </c>
      <c r="H19" s="420">
        <v>563410</v>
      </c>
      <c r="I19" s="420">
        <v>563410</v>
      </c>
      <c r="J19" s="420">
        <v>563410</v>
      </c>
      <c r="K19" s="420">
        <v>563410</v>
      </c>
      <c r="L19" s="420">
        <v>563410</v>
      </c>
      <c r="M19" s="420">
        <v>563410</v>
      </c>
      <c r="N19" s="420">
        <f t="shared" si="7"/>
        <v>563442</v>
      </c>
      <c r="O19" s="421">
        <f t="shared" si="8"/>
        <v>6760952</v>
      </c>
      <c r="P19" s="399">
        <v>6760952</v>
      </c>
      <c r="Q19" s="399">
        <f t="shared" si="3"/>
        <v>0</v>
      </c>
      <c r="U19" t="s">
        <v>344</v>
      </c>
    </row>
    <row r="20" spans="1:23" x14ac:dyDescent="0.25">
      <c r="A20" s="37" t="s">
        <v>125</v>
      </c>
      <c r="B20" s="40" t="s">
        <v>126</v>
      </c>
      <c r="C20" s="420">
        <v>161340</v>
      </c>
      <c r="D20" s="420">
        <v>0</v>
      </c>
      <c r="E20" s="420">
        <v>835706</v>
      </c>
      <c r="F20" s="420">
        <v>1000000</v>
      </c>
      <c r="G20" s="420">
        <v>0</v>
      </c>
      <c r="H20" s="420">
        <v>0</v>
      </c>
      <c r="I20" s="420">
        <v>25000</v>
      </c>
      <c r="J20" s="420">
        <v>0</v>
      </c>
      <c r="K20" s="420">
        <v>100000</v>
      </c>
      <c r="L20" s="420">
        <v>4000000</v>
      </c>
      <c r="M20" s="425">
        <v>0</v>
      </c>
      <c r="N20" s="420">
        <f t="shared" si="7"/>
        <v>0</v>
      </c>
      <c r="O20" s="421">
        <f t="shared" si="8"/>
        <v>6122046</v>
      </c>
      <c r="P20" s="399">
        <v>6122046</v>
      </c>
      <c r="Q20" s="399">
        <f t="shared" si="3"/>
        <v>0</v>
      </c>
      <c r="S20" t="s">
        <v>327</v>
      </c>
    </row>
    <row r="21" spans="1:23" x14ac:dyDescent="0.25">
      <c r="A21" s="37" t="s">
        <v>127</v>
      </c>
      <c r="B21" s="40" t="s">
        <v>64</v>
      </c>
      <c r="C21" s="420">
        <v>0</v>
      </c>
      <c r="D21" s="420">
        <v>0</v>
      </c>
      <c r="E21" s="420">
        <v>0</v>
      </c>
      <c r="F21" s="420">
        <v>0</v>
      </c>
      <c r="G21" s="420">
        <v>0</v>
      </c>
      <c r="H21" s="420">
        <v>0</v>
      </c>
      <c r="I21" s="420">
        <v>469899</v>
      </c>
      <c r="J21" s="420">
        <v>990397</v>
      </c>
      <c r="K21" s="420">
        <v>1708489</v>
      </c>
      <c r="L21" s="420">
        <v>166339</v>
      </c>
      <c r="M21" s="425">
        <v>100000</v>
      </c>
      <c r="N21" s="420">
        <f t="shared" si="7"/>
        <v>1410617</v>
      </c>
      <c r="O21" s="421">
        <f t="shared" si="8"/>
        <v>4845741</v>
      </c>
      <c r="P21" s="399">
        <v>4845741</v>
      </c>
      <c r="Q21" s="399">
        <f t="shared" si="3"/>
        <v>0</v>
      </c>
    </row>
    <row r="22" spans="1:23" x14ac:dyDescent="0.25">
      <c r="A22" s="37" t="s">
        <v>128</v>
      </c>
      <c r="B22" s="38" t="s">
        <v>68</v>
      </c>
      <c r="C22" s="420">
        <v>10576506</v>
      </c>
      <c r="D22" s="420">
        <v>4730750</v>
      </c>
      <c r="E22" s="420">
        <v>762000</v>
      </c>
      <c r="F22" s="420">
        <v>622300</v>
      </c>
      <c r="G22" s="420">
        <v>0</v>
      </c>
      <c r="H22" s="420">
        <v>0</v>
      </c>
      <c r="I22" s="420">
        <v>0</v>
      </c>
      <c r="J22" s="420">
        <v>0</v>
      </c>
      <c r="K22" s="420">
        <v>0</v>
      </c>
      <c r="L22" s="420">
        <v>0</v>
      </c>
      <c r="M22" s="425">
        <v>0</v>
      </c>
      <c r="N22" s="420">
        <f t="shared" si="7"/>
        <v>4526920</v>
      </c>
      <c r="O22" s="421">
        <f t="shared" si="8"/>
        <v>21218476</v>
      </c>
      <c r="P22" s="399">
        <v>21218476</v>
      </c>
      <c r="Q22" s="399">
        <f t="shared" si="3"/>
        <v>0</v>
      </c>
    </row>
    <row r="23" spans="1:23" ht="15.75" thickBot="1" x14ac:dyDescent="0.3">
      <c r="A23" s="37" t="s">
        <v>129</v>
      </c>
      <c r="B23" s="40" t="s">
        <v>131</v>
      </c>
      <c r="C23" s="420">
        <v>0</v>
      </c>
      <c r="D23" s="420">
        <v>0</v>
      </c>
      <c r="E23" s="420">
        <v>0</v>
      </c>
      <c r="F23" s="420">
        <v>1000000</v>
      </c>
      <c r="G23" s="420">
        <v>0</v>
      </c>
      <c r="H23" s="420">
        <v>0</v>
      </c>
      <c r="I23" s="420">
        <v>0</v>
      </c>
      <c r="J23" s="420">
        <v>0</v>
      </c>
      <c r="K23" s="420">
        <v>0</v>
      </c>
      <c r="L23" s="420">
        <v>3000000</v>
      </c>
      <c r="M23" s="425">
        <v>0</v>
      </c>
      <c r="N23" s="423">
        <f t="shared" si="7"/>
        <v>3000000</v>
      </c>
      <c r="O23" s="424">
        <f t="shared" si="8"/>
        <v>7000000</v>
      </c>
      <c r="P23" s="399">
        <v>7000000</v>
      </c>
      <c r="Q23" s="399">
        <f t="shared" si="3"/>
        <v>0</v>
      </c>
      <c r="S23" t="s">
        <v>347</v>
      </c>
    </row>
    <row r="24" spans="1:23" ht="15.75" thickBot="1" x14ac:dyDescent="0.3">
      <c r="A24" s="46" t="s">
        <v>130</v>
      </c>
      <c r="B24" s="41" t="s">
        <v>133</v>
      </c>
      <c r="C24" s="426">
        <f t="shared" ref="C24:N24" si="9">SUM(C16:C23)</f>
        <v>48177714</v>
      </c>
      <c r="D24" s="426">
        <f t="shared" si="9"/>
        <v>25427283</v>
      </c>
      <c r="E24" s="426">
        <f t="shared" si="9"/>
        <v>37337249</v>
      </c>
      <c r="F24" s="426">
        <f t="shared" si="9"/>
        <v>26596307</v>
      </c>
      <c r="G24" s="426">
        <f t="shared" si="9"/>
        <v>17145549</v>
      </c>
      <c r="H24" s="426">
        <f t="shared" si="9"/>
        <v>23579598</v>
      </c>
      <c r="I24" s="426">
        <f t="shared" si="9"/>
        <v>24470269</v>
      </c>
      <c r="J24" s="426">
        <f t="shared" si="9"/>
        <v>28395680</v>
      </c>
      <c r="K24" s="426">
        <f t="shared" si="9"/>
        <v>32248357</v>
      </c>
      <c r="L24" s="426">
        <f t="shared" si="9"/>
        <v>28049208</v>
      </c>
      <c r="M24" s="426">
        <f t="shared" si="9"/>
        <v>40539868</v>
      </c>
      <c r="N24" s="426">
        <f t="shared" si="9"/>
        <v>36082611</v>
      </c>
      <c r="O24" s="427">
        <f t="shared" si="0"/>
        <v>368049693</v>
      </c>
      <c r="P24" s="414">
        <f>SUM(P16:P23)</f>
        <v>368049693</v>
      </c>
      <c r="Q24" s="399">
        <f t="shared" si="3"/>
        <v>0</v>
      </c>
    </row>
    <row r="25" spans="1:23" ht="15.75" hidden="1" thickBot="1" x14ac:dyDescent="0.3">
      <c r="A25" s="46" t="s">
        <v>132</v>
      </c>
      <c r="B25" s="47" t="s">
        <v>135</v>
      </c>
      <c r="C25" s="428">
        <f t="shared" ref="C25:O25" si="10">C14-C24</f>
        <v>11140459</v>
      </c>
      <c r="D25" s="428">
        <f t="shared" si="10"/>
        <v>-3000000</v>
      </c>
      <c r="E25" s="428">
        <f t="shared" si="10"/>
        <v>1564677</v>
      </c>
      <c r="F25" s="428">
        <f t="shared" si="10"/>
        <v>2000000</v>
      </c>
      <c r="G25" s="428">
        <f t="shared" si="10"/>
        <v>6563808</v>
      </c>
      <c r="H25" s="428">
        <f t="shared" si="10"/>
        <v>1000000</v>
      </c>
      <c r="I25" s="428">
        <f t="shared" si="10"/>
        <v>-1000000</v>
      </c>
      <c r="J25" s="428">
        <f t="shared" si="10"/>
        <v>3031967</v>
      </c>
      <c r="K25" s="428">
        <f t="shared" si="10"/>
        <v>24321032</v>
      </c>
      <c r="L25" s="428">
        <f t="shared" si="10"/>
        <v>-3000000</v>
      </c>
      <c r="M25" s="428">
        <f t="shared" si="10"/>
        <v>3238622</v>
      </c>
      <c r="N25" s="428">
        <f t="shared" si="10"/>
        <v>14242114</v>
      </c>
      <c r="O25" s="429">
        <f t="shared" si="10"/>
        <v>60102679</v>
      </c>
      <c r="P25" s="399">
        <v>60102679</v>
      </c>
      <c r="Q25" s="399">
        <f t="shared" si="3"/>
        <v>0</v>
      </c>
    </row>
  </sheetData>
  <mergeCells count="3">
    <mergeCell ref="A1:O1"/>
    <mergeCell ref="B4:O4"/>
    <mergeCell ref="B15:O15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zoomScale="110" zoomScaleNormal="110" workbookViewId="0">
      <selection activeCell="I17" sqref="I17"/>
    </sheetView>
  </sheetViews>
  <sheetFormatPr defaultRowHeight="15" x14ac:dyDescent="0.25"/>
  <cols>
    <col min="1" max="1" width="5.85546875" customWidth="1"/>
    <col min="2" max="2" width="47.28515625" customWidth="1"/>
    <col min="3" max="3" width="14" customWidth="1"/>
    <col min="4" max="4" width="47.28515625" customWidth="1"/>
    <col min="5" max="5" width="14" customWidth="1"/>
  </cols>
  <sheetData>
    <row r="1" spans="1:5" ht="31.5" x14ac:dyDescent="0.25">
      <c r="A1" s="21"/>
      <c r="B1" s="48" t="s">
        <v>943</v>
      </c>
      <c r="C1" s="49"/>
      <c r="D1" s="49"/>
      <c r="E1" s="49"/>
    </row>
    <row r="2" spans="1:5" ht="15.75" thickBot="1" x14ac:dyDescent="0.3">
      <c r="A2" s="21"/>
      <c r="B2" s="20"/>
      <c r="C2" s="21"/>
      <c r="D2" s="21"/>
      <c r="E2" s="50" t="s">
        <v>428</v>
      </c>
    </row>
    <row r="3" spans="1:5" ht="15.75" thickBot="1" x14ac:dyDescent="0.3">
      <c r="A3" s="527" t="s">
        <v>136</v>
      </c>
      <c r="B3" s="51" t="s">
        <v>7</v>
      </c>
      <c r="C3" s="52"/>
      <c r="D3" s="51" t="s">
        <v>53</v>
      </c>
      <c r="E3" s="53"/>
    </row>
    <row r="4" spans="1:5" ht="24.75" thickBot="1" x14ac:dyDescent="0.3">
      <c r="A4" s="528"/>
      <c r="B4" s="22" t="s">
        <v>0</v>
      </c>
      <c r="C4" s="23" t="s">
        <v>356</v>
      </c>
      <c r="D4" s="22" t="s">
        <v>0</v>
      </c>
      <c r="E4" s="23" t="s">
        <v>356</v>
      </c>
    </row>
    <row r="5" spans="1:5" ht="15.75" thickBot="1" x14ac:dyDescent="0.3">
      <c r="A5" s="54">
        <v>1</v>
      </c>
      <c r="B5" s="55">
        <v>2</v>
      </c>
      <c r="C5" s="56">
        <v>3</v>
      </c>
      <c r="D5" s="55">
        <v>4</v>
      </c>
      <c r="E5" s="57">
        <v>5</v>
      </c>
    </row>
    <row r="6" spans="1:5" x14ac:dyDescent="0.25">
      <c r="A6" s="58" t="s">
        <v>11</v>
      </c>
      <c r="B6" s="59" t="s">
        <v>167</v>
      </c>
      <c r="C6" s="431">
        <v>24943123</v>
      </c>
      <c r="D6" s="59" t="s">
        <v>64</v>
      </c>
      <c r="E6" s="60">
        <v>4845741</v>
      </c>
    </row>
    <row r="7" spans="1:5" x14ac:dyDescent="0.25">
      <c r="A7" s="61" t="s">
        <v>23</v>
      </c>
      <c r="B7" s="62" t="s">
        <v>168</v>
      </c>
      <c r="C7" s="14"/>
      <c r="D7" s="62" t="s">
        <v>169</v>
      </c>
      <c r="E7" s="63"/>
    </row>
    <row r="8" spans="1:5" x14ac:dyDescent="0.25">
      <c r="A8" s="61" t="s">
        <v>29</v>
      </c>
      <c r="B8" s="62" t="s">
        <v>113</v>
      </c>
      <c r="C8" s="14">
        <v>31375610</v>
      </c>
      <c r="D8" s="62" t="s">
        <v>68</v>
      </c>
      <c r="E8" s="63">
        <v>21218476</v>
      </c>
    </row>
    <row r="9" spans="1:5" x14ac:dyDescent="0.25">
      <c r="A9" s="61" t="s">
        <v>76</v>
      </c>
      <c r="B9" s="62" t="s">
        <v>170</v>
      </c>
      <c r="C9" s="14">
        <v>98686</v>
      </c>
      <c r="D9" s="62" t="s">
        <v>171</v>
      </c>
      <c r="E9" s="63"/>
    </row>
    <row r="10" spans="1:5" x14ac:dyDescent="0.25">
      <c r="A10" s="61" t="s">
        <v>41</v>
      </c>
      <c r="B10" s="62" t="s">
        <v>172</v>
      </c>
      <c r="C10" s="14"/>
      <c r="D10" s="62" t="s">
        <v>72</v>
      </c>
      <c r="E10" s="63"/>
    </row>
    <row r="11" spans="1:5" x14ac:dyDescent="0.25">
      <c r="A11" s="61" t="s">
        <v>111</v>
      </c>
      <c r="B11" s="62" t="s">
        <v>173</v>
      </c>
      <c r="C11" s="13"/>
      <c r="D11" s="65"/>
      <c r="E11" s="63"/>
    </row>
    <row r="12" spans="1:5" ht="15.75" thickBot="1" x14ac:dyDescent="0.3">
      <c r="A12" s="84" t="s">
        <v>48</v>
      </c>
      <c r="B12" s="85"/>
      <c r="C12" s="86"/>
      <c r="D12" s="87" t="s">
        <v>141</v>
      </c>
      <c r="E12" s="88"/>
    </row>
    <row r="13" spans="1:5" ht="15.75" thickBot="1" x14ac:dyDescent="0.3">
      <c r="A13" s="68" t="s">
        <v>49</v>
      </c>
      <c r="B13" s="69" t="s">
        <v>193</v>
      </c>
      <c r="C13" s="70">
        <f>SUM(C11:C12,C9,C8,C6)</f>
        <v>56417419</v>
      </c>
      <c r="D13" s="69" t="s">
        <v>174</v>
      </c>
      <c r="E13" s="71">
        <f>SUM(E10:E12,E8,E6)</f>
        <v>26064217</v>
      </c>
    </row>
    <row r="14" spans="1:5" x14ac:dyDescent="0.25">
      <c r="A14" s="58" t="s">
        <v>115</v>
      </c>
      <c r="B14" s="89" t="s">
        <v>175</v>
      </c>
      <c r="C14" s="74">
        <f>+C15+C16+C17+C18</f>
        <v>0</v>
      </c>
      <c r="D14" s="75" t="s">
        <v>144</v>
      </c>
      <c r="E14" s="90"/>
    </row>
    <row r="15" spans="1:5" x14ac:dyDescent="0.25">
      <c r="A15" s="61" t="s">
        <v>51</v>
      </c>
      <c r="B15" s="91" t="s">
        <v>84</v>
      </c>
      <c r="C15" s="78"/>
      <c r="D15" s="75" t="s">
        <v>176</v>
      </c>
      <c r="E15" s="79"/>
    </row>
    <row r="16" spans="1:5" x14ac:dyDescent="0.25">
      <c r="A16" s="58" t="s">
        <v>52</v>
      </c>
      <c r="B16" s="91" t="s">
        <v>177</v>
      </c>
      <c r="C16" s="78"/>
      <c r="D16" s="75" t="s">
        <v>148</v>
      </c>
      <c r="E16" s="79"/>
    </row>
    <row r="17" spans="1:5" x14ac:dyDescent="0.25">
      <c r="A17" s="61" t="s">
        <v>119</v>
      </c>
      <c r="B17" s="91" t="s">
        <v>178</v>
      </c>
      <c r="C17" s="78"/>
      <c r="D17" s="75" t="s">
        <v>150</v>
      </c>
      <c r="E17" s="79">
        <v>7000000</v>
      </c>
    </row>
    <row r="18" spans="1:5" x14ac:dyDescent="0.25">
      <c r="A18" s="58" t="s">
        <v>120</v>
      </c>
      <c r="B18" s="91" t="s">
        <v>179</v>
      </c>
      <c r="C18" s="78"/>
      <c r="D18" s="73" t="s">
        <v>152</v>
      </c>
      <c r="E18" s="79"/>
    </row>
    <row r="19" spans="1:5" x14ac:dyDescent="0.25">
      <c r="A19" s="61" t="s">
        <v>122</v>
      </c>
      <c r="B19" s="92" t="s">
        <v>180</v>
      </c>
      <c r="C19" s="78"/>
      <c r="D19" s="75" t="s">
        <v>181</v>
      </c>
      <c r="E19" s="79"/>
    </row>
    <row r="20" spans="1:5" x14ac:dyDescent="0.25">
      <c r="A20" s="58" t="s">
        <v>123</v>
      </c>
      <c r="B20" s="93" t="s">
        <v>182</v>
      </c>
      <c r="C20" s="80">
        <f>+C21+C22+C23+C24+C25</f>
        <v>0</v>
      </c>
      <c r="D20" s="94" t="s">
        <v>156</v>
      </c>
      <c r="E20" s="79"/>
    </row>
    <row r="21" spans="1:5" x14ac:dyDescent="0.25">
      <c r="A21" s="61" t="s">
        <v>124</v>
      </c>
      <c r="B21" s="92" t="s">
        <v>183</v>
      </c>
      <c r="C21" s="78"/>
      <c r="D21" s="94" t="s">
        <v>184</v>
      </c>
      <c r="E21" s="79"/>
    </row>
    <row r="22" spans="1:5" x14ac:dyDescent="0.25">
      <c r="A22" s="58" t="s">
        <v>125</v>
      </c>
      <c r="B22" s="92" t="s">
        <v>185</v>
      </c>
      <c r="C22" s="78"/>
      <c r="D22" s="95"/>
      <c r="E22" s="79"/>
    </row>
    <row r="23" spans="1:5" x14ac:dyDescent="0.25">
      <c r="A23" s="61" t="s">
        <v>127</v>
      </c>
      <c r="B23" s="91" t="s">
        <v>186</v>
      </c>
      <c r="C23" s="78"/>
      <c r="D23" s="96"/>
      <c r="E23" s="79"/>
    </row>
    <row r="24" spans="1:5" x14ac:dyDescent="0.25">
      <c r="A24" s="58" t="s">
        <v>128</v>
      </c>
      <c r="B24" s="97" t="s">
        <v>187</v>
      </c>
      <c r="C24" s="78"/>
      <c r="D24" s="65"/>
      <c r="E24" s="79"/>
    </row>
    <row r="25" spans="1:5" ht="15.75" thickBot="1" x14ac:dyDescent="0.3">
      <c r="A25" s="61" t="s">
        <v>129</v>
      </c>
      <c r="B25" s="98" t="s">
        <v>188</v>
      </c>
      <c r="C25" s="78"/>
      <c r="D25" s="96"/>
      <c r="E25" s="79"/>
    </row>
    <row r="26" spans="1:5" ht="21.75" thickBot="1" x14ac:dyDescent="0.3">
      <c r="A26" s="68" t="s">
        <v>130</v>
      </c>
      <c r="B26" s="69" t="s">
        <v>189</v>
      </c>
      <c r="C26" s="70">
        <f>+C14+C20</f>
        <v>0</v>
      </c>
      <c r="D26" s="69" t="s">
        <v>190</v>
      </c>
      <c r="E26" s="71">
        <f>SUM(E14:E25)</f>
        <v>7000000</v>
      </c>
    </row>
    <row r="27" spans="1:5" ht="15.75" thickBot="1" x14ac:dyDescent="0.3">
      <c r="A27" s="68" t="s">
        <v>132</v>
      </c>
      <c r="B27" s="82" t="s">
        <v>191</v>
      </c>
      <c r="C27" s="83">
        <f>+C13+C26</f>
        <v>56417419</v>
      </c>
      <c r="D27" s="82" t="s">
        <v>192</v>
      </c>
      <c r="E27" s="83">
        <f>+E13+E26</f>
        <v>33064217</v>
      </c>
    </row>
    <row r="28" spans="1:5" ht="15.75" thickBot="1" x14ac:dyDescent="0.3">
      <c r="A28" s="68" t="s">
        <v>134</v>
      </c>
      <c r="B28" s="82" t="s">
        <v>163</v>
      </c>
      <c r="C28" s="83" t="str">
        <f>IF(C13-E13&lt;0,E13-C13,"-")</f>
        <v>-</v>
      </c>
      <c r="D28" s="82" t="s">
        <v>164</v>
      </c>
      <c r="E28" s="83">
        <f>IF(C13-E13&gt;0,C13-E13,"-")</f>
        <v>30353202</v>
      </c>
    </row>
    <row r="29" spans="1:5" ht="15.75" thickBot="1" x14ac:dyDescent="0.3">
      <c r="A29" s="68" t="s">
        <v>162</v>
      </c>
      <c r="B29" s="82" t="s">
        <v>165</v>
      </c>
      <c r="C29" s="83" t="str">
        <f>IF(C13+C14-E27&lt;0,E27-(C13+C14),"-")</f>
        <v>-</v>
      </c>
      <c r="D29" s="82" t="s">
        <v>166</v>
      </c>
      <c r="E29" s="83">
        <f>IF(C13+C14-E27&gt;0,C13+C14-E27,"-")</f>
        <v>23353202</v>
      </c>
    </row>
  </sheetData>
  <mergeCells count="1">
    <mergeCell ref="A3:A4"/>
  </mergeCells>
  <phoneticPr fontId="44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3" zoomScale="110" zoomScaleNormal="110" workbookViewId="0">
      <selection activeCell="B2" sqref="B2"/>
    </sheetView>
  </sheetViews>
  <sheetFormatPr defaultRowHeight="15" x14ac:dyDescent="0.25"/>
  <cols>
    <col min="1" max="1" width="5.85546875" customWidth="1"/>
    <col min="2" max="2" width="47.28515625" customWidth="1"/>
    <col min="3" max="3" width="14" customWidth="1"/>
    <col min="4" max="4" width="47.28515625" customWidth="1"/>
    <col min="5" max="5" width="14" customWidth="1"/>
  </cols>
  <sheetData>
    <row r="1" spans="1:5" ht="31.5" x14ac:dyDescent="0.25">
      <c r="A1" s="21"/>
      <c r="B1" s="48" t="s">
        <v>944</v>
      </c>
      <c r="C1" s="49"/>
      <c r="D1" s="49"/>
      <c r="E1" s="49"/>
    </row>
    <row r="2" spans="1:5" ht="15.75" thickBot="1" x14ac:dyDescent="0.3">
      <c r="A2" s="21"/>
      <c r="B2" s="20"/>
      <c r="C2" s="21"/>
      <c r="D2" s="21"/>
      <c r="E2" s="50" t="s">
        <v>428</v>
      </c>
    </row>
    <row r="3" spans="1:5" ht="15.75" thickBot="1" x14ac:dyDescent="0.3">
      <c r="A3" s="529" t="s">
        <v>136</v>
      </c>
      <c r="B3" s="51" t="s">
        <v>7</v>
      </c>
      <c r="C3" s="52"/>
      <c r="D3" s="51" t="s">
        <v>53</v>
      </c>
      <c r="E3" s="53"/>
    </row>
    <row r="4" spans="1:5" ht="24.75" thickBot="1" x14ac:dyDescent="0.3">
      <c r="A4" s="530"/>
      <c r="B4" s="22" t="s">
        <v>0</v>
      </c>
      <c r="C4" s="23" t="s">
        <v>356</v>
      </c>
      <c r="D4" s="22" t="s">
        <v>0</v>
      </c>
      <c r="E4" s="24" t="s">
        <v>356</v>
      </c>
    </row>
    <row r="5" spans="1:5" ht="15.75" thickBot="1" x14ac:dyDescent="0.3">
      <c r="A5" s="54">
        <v>1</v>
      </c>
      <c r="B5" s="55">
        <v>2</v>
      </c>
      <c r="C5" s="56" t="s">
        <v>29</v>
      </c>
      <c r="D5" s="55" t="s">
        <v>76</v>
      </c>
      <c r="E5" s="57" t="s">
        <v>41</v>
      </c>
    </row>
    <row r="6" spans="1:5" x14ac:dyDescent="0.25">
      <c r="A6" s="58" t="s">
        <v>11</v>
      </c>
      <c r="B6" s="59" t="s">
        <v>107</v>
      </c>
      <c r="C6" s="430">
        <v>217985032</v>
      </c>
      <c r="D6" s="59" t="s">
        <v>121</v>
      </c>
      <c r="E6" s="60">
        <v>166996420</v>
      </c>
    </row>
    <row r="7" spans="1:5" x14ac:dyDescent="0.25">
      <c r="A7" s="61" t="s">
        <v>23</v>
      </c>
      <c r="B7" s="62" t="s">
        <v>137</v>
      </c>
      <c r="C7" s="14">
        <v>17243879</v>
      </c>
      <c r="D7" s="62" t="s">
        <v>55</v>
      </c>
      <c r="E7" s="63">
        <v>31193643</v>
      </c>
    </row>
    <row r="8" spans="1:5" x14ac:dyDescent="0.25">
      <c r="A8" s="61" t="s">
        <v>29</v>
      </c>
      <c r="B8" s="62" t="s">
        <v>138</v>
      </c>
      <c r="C8" s="14"/>
      <c r="D8" s="62" t="s">
        <v>139</v>
      </c>
      <c r="E8" s="63">
        <v>123912415</v>
      </c>
    </row>
    <row r="9" spans="1:5" x14ac:dyDescent="0.25">
      <c r="A9" s="61" t="s">
        <v>76</v>
      </c>
      <c r="B9" s="62" t="s">
        <v>110</v>
      </c>
      <c r="C9" s="14">
        <v>55300902</v>
      </c>
      <c r="D9" s="62" t="s">
        <v>57</v>
      </c>
      <c r="E9" s="63">
        <v>6760952</v>
      </c>
    </row>
    <row r="10" spans="1:5" x14ac:dyDescent="0.25">
      <c r="A10" s="61" t="s">
        <v>41</v>
      </c>
      <c r="B10" s="64" t="s">
        <v>114</v>
      </c>
      <c r="C10" s="14">
        <v>98345</v>
      </c>
      <c r="D10" s="62" t="s">
        <v>59</v>
      </c>
      <c r="E10" s="63">
        <v>6122046</v>
      </c>
    </row>
    <row r="11" spans="1:5" x14ac:dyDescent="0.25">
      <c r="A11" s="61" t="s">
        <v>111</v>
      </c>
      <c r="B11" s="62" t="s">
        <v>140</v>
      </c>
      <c r="C11" s="13"/>
      <c r="D11" s="62" t="s">
        <v>141</v>
      </c>
      <c r="E11" s="63"/>
    </row>
    <row r="12" spans="1:5" x14ac:dyDescent="0.25">
      <c r="A12" s="61" t="s">
        <v>48</v>
      </c>
      <c r="B12" s="62" t="s">
        <v>142</v>
      </c>
      <c r="C12" s="14">
        <v>35082958</v>
      </c>
      <c r="D12" s="65" t="s">
        <v>341</v>
      </c>
      <c r="E12" s="63"/>
    </row>
    <row r="13" spans="1:5" x14ac:dyDescent="0.25">
      <c r="A13" s="61" t="s">
        <v>49</v>
      </c>
      <c r="B13" s="65"/>
      <c r="C13" s="14"/>
      <c r="D13" s="65"/>
      <c r="E13" s="63"/>
    </row>
    <row r="14" spans="1:5" ht="15.75" thickBot="1" x14ac:dyDescent="0.3">
      <c r="A14" s="61" t="s">
        <v>115</v>
      </c>
      <c r="B14" s="26"/>
      <c r="C14" s="66"/>
      <c r="D14" s="65"/>
      <c r="E14" s="67"/>
    </row>
    <row r="15" spans="1:5" ht="15.75" thickBot="1" x14ac:dyDescent="0.3">
      <c r="A15" s="68" t="s">
        <v>51</v>
      </c>
      <c r="B15" s="69" t="s">
        <v>194</v>
      </c>
      <c r="C15" s="70">
        <f>SUM(C6:C14)</f>
        <v>325711116</v>
      </c>
      <c r="D15" s="69" t="s">
        <v>195</v>
      </c>
      <c r="E15" s="71">
        <f>SUM(E6:E14)</f>
        <v>334985476</v>
      </c>
    </row>
    <row r="16" spans="1:5" x14ac:dyDescent="0.25">
      <c r="A16" s="72" t="s">
        <v>52</v>
      </c>
      <c r="B16" s="73" t="s">
        <v>143</v>
      </c>
      <c r="C16" s="74">
        <f>+C17+C18+C19+C20</f>
        <v>46023837</v>
      </c>
      <c r="D16" s="75" t="s">
        <v>144</v>
      </c>
      <c r="E16" s="76"/>
    </row>
    <row r="17" spans="1:5" x14ac:dyDescent="0.25">
      <c r="A17" s="77" t="s">
        <v>119</v>
      </c>
      <c r="B17" s="75" t="s">
        <v>145</v>
      </c>
      <c r="C17" s="78">
        <f>37363971+8659866</f>
        <v>46023837</v>
      </c>
      <c r="D17" s="75" t="s">
        <v>146</v>
      </c>
      <c r="E17" s="79"/>
    </row>
    <row r="18" spans="1:5" x14ac:dyDescent="0.25">
      <c r="A18" s="77" t="s">
        <v>120</v>
      </c>
      <c r="B18" s="75" t="s">
        <v>147</v>
      </c>
      <c r="C18" s="78"/>
      <c r="D18" s="75" t="s">
        <v>148</v>
      </c>
      <c r="E18" s="79"/>
    </row>
    <row r="19" spans="1:5" x14ac:dyDescent="0.25">
      <c r="A19" s="77" t="s">
        <v>122</v>
      </c>
      <c r="B19" s="75" t="s">
        <v>149</v>
      </c>
      <c r="C19" s="78"/>
      <c r="D19" s="75" t="s">
        <v>150</v>
      </c>
      <c r="E19" s="79"/>
    </row>
    <row r="20" spans="1:5" x14ac:dyDescent="0.25">
      <c r="A20" s="77" t="s">
        <v>123</v>
      </c>
      <c r="B20" s="75" t="s">
        <v>151</v>
      </c>
      <c r="C20" s="78"/>
      <c r="D20" s="73" t="s">
        <v>152</v>
      </c>
      <c r="E20" s="79"/>
    </row>
    <row r="21" spans="1:5" x14ac:dyDescent="0.25">
      <c r="A21" s="77" t="s">
        <v>124</v>
      </c>
      <c r="B21" s="75" t="s">
        <v>153</v>
      </c>
      <c r="C21" s="80">
        <f>+C22+C23</f>
        <v>0</v>
      </c>
      <c r="D21" s="75" t="s">
        <v>154</v>
      </c>
      <c r="E21" s="79"/>
    </row>
    <row r="22" spans="1:5" x14ac:dyDescent="0.25">
      <c r="A22" s="72" t="s">
        <v>125</v>
      </c>
      <c r="B22" s="73" t="s">
        <v>155</v>
      </c>
      <c r="C22" s="81"/>
      <c r="D22" s="59" t="s">
        <v>156</v>
      </c>
      <c r="E22" s="76"/>
    </row>
    <row r="23" spans="1:5" ht="15.75" thickBot="1" x14ac:dyDescent="0.3">
      <c r="A23" s="77" t="s">
        <v>127</v>
      </c>
      <c r="B23" s="75" t="s">
        <v>157</v>
      </c>
      <c r="C23" s="78"/>
      <c r="D23" s="65"/>
      <c r="E23" s="79"/>
    </row>
    <row r="24" spans="1:5" ht="21.75" thickBot="1" x14ac:dyDescent="0.3">
      <c r="A24" s="68" t="s">
        <v>128</v>
      </c>
      <c r="B24" s="69" t="s">
        <v>158</v>
      </c>
      <c r="C24" s="70">
        <f>+C16+C21</f>
        <v>46023837</v>
      </c>
      <c r="D24" s="69" t="s">
        <v>159</v>
      </c>
      <c r="E24" s="71">
        <f>SUM(E16:E23)</f>
        <v>0</v>
      </c>
    </row>
    <row r="25" spans="1:5" ht="15.75" thickBot="1" x14ac:dyDescent="0.3">
      <c r="A25" s="68" t="s">
        <v>129</v>
      </c>
      <c r="B25" s="82" t="s">
        <v>160</v>
      </c>
      <c r="C25" s="83">
        <f>+C15+C24</f>
        <v>371734953</v>
      </c>
      <c r="D25" s="82" t="s">
        <v>161</v>
      </c>
      <c r="E25" s="83">
        <f>+E15+E24</f>
        <v>334985476</v>
      </c>
    </row>
    <row r="26" spans="1:5" ht="15.75" thickBot="1" x14ac:dyDescent="0.3">
      <c r="A26" s="68" t="s">
        <v>130</v>
      </c>
      <c r="B26" s="82" t="s">
        <v>163</v>
      </c>
      <c r="C26" s="83"/>
      <c r="D26" s="82" t="s">
        <v>164</v>
      </c>
      <c r="E26" s="83" t="str">
        <f>IF(C15-E15&gt;0,C15-E15,"-")</f>
        <v>-</v>
      </c>
    </row>
    <row r="27" spans="1:5" ht="15.75" thickBot="1" x14ac:dyDescent="0.3">
      <c r="A27" s="68" t="s">
        <v>132</v>
      </c>
      <c r="B27" s="82" t="s">
        <v>165</v>
      </c>
      <c r="C27" s="83" t="str">
        <f>IF(C15+C16-E25&lt;0,E25-(C15+C16),"-")</f>
        <v>-</v>
      </c>
      <c r="D27" s="82" t="s">
        <v>166</v>
      </c>
      <c r="E27" s="83">
        <f>IF(C15+C16-E25&gt;0,C15+C16-E25,"-")</f>
        <v>36749477</v>
      </c>
    </row>
  </sheetData>
  <mergeCells count="1">
    <mergeCell ref="A3:A4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10" workbookViewId="0">
      <selection activeCell="B8" sqref="B8"/>
    </sheetView>
  </sheetViews>
  <sheetFormatPr defaultColWidth="9.140625" defaultRowHeight="15" x14ac:dyDescent="0.25"/>
  <cols>
    <col min="1" max="1" width="14" bestFit="1" customWidth="1"/>
    <col min="2" max="2" width="53.85546875" customWidth="1"/>
    <col min="3" max="3" width="17.42578125" customWidth="1"/>
    <col min="4" max="4" width="10.28515625" customWidth="1"/>
  </cols>
  <sheetData>
    <row r="1" spans="1:4" ht="15.75" x14ac:dyDescent="0.25">
      <c r="A1" s="531" t="s">
        <v>366</v>
      </c>
      <c r="B1" s="531"/>
      <c r="C1" s="531"/>
      <c r="D1" s="531"/>
    </row>
    <row r="2" spans="1:4" x14ac:dyDescent="0.25">
      <c r="A2" s="458"/>
      <c r="B2" s="458"/>
    </row>
    <row r="3" spans="1:4" x14ac:dyDescent="0.25">
      <c r="A3" s="458"/>
      <c r="B3" s="458"/>
    </row>
    <row r="4" spans="1:4" x14ac:dyDescent="0.25">
      <c r="B4" s="532" t="s">
        <v>945</v>
      </c>
      <c r="C4" s="532"/>
    </row>
    <row r="5" spans="1:4" ht="15.75" thickBot="1" x14ac:dyDescent="0.3">
      <c r="B5" s="456"/>
      <c r="C5" s="544" t="s">
        <v>264</v>
      </c>
      <c r="D5" s="544"/>
    </row>
    <row r="6" spans="1:4" ht="31.5" customHeight="1" x14ac:dyDescent="0.25">
      <c r="A6" s="459" t="s">
        <v>955</v>
      </c>
      <c r="B6" s="460" t="s">
        <v>946</v>
      </c>
      <c r="C6" s="460" t="s">
        <v>370</v>
      </c>
      <c r="D6" s="470" t="s">
        <v>957</v>
      </c>
    </row>
    <row r="7" spans="1:4" ht="15.75" thickBot="1" x14ac:dyDescent="0.3">
      <c r="A7" s="477">
        <v>1</v>
      </c>
      <c r="B7" s="478">
        <v>2</v>
      </c>
      <c r="C7" s="478">
        <v>3</v>
      </c>
      <c r="D7" s="479">
        <v>4</v>
      </c>
    </row>
    <row r="8" spans="1:4" x14ac:dyDescent="0.25">
      <c r="A8" s="536" t="s">
        <v>937</v>
      </c>
      <c r="B8" s="475" t="s">
        <v>960</v>
      </c>
      <c r="C8" s="476">
        <v>890397</v>
      </c>
      <c r="D8" s="539">
        <f>SUM(C8:C14)</f>
        <v>2208013</v>
      </c>
    </row>
    <row r="9" spans="1:4" x14ac:dyDescent="0.25">
      <c r="A9" s="537"/>
      <c r="B9" s="462" t="s">
        <v>961</v>
      </c>
      <c r="C9" s="471">
        <v>246253</v>
      </c>
      <c r="D9" s="540"/>
    </row>
    <row r="10" spans="1:4" x14ac:dyDescent="0.25">
      <c r="A10" s="537"/>
      <c r="B10" s="462" t="s">
        <v>962</v>
      </c>
      <c r="C10" s="471">
        <v>22500</v>
      </c>
      <c r="D10" s="540"/>
    </row>
    <row r="11" spans="1:4" x14ac:dyDescent="0.25">
      <c r="A11" s="537"/>
      <c r="B11" s="462" t="s">
        <v>963</v>
      </c>
      <c r="C11" s="471">
        <v>8999</v>
      </c>
      <c r="D11" s="540"/>
    </row>
    <row r="12" spans="1:4" x14ac:dyDescent="0.25">
      <c r="A12" s="537"/>
      <c r="B12" s="462" t="s">
        <v>964</v>
      </c>
      <c r="C12" s="471">
        <v>39999</v>
      </c>
      <c r="D12" s="540"/>
    </row>
    <row r="13" spans="1:4" x14ac:dyDescent="0.25">
      <c r="A13" s="537"/>
      <c r="B13" s="463" t="s">
        <v>965</v>
      </c>
      <c r="C13" s="472">
        <v>263483</v>
      </c>
      <c r="D13" s="540"/>
    </row>
    <row r="14" spans="1:4" x14ac:dyDescent="0.25">
      <c r="A14" s="538"/>
      <c r="B14" s="463" t="s">
        <v>966</v>
      </c>
      <c r="C14" s="472">
        <v>736382</v>
      </c>
      <c r="D14" s="541"/>
    </row>
    <row r="15" spans="1:4" x14ac:dyDescent="0.25">
      <c r="A15" s="461" t="s">
        <v>958</v>
      </c>
      <c r="B15" s="463" t="s">
        <v>967</v>
      </c>
      <c r="C15" s="472">
        <v>764499</v>
      </c>
      <c r="D15" s="486">
        <f>C15</f>
        <v>764499</v>
      </c>
    </row>
    <row r="16" spans="1:4" x14ac:dyDescent="0.25">
      <c r="A16" s="542" t="s">
        <v>954</v>
      </c>
      <c r="B16" s="463" t="s">
        <v>968</v>
      </c>
      <c r="C16" s="472">
        <v>1206500</v>
      </c>
      <c r="D16" s="543">
        <f>C16+C17+C18</f>
        <v>1706899</v>
      </c>
    </row>
    <row r="17" spans="1:4" x14ac:dyDescent="0.25">
      <c r="A17" s="537"/>
      <c r="B17" s="463" t="s">
        <v>969</v>
      </c>
      <c r="C17" s="472">
        <v>269899</v>
      </c>
      <c r="D17" s="540"/>
    </row>
    <row r="18" spans="1:4" x14ac:dyDescent="0.25">
      <c r="A18" s="538"/>
      <c r="B18" s="463" t="s">
        <v>970</v>
      </c>
      <c r="C18" s="472">
        <v>230500</v>
      </c>
      <c r="D18" s="541"/>
    </row>
    <row r="19" spans="1:4" x14ac:dyDescent="0.25">
      <c r="A19" s="542" t="s">
        <v>959</v>
      </c>
      <c r="B19" s="463" t="s">
        <v>971</v>
      </c>
      <c r="C19" s="472">
        <v>139990</v>
      </c>
      <c r="D19" s="543">
        <f>C19+C20</f>
        <v>166330</v>
      </c>
    </row>
    <row r="20" spans="1:4" x14ac:dyDescent="0.25">
      <c r="A20" s="538"/>
      <c r="B20" s="463" t="s">
        <v>962</v>
      </c>
      <c r="C20" s="472">
        <v>26340</v>
      </c>
      <c r="D20" s="541"/>
    </row>
    <row r="21" spans="1:4" ht="15.75" thickBot="1" x14ac:dyDescent="0.3">
      <c r="A21" s="464"/>
      <c r="B21" s="465" t="s">
        <v>106</v>
      </c>
      <c r="C21" s="484">
        <f>SUM(C8:C20)</f>
        <v>4845741</v>
      </c>
      <c r="D21" s="474">
        <f>SUM(D8:D20)</f>
        <v>4845741</v>
      </c>
    </row>
    <row r="22" spans="1:4" x14ac:dyDescent="0.25">
      <c r="D22" s="485"/>
    </row>
    <row r="24" spans="1:4" x14ac:dyDescent="0.25">
      <c r="B24" s="532" t="s">
        <v>947</v>
      </c>
      <c r="C24" s="532"/>
    </row>
    <row r="25" spans="1:4" ht="15.75" thickBot="1" x14ac:dyDescent="0.3">
      <c r="B25" s="456"/>
      <c r="C25" s="457"/>
    </row>
    <row r="26" spans="1:4" ht="32.25" customHeight="1" x14ac:dyDescent="0.25">
      <c r="A26" s="459" t="s">
        <v>955</v>
      </c>
      <c r="B26" s="466" t="s">
        <v>948</v>
      </c>
      <c r="C26" s="460" t="s">
        <v>370</v>
      </c>
      <c r="D26" s="470" t="s">
        <v>957</v>
      </c>
    </row>
    <row r="27" spans="1:4" ht="15.75" thickBot="1" x14ac:dyDescent="0.3">
      <c r="A27" s="477">
        <v>1</v>
      </c>
      <c r="B27" s="483">
        <v>2</v>
      </c>
      <c r="C27" s="478">
        <v>3</v>
      </c>
      <c r="D27" s="479">
        <v>4</v>
      </c>
    </row>
    <row r="28" spans="1:4" ht="17.25" customHeight="1" x14ac:dyDescent="0.25">
      <c r="A28" s="480" t="s">
        <v>954</v>
      </c>
      <c r="B28" s="481" t="s">
        <v>952</v>
      </c>
      <c r="C28" s="476">
        <v>4730750</v>
      </c>
      <c r="D28" s="482">
        <f>C28</f>
        <v>4730750</v>
      </c>
    </row>
    <row r="29" spans="1:4" ht="17.25" customHeight="1" x14ac:dyDescent="0.25">
      <c r="A29" s="533" t="s">
        <v>937</v>
      </c>
      <c r="B29" s="467" t="s">
        <v>956</v>
      </c>
      <c r="C29" s="471">
        <v>11960806</v>
      </c>
      <c r="D29" s="534">
        <f>SUM(C29:C30)</f>
        <v>16487726</v>
      </c>
    </row>
    <row r="30" spans="1:4" ht="15.75" customHeight="1" x14ac:dyDescent="0.25">
      <c r="A30" s="533"/>
      <c r="B30" s="468" t="s">
        <v>953</v>
      </c>
      <c r="C30" s="472">
        <v>4526920</v>
      </c>
      <c r="D30" s="535"/>
    </row>
    <row r="31" spans="1:4" ht="15.75" thickBot="1" x14ac:dyDescent="0.3">
      <c r="A31" s="464"/>
      <c r="B31" s="469" t="s">
        <v>106</v>
      </c>
      <c r="C31" s="473">
        <f>SUM(C28:C30)</f>
        <v>21218476</v>
      </c>
      <c r="D31" s="474">
        <f>SUM(D28:D30)</f>
        <v>21218476</v>
      </c>
    </row>
    <row r="46" spans="2:3" x14ac:dyDescent="0.25">
      <c r="B46" s="456"/>
      <c r="C46" s="457"/>
    </row>
  </sheetData>
  <mergeCells count="12">
    <mergeCell ref="A1:D1"/>
    <mergeCell ref="B4:C4"/>
    <mergeCell ref="B24:C24"/>
    <mergeCell ref="A29:A30"/>
    <mergeCell ref="D29:D30"/>
    <mergeCell ref="A8:A14"/>
    <mergeCell ref="D8:D14"/>
    <mergeCell ref="A16:A18"/>
    <mergeCell ref="D16:D18"/>
    <mergeCell ref="A19:A20"/>
    <mergeCell ref="D19:D20"/>
    <mergeCell ref="C5:D5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Összevont</vt:lpstr>
      <vt:lpstr>önkormányzat</vt:lpstr>
      <vt:lpstr>óvoda</vt:lpstr>
      <vt:lpstr>küész</vt:lpstr>
      <vt:lpstr>köh</vt:lpstr>
      <vt:lpstr>pénzeszköz vált.</vt:lpstr>
      <vt:lpstr>Felh.bev.mérlege</vt:lpstr>
      <vt:lpstr>Műk.mérleg</vt:lpstr>
      <vt:lpstr>beruházás és felújítás</vt:lpstr>
      <vt:lpstr>több éves kihatás</vt:lpstr>
      <vt:lpstr>közvetett támogatások</vt:lpstr>
      <vt:lpstr>adósság adatok</vt:lpstr>
      <vt:lpstr>tartozásállomány</vt:lpstr>
      <vt:lpstr>irányítószervi támog.</vt:lpstr>
      <vt:lpstr>helyi adó bev.</vt:lpstr>
      <vt:lpstr>rovatrend</vt:lpstr>
      <vt:lpstr>mérleg összevont</vt:lpstr>
      <vt:lpstr>mérleg önkormányzat</vt:lpstr>
      <vt:lpstr>mérleg óvoda</vt:lpstr>
      <vt:lpstr>mérleg küész</vt:lpstr>
      <vt:lpstr>mérleg köh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2016-02-11T06:34:25Z</cp:lastPrinted>
  <dcterms:created xsi:type="dcterms:W3CDTF">2006-10-17T13:40:18Z</dcterms:created>
  <dcterms:modified xsi:type="dcterms:W3CDTF">2020-06-22T12:12:47Z</dcterms:modified>
</cp:coreProperties>
</file>