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75" windowWidth="17085" windowHeight="7425" activeTab="1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'5'!$A$2:$K$46</definedName>
    <definedName name="_xlnm.Print_Area" localSheetId="1">'5A'!$A$1:$L$54</definedName>
    <definedName name="_xlnm.Print_Area" localSheetId="2">'5B'!$A$1:$J$22</definedName>
    <definedName name="_xlnm.Print_Area" localSheetId="3">'5C'!$A$2:$K$21</definedName>
    <definedName name="_xlnm.Print_Area" localSheetId="4">'5D'!$A$1:$I$19</definedName>
  </definedNames>
  <calcPr fullCalcOnLoad="1"/>
</workbook>
</file>

<file path=xl/sharedStrings.xml><?xml version="1.0" encoding="utf-8"?>
<sst xmlns="http://schemas.openxmlformats.org/spreadsheetml/2006/main" count="307" uniqueCount="172">
  <si>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</si>
  <si>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</si>
  <si>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</si>
  <si>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</si>
  <si>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</si>
  <si>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</si>
  <si>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</si>
  <si>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</si>
  <si>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</si>
  <si>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</si>
  <si>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</si>
  <si>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</si>
  <si>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</si>
  <si>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</si>
  <si>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</si>
  <si>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</si>
  <si>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</si>
  <si>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</si>
  <si>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</si>
  <si>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</si>
  <si>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</si>
  <si>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</si>
  <si>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</si>
  <si>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</si>
  <si>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</si>
  <si>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</si>
  <si>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</si>
  <si>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</si>
  <si>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</si>
  <si>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</si>
  <si>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</si>
  <si>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</si>
  <si>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</si>
  <si>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</si>
  <si>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</si>
  <si>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</si>
  <si>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</si>
  <si>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</si>
  <si>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</si>
  <si>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</si>
  <si>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</si>
  <si>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</si>
  <si>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</si>
  <si>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</si>
  <si>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</si>
  <si>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</si>
  <si>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</si>
  <si>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</si>
  <si>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</si>
  <si>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</si>
  <si>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</si>
  <si>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</si>
  <si>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</si>
  <si>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</si>
  <si>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</si>
  <si>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</si>
  <si>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</si>
  <si>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</si>
  <si>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</si>
  <si>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</si>
  <si>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</si>
  <si>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</si>
  <si>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</si>
  <si>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</si>
  <si>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</si>
  <si>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</si>
  <si>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</si>
  <si>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</si>
  <si>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</si>
  <si>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</si>
  <si>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</si>
  <si>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</si>
  <si>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</si>
  <si>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</si>
  <si>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</si>
  <si>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</si>
  <si>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</si>
  <si>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</si>
  <si>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</si>
  <si>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</si>
  <si>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</si>
  <si>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</si>
  <si>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</si>
  <si>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</si>
  <si>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</si>
  <si>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</si>
  <si>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</si>
  <si>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</si>
  <si>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</si>
  <si>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</si>
  <si>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</si>
  <si>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</si>
  <si>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</si>
  <si>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</si>
  <si>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</si>
  <si>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</si>
  <si>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</si>
  <si>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</si>
  <si>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</si>
  <si>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</si>
  <si>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</si>
  <si>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</si>
  <si>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</si>
  <si>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</si>
  <si>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</si>
  <si>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</si>
  <si>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</si>
  <si>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</si>
  <si>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</si>
  <si>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</si>
  <si>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</si>
  <si>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</si>
  <si>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</si>
  <si>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</si>
  <si>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</si>
  <si>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</si>
  <si>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</si>
  <si>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</si>
  <si>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</si>
  <si>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</si>
  <si>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</si>
  <si>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</si>
  <si>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</si>
  <si>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</si>
  <si>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</si>
  <si>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</si>
  <si>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</si>
  <si>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</si>
  <si>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 xml:space="preserve">   Gyermekétkeztetés üzemeltetési 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</si>
  <si>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</si>
  <si>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</si>
  <si>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</si>
  <si>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</si>
  <si>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</si>
  <si>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</si>
  <si>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</si>
  <si>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 xml:space="preserve">   - Főváros Kormányhivataltól kapott támog.a közfogl.kiad-hoz</t>
  </si>
  <si>
    <t>Belváros- Lipótváros Önkormányzata 2016. évi államháztartáson belülről kapott működési célú támogatásainak részletezése</t>
  </si>
  <si>
    <t>Belváros-Lipótváros Önkormányzata 2016. évre tervezett közhatalmi bevételeinek részletezése</t>
  </si>
  <si>
    <t>Belváros-Lipótváros Önkormányzata 2016. évre tervezett államháztartáson kívülről átvett felhalmozási célú pénzeszközeinek részletezése</t>
  </si>
  <si>
    <t xml:space="preserve">  Belváros új Főutcájának kiépítése II.ütem</t>
  </si>
  <si>
    <t>Belváros- Lipótváros Önkormányzata 2016. évi államháztartáson belülről kapott felhalmozási célú támogatásainak részletezése</t>
  </si>
  <si>
    <t>Belváros-Lipótváros Önkormányzata 2016. évre tervezett bevételei</t>
  </si>
  <si>
    <t xml:space="preserve">Belváros-  Lipótváros Önkormányzata 2016. évre </t>
  </si>
  <si>
    <t xml:space="preserve">Felhalmozási célú pénzeszközátvétel egyéb vállalkozástól </t>
  </si>
  <si>
    <t>Belváros-Lipótváros Önkormányzata 2016. évre tervezett működési bevételeinek részletezése</t>
  </si>
  <si>
    <t xml:space="preserve">   Tanyai termékek piacra jutásának elősegítése</t>
  </si>
  <si>
    <t xml:space="preserve">  Épületenergetiai pályázathoz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</si>
  <si>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</si>
  <si>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</si>
  <si>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</si>
  <si>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</si>
  <si>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>érvényes</t>
  </si>
  <si>
    <t>mód.</t>
  </si>
  <si>
    <t xml:space="preserve">   2015. évi bérkompenzáció</t>
  </si>
  <si>
    <t xml:space="preserve">   2016. évi bérkompenzáció</t>
  </si>
  <si>
    <t xml:space="preserve">   Prémium évek program támogatása</t>
  </si>
  <si>
    <t xml:space="preserve">   Szociális ágazati pótlék</t>
  </si>
  <si>
    <t xml:space="preserve">   Szociális kiegészítő pótlék</t>
  </si>
  <si>
    <t>Kiegészítő gyermekvédelmi támogatás</t>
  </si>
  <si>
    <t>1/6.</t>
  </si>
  <si>
    <t>Egyéb támogatások</t>
  </si>
  <si>
    <t>Önkormányzatok működési támogatása ( 1/1.- 1/6.)</t>
  </si>
  <si>
    <t>érvényes ei.</t>
  </si>
  <si>
    <t>mód.ei.</t>
  </si>
  <si>
    <t xml:space="preserve">   Szociális bentlakásos int.ellátásokhoz kapcs.bértámogatás</t>
  </si>
  <si>
    <t xml:space="preserve">   Kieg.tám. az óvodapedag. min.-ből adódó többletkiadásokhoz</t>
  </si>
  <si>
    <t xml:space="preserve">   Köznevelési int.működtetéséhez kapcsolódó támogatás</t>
  </si>
  <si>
    <t>mód. ei.</t>
  </si>
  <si>
    <t xml:space="preserve">   Pénzbeli szociális ellátás</t>
  </si>
  <si>
    <t xml:space="preserve">   Kieg.tám.a bölcsődében fogl.felsőfokú végzettségűeknek</t>
  </si>
  <si>
    <t xml:space="preserve">   Pszichiátriai betegek részére nyújtott közösségi alapellátás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</si>
</sst>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6" fontId="4" fillId="0" borderId="16" xfId="0" applyNumberFormat="1" applyFont="1" applyBorder="1" applyAlignment="1">
      <alignment horizontal="left" vertical="center"/>
    </xf>
    <xf numFmtId="16" fontId="4" fillId="0" borderId="17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wrapText="1"/>
    </xf>
    <xf numFmtId="0" fontId="4" fillId="0" borderId="25" xfId="0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8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/>
    </xf>
    <xf numFmtId="12" fontId="3" fillId="0" borderId="3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49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8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4" fillId="0" borderId="36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2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7" fillId="0" borderId="42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vertical="center"/>
    </xf>
    <xf numFmtId="16" fontId="4" fillId="0" borderId="25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vertical="center"/>
    </xf>
    <xf numFmtId="0" fontId="4" fillId="0" borderId="42" xfId="0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3" fontId="0" fillId="0" borderId="34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8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9.75390625" style="6" customWidth="1"/>
    <col min="6" max="7" width="9.75390625" style="20" customWidth="1"/>
    <col min="8" max="9" width="9.75390625" style="6" customWidth="1"/>
    <col min="10" max="10" width="9.75390625" style="47" customWidth="1"/>
    <col min="11" max="11" width="9.75390625" style="2" customWidth="1"/>
    <col min="12" max="16384" width="9.125" style="2" customWidth="1"/>
  </cols>
  <sheetData>
    <row r="2" spans="6:11" ht="18" customHeight="1">
      <c r="F2" s="331" t="s">
        <v>39</v>
      </c>
      <c r="G2" s="331"/>
      <c r="H2" s="331"/>
      <c r="I2" s="331"/>
      <c r="J2" s="331"/>
      <c r="K2" s="331"/>
    </row>
    <row r="3" spans="1:10" s="1" customFormat="1" ht="15.75">
      <c r="A3" s="344" t="s">
        <v>142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s="1" customFormat="1" ht="15.75">
      <c r="A4" s="221"/>
      <c r="B4" s="221"/>
      <c r="C4" s="221"/>
      <c r="D4" s="221"/>
      <c r="E4" s="221"/>
      <c r="F4" s="221"/>
      <c r="G4" s="221"/>
      <c r="H4" s="221"/>
      <c r="I4" s="221"/>
      <c r="J4" s="221"/>
    </row>
    <row r="5" spans="2:11" ht="13.5" customHeight="1" thickBot="1">
      <c r="B5" s="3"/>
      <c r="H5" s="332" t="s">
        <v>0</v>
      </c>
      <c r="I5" s="332"/>
      <c r="J5" s="332"/>
      <c r="K5" s="332"/>
    </row>
    <row r="6" spans="1:11" s="5" customFormat="1" ht="27.75" customHeight="1">
      <c r="A6" s="349" t="s">
        <v>1</v>
      </c>
      <c r="B6" s="350"/>
      <c r="C6" s="351"/>
      <c r="D6" s="345" t="s">
        <v>18</v>
      </c>
      <c r="E6" s="346"/>
      <c r="F6" s="345" t="s">
        <v>129</v>
      </c>
      <c r="G6" s="346"/>
      <c r="H6" s="345" t="s">
        <v>130</v>
      </c>
      <c r="I6" s="346"/>
      <c r="J6" s="335" t="s">
        <v>19</v>
      </c>
      <c r="K6" s="336"/>
    </row>
    <row r="7" spans="1:11" s="5" customFormat="1" ht="25.5" customHeight="1" thickBot="1">
      <c r="A7" s="352"/>
      <c r="B7" s="353"/>
      <c r="C7" s="354"/>
      <c r="D7" s="347"/>
      <c r="E7" s="348"/>
      <c r="F7" s="347"/>
      <c r="G7" s="348"/>
      <c r="H7" s="347"/>
      <c r="I7" s="348"/>
      <c r="J7" s="358"/>
      <c r="K7" s="359"/>
    </row>
    <row r="8" spans="1:11" s="5" customFormat="1" ht="26.25" customHeight="1" thickBot="1">
      <c r="A8" s="355"/>
      <c r="B8" s="356"/>
      <c r="C8" s="357"/>
      <c r="D8" s="245" t="s">
        <v>163</v>
      </c>
      <c r="E8" s="200" t="s">
        <v>164</v>
      </c>
      <c r="F8" s="245" t="s">
        <v>163</v>
      </c>
      <c r="G8" s="200" t="s">
        <v>164</v>
      </c>
      <c r="H8" s="245" t="s">
        <v>163</v>
      </c>
      <c r="I8" s="200" t="s">
        <v>164</v>
      </c>
      <c r="J8" s="245" t="s">
        <v>163</v>
      </c>
      <c r="K8" s="200" t="s">
        <v>164</v>
      </c>
    </row>
    <row r="9" spans="1:11" ht="13.5" thickBot="1">
      <c r="A9" s="342">
        <v>1</v>
      </c>
      <c r="B9" s="360"/>
      <c r="C9" s="360"/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234">
        <v>7</v>
      </c>
      <c r="J9" s="242">
        <v>8</v>
      </c>
      <c r="K9" s="243">
        <v>9</v>
      </c>
    </row>
    <row r="10" spans="1:11" ht="13.5" customHeight="1">
      <c r="A10" s="40"/>
      <c r="B10" s="25"/>
      <c r="C10" s="50" t="s">
        <v>27</v>
      </c>
      <c r="D10" s="24">
        <f>SUM(5A!E14)</f>
        <v>1904123</v>
      </c>
      <c r="E10" s="24">
        <f>SUM(5A!F14)</f>
        <v>1904123</v>
      </c>
      <c r="F10" s="24"/>
      <c r="G10" s="24"/>
      <c r="H10" s="24"/>
      <c r="I10" s="233"/>
      <c r="J10" s="236">
        <f aca="true" t="shared" si="0" ref="J10:K14">SUM(D10,F10,H10)</f>
        <v>1904123</v>
      </c>
      <c r="K10" s="266">
        <f t="shared" si="0"/>
        <v>1904123</v>
      </c>
    </row>
    <row r="11" spans="1:11" ht="13.5" customHeight="1">
      <c r="A11" s="40"/>
      <c r="B11" s="26"/>
      <c r="C11" s="49" t="s">
        <v>53</v>
      </c>
      <c r="D11" s="24">
        <f>SUM(5A!E20)</f>
        <v>295035</v>
      </c>
      <c r="E11" s="24">
        <f>SUM(5A!F20)</f>
        <v>293799</v>
      </c>
      <c r="F11" s="62"/>
      <c r="G11" s="62"/>
      <c r="H11" s="27"/>
      <c r="I11" s="27"/>
      <c r="J11" s="237">
        <f t="shared" si="0"/>
        <v>295035</v>
      </c>
      <c r="K11" s="267">
        <f t="shared" si="0"/>
        <v>293799</v>
      </c>
    </row>
    <row r="12" spans="1:11" ht="13.5" customHeight="1">
      <c r="A12" s="40"/>
      <c r="B12" s="26"/>
      <c r="C12" s="49" t="s">
        <v>120</v>
      </c>
      <c r="D12" s="24">
        <f>SUM(5A!E37)</f>
        <v>247916</v>
      </c>
      <c r="E12" s="24">
        <f>SUM(5A!F37)</f>
        <v>262005</v>
      </c>
      <c r="F12" s="62"/>
      <c r="G12" s="62"/>
      <c r="H12" s="27"/>
      <c r="I12" s="27"/>
      <c r="J12" s="237">
        <f t="shared" si="0"/>
        <v>247916</v>
      </c>
      <c r="K12" s="267">
        <f t="shared" si="0"/>
        <v>262005</v>
      </c>
    </row>
    <row r="13" spans="1:11" ht="13.5" customHeight="1">
      <c r="A13" s="40"/>
      <c r="B13" s="26"/>
      <c r="C13" s="219" t="s">
        <v>54</v>
      </c>
      <c r="D13" s="24">
        <f>SUM(5A!E38)</f>
        <v>10561</v>
      </c>
      <c r="E13" s="24">
        <f>SUM(5A!F38)</f>
        <v>10561</v>
      </c>
      <c r="F13" s="62"/>
      <c r="G13" s="62"/>
      <c r="H13" s="27"/>
      <c r="I13" s="27"/>
      <c r="J13" s="237">
        <f t="shared" si="0"/>
        <v>10561</v>
      </c>
      <c r="K13" s="267">
        <f t="shared" si="0"/>
        <v>10561</v>
      </c>
    </row>
    <row r="14" spans="1:11" ht="13.5" customHeight="1" thickBot="1">
      <c r="A14" s="40"/>
      <c r="B14" s="308"/>
      <c r="C14" s="310" t="s">
        <v>161</v>
      </c>
      <c r="D14" s="171">
        <f>SUM(5A!E42)</f>
        <v>10086</v>
      </c>
      <c r="E14" s="171">
        <f>SUM(5A!F42)</f>
        <v>15698</v>
      </c>
      <c r="F14" s="80"/>
      <c r="G14" s="80"/>
      <c r="H14" s="309"/>
      <c r="I14" s="309"/>
      <c r="J14" s="240">
        <f t="shared" si="0"/>
        <v>10086</v>
      </c>
      <c r="K14" s="307">
        <f t="shared" si="0"/>
        <v>15698</v>
      </c>
    </row>
    <row r="15" spans="1:11" ht="13.5" customHeight="1" thickBot="1">
      <c r="A15" s="40"/>
      <c r="B15" s="65" t="s">
        <v>2</v>
      </c>
      <c r="C15" s="66" t="s">
        <v>96</v>
      </c>
      <c r="D15" s="75">
        <v>2467721</v>
      </c>
      <c r="E15" s="75">
        <f>SUM(E10:E14)</f>
        <v>2486186</v>
      </c>
      <c r="F15" s="75">
        <v>0</v>
      </c>
      <c r="G15" s="75">
        <f>SUM(G10:G14)</f>
        <v>0</v>
      </c>
      <c r="H15" s="75">
        <v>0</v>
      </c>
      <c r="I15" s="75">
        <f>SUM(I10:I14)</f>
        <v>0</v>
      </c>
      <c r="J15" s="268">
        <f>SUM(J10:J14)</f>
        <v>2467721</v>
      </c>
      <c r="K15" s="268">
        <f>SUM(K10:K14)</f>
        <v>2486186</v>
      </c>
    </row>
    <row r="16" spans="1:11" ht="13.5" customHeight="1">
      <c r="A16" s="40"/>
      <c r="B16" s="68" t="s">
        <v>3</v>
      </c>
      <c r="C16" s="241" t="s">
        <v>56</v>
      </c>
      <c r="D16" s="63"/>
      <c r="E16" s="63"/>
      <c r="F16" s="63"/>
      <c r="G16" s="63"/>
      <c r="H16" s="63"/>
      <c r="I16" s="63"/>
      <c r="J16" s="236">
        <f>SUM(D16:H16)</f>
        <v>0</v>
      </c>
      <c r="K16" s="269"/>
    </row>
    <row r="17" spans="1:11" ht="13.5" thickBot="1">
      <c r="A17" s="40"/>
      <c r="B17" s="271" t="s">
        <v>4</v>
      </c>
      <c r="C17" s="274" t="s">
        <v>97</v>
      </c>
      <c r="D17" s="272">
        <v>500132</v>
      </c>
      <c r="E17" s="272">
        <f>SUM(5A!F52)</f>
        <v>500150</v>
      </c>
      <c r="F17" s="272">
        <v>798056</v>
      </c>
      <c r="G17" s="272">
        <f>SUM(5A!H53)</f>
        <v>798056</v>
      </c>
      <c r="H17" s="272">
        <v>7070</v>
      </c>
      <c r="I17" s="272">
        <f>SUM(5A!J53)</f>
        <v>7070</v>
      </c>
      <c r="J17" s="239">
        <f>SUM(D17,F17,H17)</f>
        <v>1305258</v>
      </c>
      <c r="K17" s="273">
        <f>SUM(E17,G17,I17)</f>
        <v>1305276</v>
      </c>
    </row>
    <row r="18" spans="1:11" ht="13.5" thickBot="1">
      <c r="A18" s="40"/>
      <c r="B18" s="29" t="s">
        <v>5</v>
      </c>
      <c r="C18" s="306" t="s">
        <v>98</v>
      </c>
      <c r="D18" s="54">
        <v>2967853</v>
      </c>
      <c r="E18" s="54">
        <f aca="true" t="shared" si="1" ref="E18:K18">SUM(E15:E17)</f>
        <v>2986336</v>
      </c>
      <c r="F18" s="54">
        <v>798056</v>
      </c>
      <c r="G18" s="54">
        <f t="shared" si="1"/>
        <v>798056</v>
      </c>
      <c r="H18" s="54">
        <v>7070</v>
      </c>
      <c r="I18" s="54">
        <f t="shared" si="1"/>
        <v>7070</v>
      </c>
      <c r="J18" s="54">
        <f t="shared" si="1"/>
        <v>3772979</v>
      </c>
      <c r="K18" s="39">
        <f t="shared" si="1"/>
        <v>3791462</v>
      </c>
    </row>
    <row r="19" spans="1:11" ht="12.75">
      <c r="A19" s="40"/>
      <c r="B19" s="68" t="s">
        <v>2</v>
      </c>
      <c r="C19" s="70" t="s">
        <v>10</v>
      </c>
      <c r="D19" s="73">
        <v>5177721</v>
      </c>
      <c r="E19" s="73">
        <f>SUM(5B!E14)</f>
        <v>5177721</v>
      </c>
      <c r="F19" s="73"/>
      <c r="G19" s="73"/>
      <c r="H19" s="73"/>
      <c r="I19" s="73"/>
      <c r="J19" s="238">
        <f>SUM(D19,F19,H19)</f>
        <v>5177721</v>
      </c>
      <c r="K19" s="270">
        <f>SUM(E19,G19,I19)</f>
        <v>5177721</v>
      </c>
    </row>
    <row r="20" spans="1:11" ht="13.5" thickBot="1">
      <c r="A20" s="40"/>
      <c r="B20" s="271" t="s">
        <v>3</v>
      </c>
      <c r="C20" s="274" t="s">
        <v>99</v>
      </c>
      <c r="D20" s="275">
        <v>291100</v>
      </c>
      <c r="E20" s="275">
        <f>SUM(5B!E21)</f>
        <v>291100</v>
      </c>
      <c r="F20" s="275"/>
      <c r="G20" s="275"/>
      <c r="H20" s="275"/>
      <c r="I20" s="275"/>
      <c r="J20" s="239">
        <f>SUM(D20,F20,H20)</f>
        <v>291100</v>
      </c>
      <c r="K20" s="273">
        <f>SUM(E20,G20,I20)</f>
        <v>291100</v>
      </c>
    </row>
    <row r="21" spans="1:11" ht="13.5" customHeight="1" thickBot="1">
      <c r="A21" s="40"/>
      <c r="B21" s="29" t="s">
        <v>6</v>
      </c>
      <c r="C21" s="64" t="s">
        <v>47</v>
      </c>
      <c r="D21" s="54">
        <v>5468821</v>
      </c>
      <c r="E21" s="54">
        <f>SUM(E19:E20)</f>
        <v>5468821</v>
      </c>
      <c r="F21" s="54">
        <v>0</v>
      </c>
      <c r="G21" s="54">
        <f>SUM(G19:G20)</f>
        <v>0</v>
      </c>
      <c r="H21" s="54">
        <v>0</v>
      </c>
      <c r="I21" s="54">
        <f>SUM(I19:I20)</f>
        <v>0</v>
      </c>
      <c r="J21" s="54">
        <f>SUM(J19:J20)</f>
        <v>5468821</v>
      </c>
      <c r="K21" s="39">
        <f>SUM(K19:K20)</f>
        <v>5468821</v>
      </c>
    </row>
    <row r="22" spans="1:11" ht="13.5" customHeight="1" thickBot="1">
      <c r="A22" s="40"/>
      <c r="B22" s="29" t="s">
        <v>37</v>
      </c>
      <c r="C22" s="55" t="s">
        <v>100</v>
      </c>
      <c r="D22" s="54">
        <v>5075988</v>
      </c>
      <c r="E22" s="54">
        <f>SUM(5C!E21)</f>
        <v>5075988</v>
      </c>
      <c r="F22" s="54">
        <v>667111</v>
      </c>
      <c r="G22" s="54">
        <f>SUM(5C!G21)</f>
        <v>667111</v>
      </c>
      <c r="H22" s="54">
        <v>93370</v>
      </c>
      <c r="I22" s="54">
        <f>SUM(5C!I21)</f>
        <v>93370</v>
      </c>
      <c r="J22" s="236">
        <f aca="true" t="shared" si="2" ref="J22:K24">SUM(D22,F22,H22)</f>
        <v>5836469</v>
      </c>
      <c r="K22" s="223">
        <f t="shared" si="2"/>
        <v>5836469</v>
      </c>
    </row>
    <row r="23" spans="1:11" ht="26.25" customHeight="1">
      <c r="A23" s="40"/>
      <c r="B23" s="67" t="s">
        <v>2</v>
      </c>
      <c r="C23" s="280" t="s">
        <v>101</v>
      </c>
      <c r="D23" s="281">
        <v>360</v>
      </c>
      <c r="E23" s="281">
        <v>360</v>
      </c>
      <c r="F23" s="282"/>
      <c r="G23" s="282"/>
      <c r="H23" s="282"/>
      <c r="I23" s="282"/>
      <c r="J23" s="283">
        <f t="shared" si="2"/>
        <v>360</v>
      </c>
      <c r="K23" s="284">
        <f t="shared" si="2"/>
        <v>360</v>
      </c>
    </row>
    <row r="24" spans="1:11" ht="13.5" customHeight="1" thickBot="1">
      <c r="A24" s="40"/>
      <c r="B24" s="276" t="s">
        <v>3</v>
      </c>
      <c r="C24" s="277" t="s">
        <v>102</v>
      </c>
      <c r="D24" s="278"/>
      <c r="E24" s="278"/>
      <c r="F24" s="278"/>
      <c r="G24" s="278"/>
      <c r="H24" s="278"/>
      <c r="I24" s="279"/>
      <c r="J24" s="238">
        <f t="shared" si="2"/>
        <v>0</v>
      </c>
      <c r="K24" s="270">
        <f t="shared" si="2"/>
        <v>0</v>
      </c>
    </row>
    <row r="25" spans="1:11" ht="13.5" customHeight="1" thickBot="1">
      <c r="A25" s="40"/>
      <c r="B25" s="29" t="s">
        <v>38</v>
      </c>
      <c r="C25" s="55" t="s">
        <v>103</v>
      </c>
      <c r="D25" s="54">
        <v>360</v>
      </c>
      <c r="E25" s="54">
        <f>SUM(E23:E24)</f>
        <v>360</v>
      </c>
      <c r="F25" s="54">
        <v>0</v>
      </c>
      <c r="G25" s="54">
        <f>SUM(G23:G24)</f>
        <v>0</v>
      </c>
      <c r="H25" s="54">
        <v>0</v>
      </c>
      <c r="I25" s="54">
        <f>SUM(I23:I24)</f>
        <v>0</v>
      </c>
      <c r="J25" s="54">
        <f>SUM(J23:J24)</f>
        <v>360</v>
      </c>
      <c r="K25" s="39">
        <f>SUM(K23:K24)</f>
        <v>360</v>
      </c>
    </row>
    <row r="26" spans="1:11" s="1" customFormat="1" ht="13.5" customHeight="1" thickBot="1">
      <c r="A26" s="82" t="s">
        <v>5</v>
      </c>
      <c r="B26" s="333" t="s">
        <v>104</v>
      </c>
      <c r="C26" s="334"/>
      <c r="D26" s="54">
        <v>13513022</v>
      </c>
      <c r="E26" s="54">
        <f>SUM(E18,E21,E22,E25)</f>
        <v>13531505</v>
      </c>
      <c r="F26" s="54">
        <v>1465167</v>
      </c>
      <c r="G26" s="54">
        <f>SUM(G18,G21,G22,G25)</f>
        <v>1465167</v>
      </c>
      <c r="H26" s="54">
        <v>100440</v>
      </c>
      <c r="I26" s="54">
        <f>SUM(I18,I21,I22,I25)</f>
        <v>100440</v>
      </c>
      <c r="J26" s="54">
        <f>SUM(J18,J21,J22,J25)</f>
        <v>15078629</v>
      </c>
      <c r="K26" s="39">
        <f>SUM(K18,K21,K22,K25)</f>
        <v>15097112</v>
      </c>
    </row>
    <row r="27" spans="1:11" s="1" customFormat="1" ht="13.5" customHeight="1" thickBot="1">
      <c r="A27" s="57"/>
      <c r="B27" s="29" t="s">
        <v>55</v>
      </c>
      <c r="C27" s="48" t="s">
        <v>49</v>
      </c>
      <c r="D27" s="54">
        <v>80046</v>
      </c>
      <c r="E27" s="54">
        <f>SUM(5D!D19)</f>
        <v>80046</v>
      </c>
      <c r="F27" s="54"/>
      <c r="G27" s="54"/>
      <c r="H27" s="54"/>
      <c r="I27" s="61"/>
      <c r="J27" s="236">
        <f aca="true" t="shared" si="3" ref="J27:K30">SUM(D27,F27,H27)</f>
        <v>80046</v>
      </c>
      <c r="K27" s="223">
        <f t="shared" si="3"/>
        <v>80046</v>
      </c>
    </row>
    <row r="28" spans="1:11" s="1" customFormat="1" ht="13.5" customHeight="1" thickBot="1">
      <c r="A28" s="57"/>
      <c r="B28" s="29" t="s">
        <v>105</v>
      </c>
      <c r="C28" s="48" t="s">
        <v>22</v>
      </c>
      <c r="D28" s="54">
        <v>1943099</v>
      </c>
      <c r="E28" s="54">
        <f>SUM(5E!E18)</f>
        <v>1943099</v>
      </c>
      <c r="F28" s="54"/>
      <c r="G28" s="54"/>
      <c r="H28" s="54"/>
      <c r="I28" s="39"/>
      <c r="J28" s="236">
        <f t="shared" si="3"/>
        <v>1943099</v>
      </c>
      <c r="K28" s="223">
        <f t="shared" si="3"/>
        <v>1943099</v>
      </c>
    </row>
    <row r="29" spans="1:11" ht="24" customHeight="1">
      <c r="A29" s="23"/>
      <c r="B29" s="69" t="s">
        <v>2</v>
      </c>
      <c r="C29" s="70" t="s">
        <v>106</v>
      </c>
      <c r="D29" s="73">
        <v>24450</v>
      </c>
      <c r="E29" s="73">
        <f>SUM(5F!E18)</f>
        <v>24450</v>
      </c>
      <c r="F29" s="73"/>
      <c r="G29" s="73"/>
      <c r="H29" s="73"/>
      <c r="I29" s="73"/>
      <c r="J29" s="236">
        <f t="shared" si="3"/>
        <v>24450</v>
      </c>
      <c r="K29" s="223">
        <f t="shared" si="3"/>
        <v>24450</v>
      </c>
    </row>
    <row r="30" spans="1:11" ht="13.5" customHeight="1" thickBot="1">
      <c r="A30" s="23"/>
      <c r="B30" s="71" t="s">
        <v>3</v>
      </c>
      <c r="C30" s="72" t="s">
        <v>107</v>
      </c>
      <c r="D30" s="74"/>
      <c r="E30" s="74"/>
      <c r="F30" s="74"/>
      <c r="G30" s="74"/>
      <c r="H30" s="74"/>
      <c r="I30" s="235"/>
      <c r="J30" s="239">
        <f t="shared" si="3"/>
        <v>0</v>
      </c>
      <c r="K30" s="273">
        <f t="shared" si="3"/>
        <v>0</v>
      </c>
    </row>
    <row r="31" spans="1:11" ht="13.5" customHeight="1" thickBot="1">
      <c r="A31" s="23"/>
      <c r="B31" s="21" t="s">
        <v>108</v>
      </c>
      <c r="C31" s="48" t="s">
        <v>109</v>
      </c>
      <c r="D31" s="39">
        <v>24450</v>
      </c>
      <c r="E31" s="39">
        <f>SUM(E29:E30)</f>
        <v>24450</v>
      </c>
      <c r="F31" s="39">
        <v>0</v>
      </c>
      <c r="G31" s="39">
        <f>SUM(G29:G30)</f>
        <v>0</v>
      </c>
      <c r="H31" s="39">
        <v>0</v>
      </c>
      <c r="I31" s="39">
        <f>SUM(I29:I30)</f>
        <v>0</v>
      </c>
      <c r="J31" s="39">
        <f>SUM(J29:J30)</f>
        <v>24450</v>
      </c>
      <c r="K31" s="39">
        <f>SUM(K29:K30)</f>
        <v>24450</v>
      </c>
    </row>
    <row r="32" spans="1:11" ht="13.5" customHeight="1" thickBot="1">
      <c r="A32" s="78" t="s">
        <v>6</v>
      </c>
      <c r="B32" s="335" t="s">
        <v>110</v>
      </c>
      <c r="C32" s="336"/>
      <c r="D32" s="39">
        <v>2047595</v>
      </c>
      <c r="E32" s="39">
        <f>SUM(E27,E28,E31)</f>
        <v>2047595</v>
      </c>
      <c r="F32" s="39"/>
      <c r="G32" s="39"/>
      <c r="H32" s="39"/>
      <c r="I32" s="39"/>
      <c r="J32" s="54">
        <f>SUM(J27,J28,J31)</f>
        <v>2047595</v>
      </c>
      <c r="K32" s="39">
        <f>SUM(K27,K28,K31)</f>
        <v>2047595</v>
      </c>
    </row>
    <row r="33" spans="1:11" s="1" customFormat="1" ht="13.5" customHeight="1" thickBot="1">
      <c r="A33" s="333" t="s">
        <v>111</v>
      </c>
      <c r="B33" s="339"/>
      <c r="C33" s="334"/>
      <c r="D33" s="22">
        <v>15560617</v>
      </c>
      <c r="E33" s="22">
        <f>SUM(E26,E32)</f>
        <v>15579100</v>
      </c>
      <c r="F33" s="22">
        <v>1465167</v>
      </c>
      <c r="G33" s="22">
        <f>SUM(G26,G32)</f>
        <v>1465167</v>
      </c>
      <c r="H33" s="22">
        <v>100440</v>
      </c>
      <c r="I33" s="22">
        <f>SUM(I26,I32)</f>
        <v>100440</v>
      </c>
      <c r="J33" s="22">
        <f>SUM(J26,J32)</f>
        <v>17126224</v>
      </c>
      <c r="K33" s="39">
        <f>SUM(K26,K32)</f>
        <v>17144707</v>
      </c>
    </row>
    <row r="34" spans="1:11" ht="12.75">
      <c r="A34" s="79"/>
      <c r="B34" s="86" t="s">
        <v>2</v>
      </c>
      <c r="C34" s="84" t="s">
        <v>131</v>
      </c>
      <c r="D34" s="30">
        <v>289771</v>
      </c>
      <c r="E34" s="30">
        <v>289771</v>
      </c>
      <c r="F34" s="30">
        <v>224213</v>
      </c>
      <c r="G34" s="30">
        <v>224213</v>
      </c>
      <c r="H34" s="30">
        <v>47659</v>
      </c>
      <c r="I34" s="30">
        <v>47659</v>
      </c>
      <c r="J34" s="236">
        <f aca="true" t="shared" si="4" ref="J34:K36">SUM(F34,D34,H34)</f>
        <v>561643</v>
      </c>
      <c r="K34" s="223">
        <f t="shared" si="4"/>
        <v>561643</v>
      </c>
    </row>
    <row r="35" spans="1:11" ht="12.75">
      <c r="A35" s="23"/>
      <c r="B35" s="225" t="s">
        <v>3</v>
      </c>
      <c r="C35" s="226" t="s">
        <v>112</v>
      </c>
      <c r="D35" s="227"/>
      <c r="E35" s="227"/>
      <c r="F35" s="227">
        <v>3452705</v>
      </c>
      <c r="G35" s="227">
        <f>3452705+26887</f>
        <v>3479592</v>
      </c>
      <c r="H35" s="227">
        <v>1361322</v>
      </c>
      <c r="I35" s="227">
        <f>1361322+6630</f>
        <v>1367952</v>
      </c>
      <c r="J35" s="237">
        <f t="shared" si="4"/>
        <v>4814027</v>
      </c>
      <c r="K35" s="285">
        <f t="shared" si="4"/>
        <v>4847544</v>
      </c>
    </row>
    <row r="36" spans="1:11" ht="13.5" thickBot="1">
      <c r="A36" s="81"/>
      <c r="B36" s="87" t="s">
        <v>4</v>
      </c>
      <c r="C36" s="85" t="s">
        <v>149</v>
      </c>
      <c r="D36" s="80">
        <v>435590</v>
      </c>
      <c r="E36" s="80">
        <v>435590</v>
      </c>
      <c r="F36" s="80"/>
      <c r="G36" s="80"/>
      <c r="H36" s="80"/>
      <c r="I36" s="227"/>
      <c r="J36" s="238">
        <f t="shared" si="4"/>
        <v>435590</v>
      </c>
      <c r="K36" s="270">
        <f t="shared" si="4"/>
        <v>435590</v>
      </c>
    </row>
    <row r="37" spans="1:11" ht="13.5" thickBot="1">
      <c r="A37" s="77" t="s">
        <v>37</v>
      </c>
      <c r="B37" s="340" t="s">
        <v>113</v>
      </c>
      <c r="C37" s="340"/>
      <c r="D37" s="39">
        <v>725361</v>
      </c>
      <c r="E37" s="39">
        <f>SUM(E34:E36)</f>
        <v>725361</v>
      </c>
      <c r="F37" s="39">
        <v>3676918</v>
      </c>
      <c r="G37" s="39">
        <f>SUM(G34:G36)</f>
        <v>3703805</v>
      </c>
      <c r="H37" s="39">
        <v>1408981</v>
      </c>
      <c r="I37" s="39">
        <f>SUM(I34:I36)</f>
        <v>1415611</v>
      </c>
      <c r="J37" s="39">
        <f>SUM(J34:J36)</f>
        <v>5811260</v>
      </c>
      <c r="K37" s="39">
        <f>SUM(K34:K36)</f>
        <v>5844777</v>
      </c>
    </row>
    <row r="38" spans="1:11" ht="12.75">
      <c r="A38" s="79"/>
      <c r="B38" s="86" t="s">
        <v>2</v>
      </c>
      <c r="C38" s="84" t="s">
        <v>131</v>
      </c>
      <c r="D38" s="30">
        <v>1662659</v>
      </c>
      <c r="E38" s="30">
        <v>1662659</v>
      </c>
      <c r="F38" s="30">
        <v>27839</v>
      </c>
      <c r="G38" s="30">
        <v>27839</v>
      </c>
      <c r="H38" s="30"/>
      <c r="I38" s="30"/>
      <c r="J38" s="236">
        <f aca="true" t="shared" si="5" ref="J38:K40">SUM(D38,F38,H38)</f>
        <v>1690498</v>
      </c>
      <c r="K38" s="223">
        <f t="shared" si="5"/>
        <v>1690498</v>
      </c>
    </row>
    <row r="39" spans="1:15" ht="12.75">
      <c r="A39" s="23"/>
      <c r="B39" s="225" t="s">
        <v>3</v>
      </c>
      <c r="C39" s="226" t="s">
        <v>112</v>
      </c>
      <c r="D39" s="227"/>
      <c r="E39" s="227"/>
      <c r="F39" s="227">
        <v>136430</v>
      </c>
      <c r="G39" s="227">
        <v>136430</v>
      </c>
      <c r="H39" s="227">
        <v>11495</v>
      </c>
      <c r="I39" s="227">
        <v>11495</v>
      </c>
      <c r="J39" s="237">
        <f t="shared" si="5"/>
        <v>147925</v>
      </c>
      <c r="K39" s="285">
        <f t="shared" si="5"/>
        <v>147925</v>
      </c>
      <c r="O39" s="4"/>
    </row>
    <row r="40" spans="1:12" ht="13.5" thickBot="1">
      <c r="A40" s="228"/>
      <c r="B40" s="87" t="s">
        <v>4</v>
      </c>
      <c r="C40" s="85" t="s">
        <v>149</v>
      </c>
      <c r="D40" s="80">
        <v>3276531</v>
      </c>
      <c r="E40" s="80">
        <f>3276531+5800000</f>
        <v>9076531</v>
      </c>
      <c r="F40" s="80"/>
      <c r="G40" s="80"/>
      <c r="H40" s="80"/>
      <c r="I40" s="227"/>
      <c r="J40" s="238">
        <f t="shared" si="5"/>
        <v>3276531</v>
      </c>
      <c r="K40" s="270">
        <f t="shared" si="5"/>
        <v>9076531</v>
      </c>
      <c r="L40" s="4"/>
    </row>
    <row r="41" spans="1:11" ht="13.5" thickBot="1">
      <c r="A41" s="77" t="s">
        <v>38</v>
      </c>
      <c r="B41" s="340" t="s">
        <v>114</v>
      </c>
      <c r="C41" s="340"/>
      <c r="D41" s="39">
        <v>4939190</v>
      </c>
      <c r="E41" s="39">
        <f>SUM(E38:E40)</f>
        <v>10739190</v>
      </c>
      <c r="F41" s="39">
        <v>164269</v>
      </c>
      <c r="G41" s="39">
        <f>SUM(G38:G40)</f>
        <v>164269</v>
      </c>
      <c r="H41" s="39">
        <v>11495</v>
      </c>
      <c r="I41" s="39">
        <f>SUM(I38:I40)</f>
        <v>11495</v>
      </c>
      <c r="J41" s="39">
        <f>SUM(J38:J40)</f>
        <v>5114954</v>
      </c>
      <c r="K41" s="39">
        <f>SUM(K38:K40)</f>
        <v>10914954</v>
      </c>
    </row>
    <row r="42" spans="1:11" ht="13.5" thickBot="1">
      <c r="A42" s="337" t="s">
        <v>150</v>
      </c>
      <c r="B42" s="338"/>
      <c r="C42" s="341"/>
      <c r="D42" s="39">
        <v>5664551</v>
      </c>
      <c r="E42" s="39">
        <f aca="true" t="shared" si="6" ref="E42:K42">SUM(E41,E37)</f>
        <v>11464551</v>
      </c>
      <c r="F42" s="39">
        <v>3841187</v>
      </c>
      <c r="G42" s="39">
        <f t="shared" si="6"/>
        <v>3868074</v>
      </c>
      <c r="H42" s="39">
        <v>1420476</v>
      </c>
      <c r="I42" s="39">
        <f t="shared" si="6"/>
        <v>1427106</v>
      </c>
      <c r="J42" s="39">
        <f t="shared" si="6"/>
        <v>10926214</v>
      </c>
      <c r="K42" s="39">
        <f t="shared" si="6"/>
        <v>16759731</v>
      </c>
    </row>
    <row r="43" spans="1:11" s="59" customFormat="1" ht="13.5" thickBot="1">
      <c r="A43" s="337" t="s">
        <v>115</v>
      </c>
      <c r="B43" s="338"/>
      <c r="C43" s="341"/>
      <c r="D43" s="39">
        <v>21225168</v>
      </c>
      <c r="E43" s="39">
        <f aca="true" t="shared" si="7" ref="E43:K43">SUM(E33,E37,E41)</f>
        <v>27043651</v>
      </c>
      <c r="F43" s="39">
        <v>5306354</v>
      </c>
      <c r="G43" s="39">
        <f t="shared" si="7"/>
        <v>5333241</v>
      </c>
      <c r="H43" s="39">
        <v>1520916</v>
      </c>
      <c r="I43" s="39">
        <f t="shared" si="7"/>
        <v>1527546</v>
      </c>
      <c r="J43" s="39">
        <f t="shared" si="7"/>
        <v>28052438</v>
      </c>
      <c r="K43" s="39">
        <f t="shared" si="7"/>
        <v>33904438</v>
      </c>
    </row>
    <row r="44" spans="1:11" ht="13.5" thickBot="1">
      <c r="A44" s="83"/>
      <c r="B44" s="342" t="s">
        <v>116</v>
      </c>
      <c r="C44" s="343"/>
      <c r="D44" s="56"/>
      <c r="E44" s="56"/>
      <c r="F44" s="56"/>
      <c r="G44" s="56"/>
      <c r="H44" s="56"/>
      <c r="I44" s="56"/>
      <c r="J44" s="236">
        <f>-SUM(J35,J39)</f>
        <v>-4961952</v>
      </c>
      <c r="K44" s="223">
        <f>-SUM(K35,K39)</f>
        <v>-4995469</v>
      </c>
    </row>
    <row r="45" spans="1:11" ht="13.5" thickBot="1">
      <c r="A45" s="83"/>
      <c r="B45" s="342" t="s">
        <v>119</v>
      </c>
      <c r="C45" s="343"/>
      <c r="D45" s="56"/>
      <c r="E45" s="56"/>
      <c r="F45" s="56"/>
      <c r="G45" s="56"/>
      <c r="H45" s="56"/>
      <c r="I45" s="56"/>
      <c r="J45" s="236">
        <v>-379000</v>
      </c>
      <c r="K45" s="236">
        <v>-379000</v>
      </c>
    </row>
    <row r="46" spans="1:11" s="59" customFormat="1" ht="13.5" thickBot="1">
      <c r="A46" s="337" t="s">
        <v>117</v>
      </c>
      <c r="B46" s="338"/>
      <c r="C46" s="338"/>
      <c r="D46" s="39">
        <v>21225168</v>
      </c>
      <c r="E46" s="39">
        <f>SUM(E43:E44)</f>
        <v>27043651</v>
      </c>
      <c r="F46" s="39">
        <v>5306354</v>
      </c>
      <c r="G46" s="39">
        <f>SUM(G43:G44)</f>
        <v>5333241</v>
      </c>
      <c r="H46" s="39">
        <v>1520916</v>
      </c>
      <c r="I46" s="39">
        <f>SUM(I43:I44)</f>
        <v>1527546</v>
      </c>
      <c r="J46" s="54">
        <f>SUM(J43:J45)</f>
        <v>22711486</v>
      </c>
      <c r="K46" s="39">
        <f>SUM(K43:K45)</f>
        <v>28529969</v>
      </c>
    </row>
    <row r="47" spans="1:10" s="59" customFormat="1" ht="12.75">
      <c r="A47" s="97"/>
      <c r="B47" s="97"/>
      <c r="C47" s="97"/>
      <c r="D47" s="96"/>
      <c r="E47" s="96"/>
      <c r="F47" s="96"/>
      <c r="G47" s="96"/>
      <c r="H47" s="96"/>
      <c r="I47" s="96"/>
      <c r="J47" s="96"/>
    </row>
    <row r="48" spans="2:10" ht="12.75">
      <c r="B48" s="3"/>
      <c r="J48" s="189"/>
    </row>
    <row r="49" spans="2:10" ht="12.75">
      <c r="B49" s="3"/>
      <c r="J49" s="189"/>
    </row>
    <row r="50" spans="2:10" ht="12.75">
      <c r="B50" s="3"/>
      <c r="J50" s="189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</sheetData>
  <sheetProtection/>
  <mergeCells count="19">
    <mergeCell ref="A3:J3"/>
    <mergeCell ref="D6:E7"/>
    <mergeCell ref="A6:C8"/>
    <mergeCell ref="B45:C45"/>
    <mergeCell ref="A42:C42"/>
    <mergeCell ref="F6:G7"/>
    <mergeCell ref="H6:I7"/>
    <mergeCell ref="J6:K7"/>
    <mergeCell ref="A9:C9"/>
    <mergeCell ref="F2:K2"/>
    <mergeCell ref="H5:K5"/>
    <mergeCell ref="B26:C26"/>
    <mergeCell ref="B32:C32"/>
    <mergeCell ref="A46:C46"/>
    <mergeCell ref="A33:C33"/>
    <mergeCell ref="B37:C37"/>
    <mergeCell ref="B41:C41"/>
    <mergeCell ref="A43:C43"/>
    <mergeCell ref="B44:C44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54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5.125" style="2" customWidth="1"/>
    <col min="2" max="2" width="52.375" style="2" customWidth="1"/>
    <col min="3" max="11" width="8.625" style="2" customWidth="1"/>
    <col min="12" max="12" width="8.625" style="4" customWidth="1"/>
    <col min="13" max="13" width="9.125" style="4" customWidth="1"/>
    <col min="14" max="14" width="9.75390625" style="4" bestFit="1" customWidth="1"/>
    <col min="15" max="16384" width="9.125" style="2" customWidth="1"/>
  </cols>
  <sheetData>
    <row r="1" spans="1:12" ht="12.75">
      <c r="A1" s="220"/>
      <c r="B1" s="220"/>
      <c r="C1" s="220"/>
      <c r="D1" s="220"/>
      <c r="E1" s="220"/>
      <c r="F1" s="220"/>
      <c r="G1" s="220"/>
      <c r="H1" s="220"/>
      <c r="I1" s="364" t="s">
        <v>118</v>
      </c>
      <c r="J1" s="364"/>
      <c r="K1" s="364"/>
      <c r="L1" s="364"/>
    </row>
    <row r="2" spans="1:11" ht="12.75">
      <c r="A2" s="220"/>
      <c r="B2" s="220"/>
      <c r="C2" s="220"/>
      <c r="D2" s="220"/>
      <c r="E2" s="220"/>
      <c r="F2" s="220"/>
      <c r="G2" s="220"/>
      <c r="H2" s="220"/>
      <c r="I2" s="215"/>
      <c r="J2" s="215"/>
      <c r="K2" s="215"/>
    </row>
    <row r="3" spans="1:12" ht="30.75" customHeight="1">
      <c r="A3" s="365" t="s">
        <v>137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1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5" customHeight="1" thickBot="1">
      <c r="A6" s="18"/>
      <c r="B6" s="18"/>
      <c r="C6" s="18"/>
      <c r="D6" s="18"/>
      <c r="E6" s="18"/>
      <c r="F6" s="18"/>
      <c r="G6" s="18"/>
      <c r="H6" s="18"/>
      <c r="I6" s="363" t="s">
        <v>0</v>
      </c>
      <c r="J6" s="363"/>
      <c r="K6" s="363"/>
      <c r="L6" s="363"/>
    </row>
    <row r="7" spans="1:12" ht="15" customHeight="1" thickBot="1">
      <c r="A7" s="349" t="s">
        <v>1</v>
      </c>
      <c r="B7" s="351"/>
      <c r="C7" s="345" t="s">
        <v>151</v>
      </c>
      <c r="D7" s="362"/>
      <c r="E7" s="362"/>
      <c r="F7" s="346"/>
      <c r="G7" s="345" t="s">
        <v>129</v>
      </c>
      <c r="H7" s="346"/>
      <c r="I7" s="345" t="s">
        <v>130</v>
      </c>
      <c r="J7" s="346"/>
      <c r="K7" s="335" t="s">
        <v>19</v>
      </c>
      <c r="L7" s="336"/>
    </row>
    <row r="8" spans="1:12" ht="52.5" customHeight="1" thickBot="1">
      <c r="A8" s="352"/>
      <c r="B8" s="354"/>
      <c r="C8" s="349" t="s">
        <v>50</v>
      </c>
      <c r="D8" s="351"/>
      <c r="E8" s="366" t="s">
        <v>51</v>
      </c>
      <c r="F8" s="367"/>
      <c r="G8" s="347"/>
      <c r="H8" s="348"/>
      <c r="I8" s="347"/>
      <c r="J8" s="348"/>
      <c r="K8" s="358"/>
      <c r="L8" s="359"/>
    </row>
    <row r="9" spans="1:12" ht="30" customHeight="1" thickBot="1">
      <c r="A9" s="355"/>
      <c r="B9" s="357"/>
      <c r="C9" s="355"/>
      <c r="D9" s="357"/>
      <c r="E9" s="245" t="s">
        <v>163</v>
      </c>
      <c r="F9" s="200" t="s">
        <v>164</v>
      </c>
      <c r="G9" s="245" t="s">
        <v>163</v>
      </c>
      <c r="H9" s="200" t="s">
        <v>164</v>
      </c>
      <c r="I9" s="245" t="s">
        <v>163</v>
      </c>
      <c r="J9" s="200" t="s">
        <v>164</v>
      </c>
      <c r="K9" s="245" t="s">
        <v>163</v>
      </c>
      <c r="L9" s="200" t="s">
        <v>164</v>
      </c>
    </row>
    <row r="10" spans="1:14" s="46" customFormat="1" ht="15" customHeight="1" thickBot="1">
      <c r="A10" s="361">
        <v>1</v>
      </c>
      <c r="B10" s="361"/>
      <c r="C10" s="99">
        <v>2</v>
      </c>
      <c r="D10" s="99">
        <v>3</v>
      </c>
      <c r="E10" s="100">
        <v>4</v>
      </c>
      <c r="F10" s="100">
        <v>5</v>
      </c>
      <c r="G10" s="100">
        <v>6</v>
      </c>
      <c r="H10" s="100">
        <v>7</v>
      </c>
      <c r="I10" s="100">
        <v>8</v>
      </c>
      <c r="J10" s="201">
        <v>9</v>
      </c>
      <c r="K10" s="201">
        <v>10</v>
      </c>
      <c r="L10" s="312">
        <v>11</v>
      </c>
      <c r="M10" s="203"/>
      <c r="N10" s="203"/>
    </row>
    <row r="11" spans="1:14" s="46" customFormat="1" ht="15" customHeight="1">
      <c r="A11" s="194"/>
      <c r="B11" s="191" t="s">
        <v>52</v>
      </c>
      <c r="C11" s="192">
        <v>71.25</v>
      </c>
      <c r="D11" s="192">
        <v>71.25</v>
      </c>
      <c r="E11" s="207">
        <v>326325</v>
      </c>
      <c r="F11" s="207">
        <v>326325</v>
      </c>
      <c r="G11" s="207"/>
      <c r="H11" s="207"/>
      <c r="I11" s="193"/>
      <c r="J11" s="244"/>
      <c r="K11" s="30">
        <f>SUM(E11,G11,I11)</f>
        <v>326325</v>
      </c>
      <c r="L11" s="30">
        <f>SUM(F11,H11,J11)</f>
        <v>326325</v>
      </c>
      <c r="M11" s="203"/>
      <c r="N11" s="203"/>
    </row>
    <row r="12" spans="1:14" s="46" customFormat="1" ht="15" customHeight="1">
      <c r="A12" s="286"/>
      <c r="B12" s="287" t="s">
        <v>122</v>
      </c>
      <c r="C12" s="288"/>
      <c r="D12" s="288"/>
      <c r="E12" s="289">
        <v>1575688</v>
      </c>
      <c r="F12" s="289">
        <v>1575688</v>
      </c>
      <c r="G12" s="289"/>
      <c r="H12" s="289"/>
      <c r="I12" s="290"/>
      <c r="J12" s="290"/>
      <c r="K12" s="227">
        <f>SUM(E12,G12,I12)</f>
        <v>1575688</v>
      </c>
      <c r="L12" s="227">
        <f>SUM(F12,H12,J12)</f>
        <v>1575688</v>
      </c>
      <c r="M12" s="203"/>
      <c r="N12" s="203"/>
    </row>
    <row r="13" spans="1:14" s="46" customFormat="1" ht="15" customHeight="1" thickBot="1">
      <c r="A13" s="190"/>
      <c r="B13" s="313" t="s">
        <v>154</v>
      </c>
      <c r="C13" s="106"/>
      <c r="D13" s="106"/>
      <c r="E13" s="209">
        <v>2110</v>
      </c>
      <c r="F13" s="209">
        <v>2110</v>
      </c>
      <c r="G13" s="209"/>
      <c r="H13" s="209"/>
      <c r="I13" s="291"/>
      <c r="J13" s="291"/>
      <c r="K13" s="171">
        <v>2110</v>
      </c>
      <c r="L13" s="227">
        <f>SUM(F13,H13,J13)</f>
        <v>2110</v>
      </c>
      <c r="M13" s="203"/>
      <c r="N13" s="203"/>
    </row>
    <row r="14" spans="1:14" s="46" customFormat="1" ht="15" customHeight="1" thickBot="1">
      <c r="A14" s="107" t="s">
        <v>65</v>
      </c>
      <c r="B14" s="108" t="s">
        <v>27</v>
      </c>
      <c r="C14" s="109"/>
      <c r="D14" s="109"/>
      <c r="E14" s="110">
        <f>SUM(E11:E13)</f>
        <v>1904123</v>
      </c>
      <c r="F14" s="110">
        <f>SUM(F11:F13)</f>
        <v>1904123</v>
      </c>
      <c r="G14" s="110">
        <f aca="true" t="shared" si="0" ref="G14:L14">SUM(G11:G13)</f>
        <v>0</v>
      </c>
      <c r="H14" s="110">
        <f t="shared" si="0"/>
        <v>0</v>
      </c>
      <c r="I14" s="110">
        <f t="shared" si="0"/>
        <v>0</v>
      </c>
      <c r="J14" s="110">
        <f t="shared" si="0"/>
        <v>0</v>
      </c>
      <c r="K14" s="110">
        <f t="shared" si="0"/>
        <v>1904123</v>
      </c>
      <c r="L14" s="252">
        <f t="shared" si="0"/>
        <v>1904123</v>
      </c>
      <c r="M14" s="203"/>
      <c r="N14" s="203"/>
    </row>
    <row r="15" spans="1:14" s="46" customFormat="1" ht="15" customHeight="1">
      <c r="A15" s="112"/>
      <c r="B15" s="113" t="s">
        <v>29</v>
      </c>
      <c r="C15" s="101"/>
      <c r="D15" s="101"/>
      <c r="E15" s="102">
        <f>188850</f>
        <v>188850</v>
      </c>
      <c r="F15" s="102">
        <f>188850-1023</f>
        <v>187827</v>
      </c>
      <c r="G15" s="208"/>
      <c r="H15" s="208"/>
      <c r="I15" s="103"/>
      <c r="J15" s="103"/>
      <c r="K15" s="247">
        <f aca="true" t="shared" si="1" ref="K15:L19">SUM(E15,G15,I15)</f>
        <v>188850</v>
      </c>
      <c r="L15" s="251">
        <f t="shared" si="1"/>
        <v>187827</v>
      </c>
      <c r="M15" s="203"/>
      <c r="N15" s="203"/>
    </row>
    <row r="16" spans="1:14" s="46" customFormat="1" ht="15" customHeight="1">
      <c r="A16" s="114"/>
      <c r="B16" s="115" t="s">
        <v>30</v>
      </c>
      <c r="C16" s="116"/>
      <c r="D16" s="116"/>
      <c r="E16" s="117">
        <v>54960</v>
      </c>
      <c r="F16" s="117">
        <v>54960</v>
      </c>
      <c r="G16" s="211"/>
      <c r="H16" s="211"/>
      <c r="I16" s="118"/>
      <c r="J16" s="118"/>
      <c r="K16" s="119">
        <f t="shared" si="1"/>
        <v>54960</v>
      </c>
      <c r="L16" s="119">
        <f t="shared" si="1"/>
        <v>54960</v>
      </c>
      <c r="M16" s="203"/>
      <c r="N16" s="203"/>
    </row>
    <row r="17" spans="1:14" s="46" customFormat="1" ht="15" customHeight="1">
      <c r="A17" s="114"/>
      <c r="B17" s="195" t="s">
        <v>31</v>
      </c>
      <c r="C17" s="196"/>
      <c r="D17" s="196"/>
      <c r="E17" s="197">
        <f>38640</f>
        <v>38640</v>
      </c>
      <c r="F17" s="197">
        <f>38640-213</f>
        <v>38427</v>
      </c>
      <c r="G17" s="212"/>
      <c r="H17" s="212"/>
      <c r="I17" s="198"/>
      <c r="J17" s="198"/>
      <c r="K17" s="119">
        <f t="shared" si="1"/>
        <v>38640</v>
      </c>
      <c r="L17" s="119">
        <f t="shared" si="1"/>
        <v>38427</v>
      </c>
      <c r="M17" s="203"/>
      <c r="N17" s="203"/>
    </row>
    <row r="18" spans="1:14" s="46" customFormat="1" ht="15" customHeight="1">
      <c r="A18" s="159"/>
      <c r="B18" s="195" t="s">
        <v>166</v>
      </c>
      <c r="C18" s="196"/>
      <c r="D18" s="196"/>
      <c r="E18" s="197">
        <v>8818</v>
      </c>
      <c r="F18" s="197">
        <v>8818</v>
      </c>
      <c r="G18" s="212"/>
      <c r="H18" s="212"/>
      <c r="I18" s="198"/>
      <c r="J18" s="198"/>
      <c r="K18" s="119">
        <f t="shared" si="1"/>
        <v>8818</v>
      </c>
      <c r="L18" s="119">
        <f t="shared" si="1"/>
        <v>8818</v>
      </c>
      <c r="M18" s="203"/>
      <c r="N18" s="203"/>
    </row>
    <row r="19" spans="1:14" s="46" customFormat="1" ht="15" customHeight="1" thickBot="1">
      <c r="A19" s="112"/>
      <c r="B19" s="113" t="s">
        <v>167</v>
      </c>
      <c r="C19" s="101"/>
      <c r="D19" s="101"/>
      <c r="E19" s="102">
        <v>3767</v>
      </c>
      <c r="F19" s="102">
        <v>3767</v>
      </c>
      <c r="G19" s="208"/>
      <c r="H19" s="208"/>
      <c r="I19" s="103"/>
      <c r="J19" s="103"/>
      <c r="K19" s="102">
        <f t="shared" si="1"/>
        <v>3767</v>
      </c>
      <c r="L19" s="104">
        <f t="shared" si="1"/>
        <v>3767</v>
      </c>
      <c r="M19" s="203"/>
      <c r="N19" s="203"/>
    </row>
    <row r="20" spans="1:14" s="46" customFormat="1" ht="15" customHeight="1" thickBot="1">
      <c r="A20" s="107" t="s">
        <v>66</v>
      </c>
      <c r="B20" s="108" t="s">
        <v>53</v>
      </c>
      <c r="C20" s="109"/>
      <c r="D20" s="109"/>
      <c r="E20" s="110">
        <f>SUM(E15:E19)</f>
        <v>295035</v>
      </c>
      <c r="F20" s="110">
        <f>SUM(F15:F19)</f>
        <v>293799</v>
      </c>
      <c r="G20" s="110">
        <f>SUM(G15:G19)</f>
        <v>0</v>
      </c>
      <c r="H20" s="110"/>
      <c r="I20" s="110">
        <f>SUM(I15:I19)</f>
        <v>0</v>
      </c>
      <c r="J20" s="110"/>
      <c r="K20" s="110">
        <f>SUM(K15:K19)</f>
        <v>295035</v>
      </c>
      <c r="L20" s="252">
        <f>SUM(L15:L19)</f>
        <v>293799</v>
      </c>
      <c r="M20" s="203"/>
      <c r="N20" s="203"/>
    </row>
    <row r="21" spans="1:14" s="46" customFormat="1" ht="15" customHeight="1">
      <c r="A21" s="120"/>
      <c r="B21" s="121" t="s">
        <v>134</v>
      </c>
      <c r="C21" s="116"/>
      <c r="D21" s="116"/>
      <c r="E21" s="117">
        <v>6600</v>
      </c>
      <c r="F21" s="117">
        <v>6600</v>
      </c>
      <c r="G21" s="211"/>
      <c r="H21" s="211"/>
      <c r="I21" s="118"/>
      <c r="J21" s="103"/>
      <c r="K21" s="247">
        <f>SUM(E21,G21,I21)</f>
        <v>6600</v>
      </c>
      <c r="L21" s="145">
        <f>SUM(F21,H21,J21)</f>
        <v>6600</v>
      </c>
      <c r="M21" s="203"/>
      <c r="N21" s="203"/>
    </row>
    <row r="22" spans="1:14" s="46" customFormat="1" ht="15" customHeight="1">
      <c r="A22" s="120"/>
      <c r="B22" s="121" t="s">
        <v>135</v>
      </c>
      <c r="C22" s="116"/>
      <c r="D22" s="116"/>
      <c r="E22" s="117">
        <v>6600</v>
      </c>
      <c r="F22" s="117">
        <v>6600</v>
      </c>
      <c r="G22" s="211"/>
      <c r="H22" s="211"/>
      <c r="I22" s="118"/>
      <c r="J22" s="118"/>
      <c r="K22" s="119">
        <f aca="true" t="shared" si="2" ref="K22:K36">SUM(E22,G22,I22)</f>
        <v>6600</v>
      </c>
      <c r="L22" s="145">
        <f aca="true" t="shared" si="3" ref="L22:L36">SUM(F22,H22,J22)</f>
        <v>6600</v>
      </c>
      <c r="M22" s="203"/>
      <c r="N22" s="203"/>
    </row>
    <row r="23" spans="1:14" s="46" customFormat="1" ht="15" customHeight="1">
      <c r="A23" s="120"/>
      <c r="B23" s="122" t="s">
        <v>32</v>
      </c>
      <c r="C23" s="116">
        <v>500</v>
      </c>
      <c r="D23" s="116">
        <v>500</v>
      </c>
      <c r="E23" s="117">
        <v>27680</v>
      </c>
      <c r="F23" s="117">
        <v>27680</v>
      </c>
      <c r="G23" s="211"/>
      <c r="H23" s="211"/>
      <c r="I23" s="118"/>
      <c r="J23" s="118"/>
      <c r="K23" s="119">
        <f t="shared" si="2"/>
        <v>27680</v>
      </c>
      <c r="L23" s="145">
        <f t="shared" si="3"/>
        <v>27680</v>
      </c>
      <c r="M23" s="203"/>
      <c r="N23" s="203"/>
    </row>
    <row r="24" spans="1:14" s="46" customFormat="1" ht="15" customHeight="1">
      <c r="A24" s="123"/>
      <c r="B24" s="115" t="s">
        <v>33</v>
      </c>
      <c r="C24" s="116">
        <v>85</v>
      </c>
      <c r="D24" s="116">
        <v>85</v>
      </c>
      <c r="E24" s="117">
        <f>12325</f>
        <v>12325</v>
      </c>
      <c r="F24" s="117">
        <f>12325-1885</f>
        <v>10440</v>
      </c>
      <c r="G24" s="211"/>
      <c r="H24" s="211"/>
      <c r="I24" s="118"/>
      <c r="J24" s="118"/>
      <c r="K24" s="119">
        <f t="shared" si="2"/>
        <v>12325</v>
      </c>
      <c r="L24" s="145">
        <f t="shared" si="3"/>
        <v>10440</v>
      </c>
      <c r="M24" s="203"/>
      <c r="N24" s="203"/>
    </row>
    <row r="25" spans="1:14" s="46" customFormat="1" ht="15" customHeight="1">
      <c r="A25" s="123"/>
      <c r="B25" s="115" t="s">
        <v>34</v>
      </c>
      <c r="C25" s="116">
        <v>285</v>
      </c>
      <c r="D25" s="116">
        <v>285</v>
      </c>
      <c r="E25" s="117">
        <f>31065</f>
        <v>31065</v>
      </c>
      <c r="F25" s="117">
        <f>31065+1635</f>
        <v>32700</v>
      </c>
      <c r="G25" s="211"/>
      <c r="H25" s="211"/>
      <c r="I25" s="118"/>
      <c r="J25" s="118"/>
      <c r="K25" s="119">
        <f t="shared" si="2"/>
        <v>31065</v>
      </c>
      <c r="L25" s="145">
        <f t="shared" si="3"/>
        <v>32700</v>
      </c>
      <c r="M25" s="203"/>
      <c r="N25" s="203"/>
    </row>
    <row r="26" spans="1:14" s="46" customFormat="1" ht="15" customHeight="1">
      <c r="A26" s="123"/>
      <c r="B26" s="115" t="s">
        <v>35</v>
      </c>
      <c r="C26" s="116">
        <v>98</v>
      </c>
      <c r="D26" s="116">
        <v>98</v>
      </c>
      <c r="E26" s="117">
        <v>48422</v>
      </c>
      <c r="F26" s="117">
        <v>48422</v>
      </c>
      <c r="G26" s="211"/>
      <c r="H26" s="211"/>
      <c r="I26" s="118"/>
      <c r="J26" s="118"/>
      <c r="K26" s="119">
        <f t="shared" si="2"/>
        <v>48422</v>
      </c>
      <c r="L26" s="145">
        <f t="shared" si="3"/>
        <v>48422</v>
      </c>
      <c r="M26" s="203"/>
      <c r="N26" s="203"/>
    </row>
    <row r="27" spans="1:14" s="46" customFormat="1" ht="15" customHeight="1">
      <c r="A27" s="123"/>
      <c r="B27" s="218" t="s">
        <v>165</v>
      </c>
      <c r="C27" s="116">
        <v>4</v>
      </c>
      <c r="D27" s="116">
        <v>4</v>
      </c>
      <c r="E27" s="117">
        <v>10424</v>
      </c>
      <c r="F27" s="117">
        <v>10424</v>
      </c>
      <c r="G27" s="211"/>
      <c r="H27" s="211"/>
      <c r="I27" s="118"/>
      <c r="J27" s="118"/>
      <c r="K27" s="119">
        <f t="shared" si="2"/>
        <v>10424</v>
      </c>
      <c r="L27" s="145">
        <f t="shared" si="3"/>
        <v>10424</v>
      </c>
      <c r="M27" s="203"/>
      <c r="N27" s="203"/>
    </row>
    <row r="28" spans="1:14" s="46" customFormat="1" ht="15" customHeight="1">
      <c r="A28" s="123"/>
      <c r="B28" s="105" t="s">
        <v>36</v>
      </c>
      <c r="C28" s="116"/>
      <c r="D28" s="116"/>
      <c r="E28" s="117">
        <f>8960</f>
        <v>8960</v>
      </c>
      <c r="F28" s="117">
        <f>8960-482</f>
        <v>8478</v>
      </c>
      <c r="G28" s="211"/>
      <c r="H28" s="211"/>
      <c r="I28" s="118"/>
      <c r="J28" s="118"/>
      <c r="K28" s="119">
        <f t="shared" si="2"/>
        <v>8960</v>
      </c>
      <c r="L28" s="145">
        <f t="shared" si="3"/>
        <v>8478</v>
      </c>
      <c r="M28" s="203"/>
      <c r="N28" s="203"/>
    </row>
    <row r="29" spans="1:14" s="46" customFormat="1" ht="15" customHeight="1">
      <c r="A29" s="123"/>
      <c r="B29" s="105" t="s">
        <v>127</v>
      </c>
      <c r="C29" s="116">
        <v>34.19</v>
      </c>
      <c r="D29" s="116">
        <v>34.19</v>
      </c>
      <c r="E29" s="117">
        <v>55798</v>
      </c>
      <c r="F29" s="117">
        <v>55798</v>
      </c>
      <c r="G29" s="211"/>
      <c r="H29" s="211"/>
      <c r="I29" s="118"/>
      <c r="J29" s="118"/>
      <c r="K29" s="119">
        <f t="shared" si="2"/>
        <v>55798</v>
      </c>
      <c r="L29" s="145">
        <f t="shared" si="3"/>
        <v>55798</v>
      </c>
      <c r="M29" s="203"/>
      <c r="N29" s="203"/>
    </row>
    <row r="30" spans="1:14" s="46" customFormat="1" ht="15" customHeight="1">
      <c r="A30" s="124"/>
      <c r="B30" s="125" t="s">
        <v>128</v>
      </c>
      <c r="C30" s="101"/>
      <c r="D30" s="101"/>
      <c r="E30" s="102">
        <v>13418</v>
      </c>
      <c r="F30" s="102">
        <v>13418</v>
      </c>
      <c r="G30" s="208"/>
      <c r="H30" s="208"/>
      <c r="I30" s="103"/>
      <c r="J30" s="103"/>
      <c r="K30" s="102">
        <f t="shared" si="2"/>
        <v>13418</v>
      </c>
      <c r="L30" s="28">
        <f t="shared" si="3"/>
        <v>13418</v>
      </c>
      <c r="M30" s="203"/>
      <c r="N30" s="203"/>
    </row>
    <row r="31" spans="1:14" s="46" customFormat="1" ht="15" customHeight="1">
      <c r="A31" s="301"/>
      <c r="B31" s="287" t="s">
        <v>133</v>
      </c>
      <c r="C31" s="288"/>
      <c r="D31" s="288"/>
      <c r="E31" s="302">
        <f>648</f>
        <v>648</v>
      </c>
      <c r="F31" s="302">
        <f>648-8</f>
        <v>640</v>
      </c>
      <c r="G31" s="289"/>
      <c r="H31" s="289"/>
      <c r="I31" s="290"/>
      <c r="J31" s="290"/>
      <c r="K31" s="302">
        <f t="shared" si="2"/>
        <v>648</v>
      </c>
      <c r="L31" s="227">
        <f t="shared" si="3"/>
        <v>640</v>
      </c>
      <c r="M31" s="203"/>
      <c r="N31" s="203"/>
    </row>
    <row r="32" spans="1:14" s="46" customFormat="1" ht="15" customHeight="1">
      <c r="A32" s="301"/>
      <c r="B32" s="287" t="s">
        <v>169</v>
      </c>
      <c r="C32" s="288"/>
      <c r="D32" s="288"/>
      <c r="E32" s="302">
        <v>17</v>
      </c>
      <c r="F32" s="302">
        <v>17</v>
      </c>
      <c r="G32" s="289"/>
      <c r="H32" s="289"/>
      <c r="I32" s="315"/>
      <c r="J32" s="315"/>
      <c r="K32" s="302">
        <f t="shared" si="2"/>
        <v>17</v>
      </c>
      <c r="L32" s="227">
        <f t="shared" si="3"/>
        <v>17</v>
      </c>
      <c r="M32" s="203"/>
      <c r="N32" s="203"/>
    </row>
    <row r="33" spans="1:14" s="46" customFormat="1" ht="15" customHeight="1">
      <c r="A33" s="123"/>
      <c r="B33" s="105" t="s">
        <v>170</v>
      </c>
      <c r="C33" s="116"/>
      <c r="D33" s="116"/>
      <c r="E33" s="117"/>
      <c r="F33" s="117">
        <v>6035</v>
      </c>
      <c r="G33" s="211"/>
      <c r="H33" s="211"/>
      <c r="I33" s="316"/>
      <c r="J33" s="316"/>
      <c r="K33" s="302">
        <f t="shared" si="2"/>
        <v>0</v>
      </c>
      <c r="L33" s="227">
        <f t="shared" si="3"/>
        <v>6035</v>
      </c>
      <c r="M33" s="203"/>
      <c r="N33" s="203"/>
    </row>
    <row r="34" spans="1:14" s="46" customFormat="1" ht="15" customHeight="1">
      <c r="A34" s="123"/>
      <c r="B34" s="298" t="s">
        <v>157</v>
      </c>
      <c r="C34" s="116"/>
      <c r="D34" s="116"/>
      <c r="E34" s="317">
        <f>8747</f>
        <v>8747</v>
      </c>
      <c r="F34" s="317">
        <f>8747+6</f>
        <v>8753</v>
      </c>
      <c r="G34" s="211"/>
      <c r="H34" s="211"/>
      <c r="I34" s="316"/>
      <c r="J34" s="316"/>
      <c r="K34" s="302">
        <f t="shared" si="2"/>
        <v>8747</v>
      </c>
      <c r="L34" s="227">
        <f t="shared" si="3"/>
        <v>8753</v>
      </c>
      <c r="M34" s="203"/>
      <c r="N34" s="203"/>
    </row>
    <row r="35" spans="1:14" s="46" customFormat="1" ht="15" customHeight="1">
      <c r="A35" s="123"/>
      <c r="B35" s="320" t="s">
        <v>158</v>
      </c>
      <c r="C35" s="116"/>
      <c r="D35" s="116"/>
      <c r="E35" s="321">
        <f>9062</f>
        <v>9062</v>
      </c>
      <c r="F35" s="321">
        <f>9062+8788</f>
        <v>17850</v>
      </c>
      <c r="G35" s="211"/>
      <c r="H35" s="211"/>
      <c r="I35" s="316"/>
      <c r="J35" s="316"/>
      <c r="K35" s="302">
        <f t="shared" si="2"/>
        <v>9062</v>
      </c>
      <c r="L35" s="227">
        <f t="shared" si="3"/>
        <v>17850</v>
      </c>
      <c r="M35" s="203"/>
      <c r="N35" s="203"/>
    </row>
    <row r="36" spans="1:14" s="46" customFormat="1" ht="15" customHeight="1" thickBot="1">
      <c r="A36" s="301"/>
      <c r="B36" s="322" t="s">
        <v>171</v>
      </c>
      <c r="C36" s="288"/>
      <c r="D36" s="288"/>
      <c r="E36" s="323">
        <v>8150</v>
      </c>
      <c r="F36" s="323">
        <v>8150</v>
      </c>
      <c r="G36" s="289"/>
      <c r="H36" s="289"/>
      <c r="I36" s="315"/>
      <c r="J36" s="315"/>
      <c r="K36" s="302">
        <f t="shared" si="2"/>
        <v>8150</v>
      </c>
      <c r="L36" s="227">
        <f t="shared" si="3"/>
        <v>8150</v>
      </c>
      <c r="M36" s="203"/>
      <c r="N36" s="203"/>
    </row>
    <row r="37" spans="1:14" s="46" customFormat="1" ht="15" customHeight="1" thickBot="1">
      <c r="A37" s="107" t="s">
        <v>67</v>
      </c>
      <c r="B37" s="217" t="s">
        <v>121</v>
      </c>
      <c r="C37" s="109"/>
      <c r="D37" s="109"/>
      <c r="E37" s="110">
        <f>SUM(E21:E36)</f>
        <v>247916</v>
      </c>
      <c r="F37" s="110">
        <f>SUM(F21:F36)</f>
        <v>262005</v>
      </c>
      <c r="G37" s="110">
        <f>SUM(G21:G32)</f>
        <v>0</v>
      </c>
      <c r="H37" s="110">
        <f>SUM(H21:H32)</f>
        <v>0</v>
      </c>
      <c r="I37" s="110">
        <f>SUM(I21:I32)</f>
        <v>0</v>
      </c>
      <c r="J37" s="110">
        <f>SUM(J21:J32)</f>
        <v>0</v>
      </c>
      <c r="K37" s="110">
        <f>SUM(K21:K36)</f>
        <v>247916</v>
      </c>
      <c r="L37" s="110">
        <f>SUM(L21:L36)</f>
        <v>262005</v>
      </c>
      <c r="M37" s="203"/>
      <c r="N37" s="203"/>
    </row>
    <row r="38" spans="1:14" s="46" customFormat="1" ht="15" customHeight="1" thickBot="1">
      <c r="A38" s="126" t="s">
        <v>68</v>
      </c>
      <c r="B38" s="127" t="s">
        <v>54</v>
      </c>
      <c r="C38" s="128">
        <v>26403</v>
      </c>
      <c r="D38" s="128">
        <v>26403</v>
      </c>
      <c r="E38" s="128">
        <v>10561</v>
      </c>
      <c r="F38" s="128">
        <v>10561</v>
      </c>
      <c r="G38" s="213"/>
      <c r="H38" s="213"/>
      <c r="I38" s="100"/>
      <c r="J38" s="244"/>
      <c r="K38" s="328">
        <f>SUM(E38,G38,I38)</f>
        <v>10561</v>
      </c>
      <c r="L38" s="329">
        <f>SUM(F38,H38,J38)</f>
        <v>10561</v>
      </c>
      <c r="M38" s="203"/>
      <c r="N38" s="203"/>
    </row>
    <row r="39" spans="1:14" s="46" customFormat="1" ht="15" customHeight="1" thickBot="1">
      <c r="A39" s="129"/>
      <c r="B39" s="130" t="s">
        <v>28</v>
      </c>
      <c r="C39" s="109"/>
      <c r="D39" s="109"/>
      <c r="E39" s="110">
        <f>SUM(E20,E37,E38)</f>
        <v>553512</v>
      </c>
      <c r="F39" s="110">
        <f>SUM(F20,F37,F38)</f>
        <v>566365</v>
      </c>
      <c r="G39" s="110">
        <f>SUM(G20,G37,G38)</f>
        <v>0</v>
      </c>
      <c r="H39" s="110"/>
      <c r="I39" s="110">
        <f>SUM(I20,I37,I38)</f>
        <v>0</v>
      </c>
      <c r="J39" s="110"/>
      <c r="K39" s="110">
        <f>SUM(K20,K37,K38)</f>
        <v>553512</v>
      </c>
      <c r="L39" s="252">
        <f>SUM(L20,L37,L38)</f>
        <v>566365</v>
      </c>
      <c r="M39" s="203"/>
      <c r="N39" s="203"/>
    </row>
    <row r="40" spans="1:14" s="296" customFormat="1" ht="15" customHeight="1">
      <c r="A40" s="297"/>
      <c r="B40" s="298" t="s">
        <v>155</v>
      </c>
      <c r="C40" s="299"/>
      <c r="D40" s="299"/>
      <c r="E40" s="300">
        <f>9175</f>
        <v>9175</v>
      </c>
      <c r="F40" s="300">
        <f>9175+4860</f>
        <v>14035</v>
      </c>
      <c r="G40" s="300"/>
      <c r="H40" s="300"/>
      <c r="I40" s="300"/>
      <c r="J40" s="300"/>
      <c r="K40" s="102">
        <f>SUM(E40,G40,I40)</f>
        <v>9175</v>
      </c>
      <c r="L40" s="104">
        <f>SUM(F40,H40,J40)</f>
        <v>14035</v>
      </c>
      <c r="M40" s="295"/>
      <c r="N40" s="295"/>
    </row>
    <row r="41" spans="1:14" s="296" customFormat="1" ht="15" customHeight="1" thickBot="1">
      <c r="A41" s="324"/>
      <c r="B41" s="310" t="s">
        <v>156</v>
      </c>
      <c r="C41" s="325"/>
      <c r="D41" s="325"/>
      <c r="E41" s="326">
        <f>911</f>
        <v>911</v>
      </c>
      <c r="F41" s="326">
        <f>911+752</f>
        <v>1663</v>
      </c>
      <c r="G41" s="326"/>
      <c r="H41" s="326"/>
      <c r="I41" s="326"/>
      <c r="J41" s="326"/>
      <c r="K41" s="248">
        <f>SUM(E41,G41,I41)</f>
        <v>911</v>
      </c>
      <c r="L41" s="327">
        <f>SUM(F41,H41,J41)</f>
        <v>1663</v>
      </c>
      <c r="M41" s="295"/>
      <c r="N41" s="295"/>
    </row>
    <row r="42" spans="1:14" s="59" customFormat="1" ht="15" customHeight="1" thickBot="1">
      <c r="A42" s="305" t="s">
        <v>160</v>
      </c>
      <c r="B42" s="292" t="s">
        <v>161</v>
      </c>
      <c r="C42" s="293"/>
      <c r="D42" s="293"/>
      <c r="E42" s="294">
        <f aca="true" t="shared" si="4" ref="E42:L42">SUM(E40:E41)</f>
        <v>10086</v>
      </c>
      <c r="F42" s="294">
        <f t="shared" si="4"/>
        <v>15698</v>
      </c>
      <c r="G42" s="294">
        <f t="shared" si="4"/>
        <v>0</v>
      </c>
      <c r="H42" s="294">
        <f t="shared" si="4"/>
        <v>0</v>
      </c>
      <c r="I42" s="294">
        <f t="shared" si="4"/>
        <v>0</v>
      </c>
      <c r="J42" s="294">
        <f t="shared" si="4"/>
        <v>0</v>
      </c>
      <c r="K42" s="318">
        <f t="shared" si="4"/>
        <v>10086</v>
      </c>
      <c r="L42" s="319">
        <f t="shared" si="4"/>
        <v>15698</v>
      </c>
      <c r="M42" s="224"/>
      <c r="N42" s="224"/>
    </row>
    <row r="43" spans="1:15" s="46" customFormat="1" ht="15" customHeight="1" thickBot="1">
      <c r="A43" s="107" t="s">
        <v>2</v>
      </c>
      <c r="B43" s="131" t="s">
        <v>162</v>
      </c>
      <c r="C43" s="109"/>
      <c r="D43" s="109"/>
      <c r="E43" s="110">
        <f>SUM(E14,E39,E42)</f>
        <v>2467721</v>
      </c>
      <c r="F43" s="110">
        <f aca="true" t="shared" si="5" ref="F43:L43">SUM(F14,F39,F42)</f>
        <v>2486186</v>
      </c>
      <c r="G43" s="110">
        <f t="shared" si="5"/>
        <v>0</v>
      </c>
      <c r="H43" s="110">
        <f t="shared" si="5"/>
        <v>0</v>
      </c>
      <c r="I43" s="110">
        <f t="shared" si="5"/>
        <v>0</v>
      </c>
      <c r="J43" s="110">
        <f t="shared" si="5"/>
        <v>0</v>
      </c>
      <c r="K43" s="110">
        <f t="shared" si="5"/>
        <v>2467721</v>
      </c>
      <c r="L43" s="252">
        <f t="shared" si="5"/>
        <v>2486186</v>
      </c>
      <c r="M43" s="203"/>
      <c r="N43" s="203"/>
      <c r="O43" s="203"/>
    </row>
    <row r="44" spans="1:14" s="46" customFormat="1" ht="15" customHeight="1" thickBot="1">
      <c r="A44" s="98" t="s">
        <v>3</v>
      </c>
      <c r="B44" s="132" t="s">
        <v>56</v>
      </c>
      <c r="C44" s="98"/>
      <c r="D44" s="98"/>
      <c r="E44" s="110"/>
      <c r="F44" s="110"/>
      <c r="G44" s="210"/>
      <c r="H44" s="210"/>
      <c r="I44" s="111"/>
      <c r="J44" s="111"/>
      <c r="K44" s="249">
        <f>SUM(E44:I44)</f>
        <v>0</v>
      </c>
      <c r="L44" s="56"/>
      <c r="M44" s="203"/>
      <c r="N44" s="203"/>
    </row>
    <row r="45" spans="1:14" s="46" customFormat="1" ht="15" customHeight="1">
      <c r="A45" s="133" t="s">
        <v>61</v>
      </c>
      <c r="B45" s="134" t="s">
        <v>57</v>
      </c>
      <c r="C45" s="135"/>
      <c r="D45" s="135"/>
      <c r="E45" s="102"/>
      <c r="F45" s="102"/>
      <c r="G45" s="208"/>
      <c r="H45" s="208"/>
      <c r="I45" s="103"/>
      <c r="J45" s="103"/>
      <c r="K45" s="247">
        <f>SUM(E45:I45)</f>
        <v>0</v>
      </c>
      <c r="L45" s="145"/>
      <c r="M45" s="203"/>
      <c r="N45" s="203"/>
    </row>
    <row r="46" spans="1:14" s="46" customFormat="1" ht="15" customHeight="1">
      <c r="A46" s="136"/>
      <c r="B46" s="137" t="s">
        <v>136</v>
      </c>
      <c r="C46" s="138"/>
      <c r="D46" s="138"/>
      <c r="E46" s="117"/>
      <c r="F46" s="117"/>
      <c r="G46" s="211"/>
      <c r="H46" s="211"/>
      <c r="I46" s="119">
        <v>7070</v>
      </c>
      <c r="J46" s="119">
        <v>7070</v>
      </c>
      <c r="K46" s="117">
        <f aca="true" t="shared" si="6" ref="K46:L51">SUM(E46,G46,I46)</f>
        <v>7070</v>
      </c>
      <c r="L46" s="62">
        <f t="shared" si="6"/>
        <v>7070</v>
      </c>
      <c r="M46" s="203"/>
      <c r="N46" s="203"/>
    </row>
    <row r="47" spans="1:14" s="46" customFormat="1" ht="15" customHeight="1">
      <c r="A47" s="136" t="s">
        <v>62</v>
      </c>
      <c r="B47" s="137" t="s">
        <v>58</v>
      </c>
      <c r="C47" s="138"/>
      <c r="D47" s="138"/>
      <c r="E47" s="117"/>
      <c r="F47" s="117"/>
      <c r="G47" s="117">
        <v>798056</v>
      </c>
      <c r="H47" s="117">
        <v>798056</v>
      </c>
      <c r="I47" s="118"/>
      <c r="J47" s="118"/>
      <c r="K47" s="117">
        <f t="shared" si="6"/>
        <v>798056</v>
      </c>
      <c r="L47" s="62">
        <f t="shared" si="6"/>
        <v>798056</v>
      </c>
      <c r="M47" s="203"/>
      <c r="N47" s="203"/>
    </row>
    <row r="48" spans="1:14" s="46" customFormat="1" ht="15" customHeight="1">
      <c r="A48" s="136" t="s">
        <v>63</v>
      </c>
      <c r="B48" s="137" t="s">
        <v>123</v>
      </c>
      <c r="C48" s="138"/>
      <c r="D48" s="138"/>
      <c r="E48" s="117"/>
      <c r="F48" s="117"/>
      <c r="G48" s="117"/>
      <c r="H48" s="117"/>
      <c r="I48" s="118"/>
      <c r="J48" s="118"/>
      <c r="K48" s="117">
        <f t="shared" si="6"/>
        <v>0</v>
      </c>
      <c r="L48" s="62">
        <f t="shared" si="6"/>
        <v>0</v>
      </c>
      <c r="M48" s="203"/>
      <c r="N48" s="203"/>
    </row>
    <row r="49" spans="1:12" ht="15" customHeight="1">
      <c r="A49" s="136" t="s">
        <v>124</v>
      </c>
      <c r="B49" s="137" t="s">
        <v>59</v>
      </c>
      <c r="C49" s="139"/>
      <c r="D49" s="139"/>
      <c r="E49" s="140"/>
      <c r="F49" s="140"/>
      <c r="G49" s="53"/>
      <c r="H49" s="53"/>
      <c r="I49" s="62"/>
      <c r="J49" s="62"/>
      <c r="K49" s="117">
        <f t="shared" si="6"/>
        <v>0</v>
      </c>
      <c r="L49" s="62">
        <f t="shared" si="6"/>
        <v>0</v>
      </c>
    </row>
    <row r="50" spans="1:12" ht="15" customHeight="1" thickBot="1">
      <c r="A50" s="141"/>
      <c r="B50" s="142" t="s">
        <v>60</v>
      </c>
      <c r="C50" s="143"/>
      <c r="D50" s="143"/>
      <c r="E50" s="144">
        <v>500000</v>
      </c>
      <c r="F50" s="144">
        <v>500000</v>
      </c>
      <c r="G50" s="145"/>
      <c r="H50" s="145"/>
      <c r="I50" s="145"/>
      <c r="J50" s="145"/>
      <c r="K50" s="117">
        <f t="shared" si="6"/>
        <v>500000</v>
      </c>
      <c r="L50" s="62">
        <f t="shared" si="6"/>
        <v>500000</v>
      </c>
    </row>
    <row r="51" spans="1:12" ht="15" customHeight="1" thickBot="1">
      <c r="A51" s="141"/>
      <c r="B51" s="134" t="s">
        <v>159</v>
      </c>
      <c r="C51" s="303"/>
      <c r="D51" s="303"/>
      <c r="E51" s="304">
        <v>132</v>
      </c>
      <c r="F51" s="304">
        <v>150</v>
      </c>
      <c r="G51" s="28"/>
      <c r="H51" s="28"/>
      <c r="I51" s="28"/>
      <c r="J51" s="28"/>
      <c r="K51" s="117">
        <f t="shared" si="6"/>
        <v>132</v>
      </c>
      <c r="L51" s="62">
        <f>SUM(F51,H51,J51)</f>
        <v>150</v>
      </c>
    </row>
    <row r="52" spans="1:12" ht="13.5" thickBot="1">
      <c r="A52" s="52" t="s">
        <v>4</v>
      </c>
      <c r="B52" s="38" t="s">
        <v>64</v>
      </c>
      <c r="C52" s="38"/>
      <c r="D52" s="38"/>
      <c r="E52" s="146">
        <v>500132</v>
      </c>
      <c r="F52" s="146">
        <f>SUM(F45:F51)</f>
        <v>500150</v>
      </c>
      <c r="G52" s="146">
        <f aca="true" t="shared" si="7" ref="G52:L52">SUM(G45:G51)</f>
        <v>798056</v>
      </c>
      <c r="H52" s="146">
        <f t="shared" si="7"/>
        <v>798056</v>
      </c>
      <c r="I52" s="146">
        <f t="shared" si="7"/>
        <v>7070</v>
      </c>
      <c r="J52" s="146">
        <f t="shared" si="7"/>
        <v>7070</v>
      </c>
      <c r="K52" s="146">
        <f t="shared" si="7"/>
        <v>1305258</v>
      </c>
      <c r="L52" s="146">
        <f t="shared" si="7"/>
        <v>1305276</v>
      </c>
    </row>
    <row r="53" spans="1:12" ht="13.5" thickBot="1">
      <c r="A53" s="82" t="s">
        <v>5</v>
      </c>
      <c r="B53" s="147" t="s">
        <v>69</v>
      </c>
      <c r="C53" s="250"/>
      <c r="D53" s="147"/>
      <c r="E53" s="22">
        <v>2967853</v>
      </c>
      <c r="F53" s="22">
        <f>SUM(F43,F44,F52)</f>
        <v>2986336</v>
      </c>
      <c r="G53" s="22">
        <f>SUM(G43,G44,G52)</f>
        <v>798056</v>
      </c>
      <c r="H53" s="22">
        <f>SUM(H43,H44,H52)</f>
        <v>798056</v>
      </c>
      <c r="I53" s="22">
        <f>SUM(I43,I44,I52)</f>
        <v>7070</v>
      </c>
      <c r="J53" s="22">
        <f>SUM(J43,J44,J52)</f>
        <v>7070</v>
      </c>
      <c r="K53" s="110">
        <f>SUM(E53,G53,I53)</f>
        <v>3772979</v>
      </c>
      <c r="L53" s="252">
        <f>SUM(F53,H53,J53)</f>
        <v>3791462</v>
      </c>
    </row>
    <row r="54" ht="12.75">
      <c r="K54" s="4"/>
    </row>
  </sheetData>
  <sheetProtection/>
  <mergeCells count="11">
    <mergeCell ref="E8:F8"/>
    <mergeCell ref="A10:B10"/>
    <mergeCell ref="C7:F7"/>
    <mergeCell ref="A7:B9"/>
    <mergeCell ref="C8:D9"/>
    <mergeCell ref="I6:L6"/>
    <mergeCell ref="I1:L1"/>
    <mergeCell ref="A3:L3"/>
    <mergeCell ref="G7:H8"/>
    <mergeCell ref="I7:J8"/>
    <mergeCell ref="K7:L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6.625" style="0" customWidth="1"/>
    <col min="4" max="5" width="13.125" style="14" customWidth="1"/>
    <col min="6" max="10" width="13.125" style="0" customWidth="1"/>
  </cols>
  <sheetData>
    <row r="1" spans="1:10" ht="25.5" customHeight="1">
      <c r="A1" s="368"/>
      <c r="B1" s="368"/>
      <c r="C1" s="368"/>
      <c r="D1" s="5"/>
      <c r="E1" s="5"/>
      <c r="F1" s="370" t="s">
        <v>40</v>
      </c>
      <c r="G1" s="370"/>
      <c r="H1" s="370"/>
      <c r="I1" s="370"/>
      <c r="J1" s="370"/>
    </row>
    <row r="2" spans="1:9" ht="25.5" customHeight="1">
      <c r="A2" s="5"/>
      <c r="B2" s="5"/>
      <c r="C2" s="5"/>
      <c r="D2" s="5"/>
      <c r="E2" s="5"/>
      <c r="F2" s="31"/>
      <c r="G2" s="31"/>
      <c r="H2" s="31"/>
      <c r="I2" s="31"/>
    </row>
    <row r="3" spans="1:10" ht="33" customHeight="1">
      <c r="A3" s="369" t="s">
        <v>138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7" ht="25.5" customHeight="1">
      <c r="A4" s="5"/>
      <c r="B4" s="5"/>
      <c r="C4" s="5"/>
      <c r="D4" s="7"/>
      <c r="E4" s="7"/>
      <c r="F4" s="5"/>
      <c r="G4" s="5"/>
    </row>
    <row r="5" spans="1:10" ht="17.25" customHeight="1" thickBot="1">
      <c r="A5" s="5"/>
      <c r="B5" s="5"/>
      <c r="C5" s="5"/>
      <c r="D5" s="7"/>
      <c r="E5" s="7"/>
      <c r="F5" s="5"/>
      <c r="G5" s="5"/>
      <c r="H5" s="371" t="s">
        <v>0</v>
      </c>
      <c r="I5" s="371"/>
      <c r="J5" s="371"/>
    </row>
    <row r="6" spans="1:11" ht="26.25" customHeight="1">
      <c r="A6" s="349" t="s">
        <v>1</v>
      </c>
      <c r="B6" s="350"/>
      <c r="C6" s="351"/>
      <c r="D6" s="345" t="s">
        <v>18</v>
      </c>
      <c r="E6" s="346"/>
      <c r="F6" s="345" t="s">
        <v>129</v>
      </c>
      <c r="G6" s="346"/>
      <c r="H6" s="345" t="s">
        <v>130</v>
      </c>
      <c r="I6" s="346"/>
      <c r="J6" s="335" t="s">
        <v>19</v>
      </c>
      <c r="K6" s="336"/>
    </row>
    <row r="7" spans="1:11" ht="51" customHeight="1" thickBot="1">
      <c r="A7" s="352"/>
      <c r="B7" s="353"/>
      <c r="C7" s="354"/>
      <c r="D7" s="347"/>
      <c r="E7" s="348"/>
      <c r="F7" s="347"/>
      <c r="G7" s="348"/>
      <c r="H7" s="347"/>
      <c r="I7" s="348"/>
      <c r="J7" s="358"/>
      <c r="K7" s="359"/>
    </row>
    <row r="8" spans="1:11" ht="51" customHeight="1" thickBot="1">
      <c r="A8" s="355"/>
      <c r="B8" s="356"/>
      <c r="C8" s="357"/>
      <c r="D8" s="111" t="s">
        <v>152</v>
      </c>
      <c r="E8" s="199" t="s">
        <v>153</v>
      </c>
      <c r="F8" s="111" t="s">
        <v>152</v>
      </c>
      <c r="G8" s="199" t="s">
        <v>153</v>
      </c>
      <c r="H8" s="111" t="s">
        <v>152</v>
      </c>
      <c r="I8" s="199" t="s">
        <v>153</v>
      </c>
      <c r="J8" s="111" t="s">
        <v>152</v>
      </c>
      <c r="K8" s="199" t="s">
        <v>153</v>
      </c>
    </row>
    <row r="9" spans="1:15" ht="13.5" customHeight="1" thickBot="1">
      <c r="A9" s="379">
        <v>1</v>
      </c>
      <c r="B9" s="380"/>
      <c r="C9" s="381"/>
      <c r="D9" s="100">
        <v>2</v>
      </c>
      <c r="E9" s="100">
        <v>3</v>
      </c>
      <c r="F9" s="100">
        <v>6</v>
      </c>
      <c r="G9" s="100">
        <v>7</v>
      </c>
      <c r="H9" s="100">
        <v>8</v>
      </c>
      <c r="I9" s="201">
        <v>9</v>
      </c>
      <c r="J9" s="201">
        <v>10</v>
      </c>
      <c r="K9" s="259">
        <v>11</v>
      </c>
      <c r="L9" s="14"/>
      <c r="M9" s="14"/>
      <c r="N9" s="14"/>
      <c r="O9" s="14"/>
    </row>
    <row r="10" spans="1:15" ht="12.75">
      <c r="A10" s="148"/>
      <c r="B10" s="382" t="s">
        <v>8</v>
      </c>
      <c r="C10" s="383"/>
      <c r="D10" s="149">
        <v>2250000</v>
      </c>
      <c r="E10" s="149">
        <v>2250000</v>
      </c>
      <c r="F10" s="149"/>
      <c r="G10" s="149"/>
      <c r="H10" s="149"/>
      <c r="I10" s="253"/>
      <c r="J10" s="255">
        <f aca="true" t="shared" si="0" ref="J10:K13">SUM(D10)</f>
        <v>2250000</v>
      </c>
      <c r="K10" s="150">
        <f t="shared" si="0"/>
        <v>2250000</v>
      </c>
      <c r="L10" s="14"/>
      <c r="M10" s="14"/>
      <c r="N10" s="14"/>
      <c r="O10" s="14"/>
    </row>
    <row r="11" spans="1:15" ht="12.75">
      <c r="A11" s="151"/>
      <c r="B11" s="384" t="s">
        <v>9</v>
      </c>
      <c r="C11" s="376"/>
      <c r="D11" s="166">
        <f>1531728-2007</f>
        <v>1529721</v>
      </c>
      <c r="E11" s="166">
        <f>1531728-2007</f>
        <v>1529721</v>
      </c>
      <c r="F11" s="150"/>
      <c r="G11" s="150"/>
      <c r="H11" s="150"/>
      <c r="I11" s="150"/>
      <c r="J11" s="255">
        <f t="shared" si="0"/>
        <v>1529721</v>
      </c>
      <c r="K11" s="150">
        <f t="shared" si="0"/>
        <v>1529721</v>
      </c>
      <c r="L11" s="14"/>
      <c r="M11" s="14"/>
      <c r="N11" s="14"/>
      <c r="O11" s="14"/>
    </row>
    <row r="12" spans="1:15" ht="12.75">
      <c r="A12" s="152"/>
      <c r="B12" s="376" t="s">
        <v>11</v>
      </c>
      <c r="C12" s="385"/>
      <c r="D12" s="150">
        <v>128000</v>
      </c>
      <c r="E12" s="150">
        <v>128000</v>
      </c>
      <c r="F12" s="150"/>
      <c r="G12" s="150"/>
      <c r="H12" s="150"/>
      <c r="I12" s="150"/>
      <c r="J12" s="255">
        <f t="shared" si="0"/>
        <v>128000</v>
      </c>
      <c r="K12" s="150">
        <f t="shared" si="0"/>
        <v>128000</v>
      </c>
      <c r="L12" s="14"/>
      <c r="M12" s="14"/>
      <c r="N12" s="14"/>
      <c r="O12" s="14"/>
    </row>
    <row r="13" spans="1:15" ht="13.5" thickBot="1">
      <c r="A13" s="152"/>
      <c r="B13" s="376" t="s">
        <v>17</v>
      </c>
      <c r="C13" s="377"/>
      <c r="D13" s="150">
        <v>1270000</v>
      </c>
      <c r="E13" s="150">
        <v>1270000</v>
      </c>
      <c r="F13" s="150"/>
      <c r="G13" s="150"/>
      <c r="H13" s="150"/>
      <c r="I13" s="150"/>
      <c r="J13" s="255">
        <f t="shared" si="0"/>
        <v>1270000</v>
      </c>
      <c r="K13" s="150">
        <f t="shared" si="0"/>
        <v>1270000</v>
      </c>
      <c r="L13" s="14"/>
      <c r="M13" s="14"/>
      <c r="N13" s="14"/>
      <c r="O13" s="14"/>
    </row>
    <row r="14" spans="1:15" s="8" customFormat="1" ht="13.5" thickBot="1">
      <c r="A14" s="107" t="s">
        <v>2</v>
      </c>
      <c r="B14" s="372" t="s">
        <v>10</v>
      </c>
      <c r="C14" s="373"/>
      <c r="D14" s="153">
        <f>SUM(D10:D13)</f>
        <v>5177721</v>
      </c>
      <c r="E14" s="153">
        <f>SUM(E10:E13)</f>
        <v>5177721</v>
      </c>
      <c r="F14" s="153">
        <f>SUM(F10:F13)</f>
        <v>0</v>
      </c>
      <c r="G14" s="153"/>
      <c r="H14" s="153">
        <f>SUM(H10:H13)</f>
        <v>0</v>
      </c>
      <c r="I14" s="153"/>
      <c r="J14" s="187">
        <f>SUM(J10:J13)</f>
        <v>5177721</v>
      </c>
      <c r="K14" s="153">
        <f>SUM(K10:K13)</f>
        <v>5177721</v>
      </c>
      <c r="L14" s="204"/>
      <c r="M14" s="204"/>
      <c r="N14" s="204"/>
      <c r="O14" s="204"/>
    </row>
    <row r="15" spans="1:15" s="8" customFormat="1" ht="12.75">
      <c r="A15" s="154"/>
      <c r="B15" s="386" t="s">
        <v>70</v>
      </c>
      <c r="C15" s="387"/>
      <c r="D15" s="155">
        <v>1000</v>
      </c>
      <c r="E15" s="155">
        <v>1000</v>
      </c>
      <c r="F15" s="156"/>
      <c r="G15" s="156"/>
      <c r="H15" s="156"/>
      <c r="I15" s="254"/>
      <c r="J15" s="256">
        <f aca="true" t="shared" si="1" ref="J15:K20">SUM(D15)</f>
        <v>1000</v>
      </c>
      <c r="K15" s="205">
        <f t="shared" si="1"/>
        <v>1000</v>
      </c>
      <c r="L15" s="204"/>
      <c r="M15" s="204"/>
      <c r="N15" s="204"/>
      <c r="O15" s="204"/>
    </row>
    <row r="16" spans="1:15" s="8" customFormat="1" ht="12.75">
      <c r="A16" s="114"/>
      <c r="B16" s="374" t="s">
        <v>71</v>
      </c>
      <c r="C16" s="375"/>
      <c r="D16" s="157"/>
      <c r="E16" s="157"/>
      <c r="F16" s="158"/>
      <c r="G16" s="158"/>
      <c r="H16" s="158"/>
      <c r="I16" s="158"/>
      <c r="J16" s="257">
        <f t="shared" si="1"/>
        <v>0</v>
      </c>
      <c r="K16" s="206">
        <f t="shared" si="1"/>
        <v>0</v>
      </c>
      <c r="L16" s="204"/>
      <c r="M16" s="204"/>
      <c r="N16" s="204"/>
      <c r="O16" s="204"/>
    </row>
    <row r="17" spans="1:15" s="8" customFormat="1" ht="12.75">
      <c r="A17" s="159"/>
      <c r="B17" s="374" t="s">
        <v>72</v>
      </c>
      <c r="C17" s="375"/>
      <c r="D17" s="160">
        <v>160000</v>
      </c>
      <c r="E17" s="160">
        <v>160000</v>
      </c>
      <c r="F17" s="161"/>
      <c r="G17" s="161"/>
      <c r="H17" s="161"/>
      <c r="I17" s="161"/>
      <c r="J17" s="257">
        <f t="shared" si="1"/>
        <v>160000</v>
      </c>
      <c r="K17" s="206">
        <f t="shared" si="1"/>
        <v>160000</v>
      </c>
      <c r="L17" s="204"/>
      <c r="M17" s="204"/>
      <c r="N17" s="204"/>
      <c r="O17" s="204"/>
    </row>
    <row r="18" spans="1:15" s="8" customFormat="1" ht="12.75">
      <c r="A18" s="159"/>
      <c r="B18" s="374" t="s">
        <v>132</v>
      </c>
      <c r="C18" s="375"/>
      <c r="D18" s="160">
        <v>70000</v>
      </c>
      <c r="E18" s="160">
        <v>70000</v>
      </c>
      <c r="F18" s="161"/>
      <c r="G18" s="161"/>
      <c r="H18" s="161"/>
      <c r="I18" s="161"/>
      <c r="J18" s="257">
        <f t="shared" si="1"/>
        <v>70000</v>
      </c>
      <c r="K18" s="206">
        <f t="shared" si="1"/>
        <v>70000</v>
      </c>
      <c r="L18" s="204"/>
      <c r="M18" s="204"/>
      <c r="N18" s="204"/>
      <c r="O18" s="204"/>
    </row>
    <row r="19" spans="1:15" s="8" customFormat="1" ht="12.75">
      <c r="A19" s="159"/>
      <c r="B19" s="374" t="s">
        <v>73</v>
      </c>
      <c r="C19" s="375"/>
      <c r="D19" s="160">
        <v>60000</v>
      </c>
      <c r="E19" s="160">
        <v>60000</v>
      </c>
      <c r="F19" s="161"/>
      <c r="G19" s="161"/>
      <c r="H19" s="161"/>
      <c r="I19" s="161"/>
      <c r="J19" s="257">
        <f t="shared" si="1"/>
        <v>60000</v>
      </c>
      <c r="K19" s="206">
        <f t="shared" si="1"/>
        <v>60000</v>
      </c>
      <c r="L19" s="204"/>
      <c r="M19" s="204"/>
      <c r="N19" s="204"/>
      <c r="O19" s="204"/>
    </row>
    <row r="20" spans="1:15" s="8" customFormat="1" ht="13.5" thickBot="1">
      <c r="A20" s="159"/>
      <c r="B20" s="374" t="s">
        <v>74</v>
      </c>
      <c r="C20" s="375"/>
      <c r="D20" s="160">
        <v>100</v>
      </c>
      <c r="E20" s="160">
        <v>100</v>
      </c>
      <c r="F20" s="161"/>
      <c r="G20" s="161"/>
      <c r="H20" s="161"/>
      <c r="I20" s="254"/>
      <c r="J20" s="256">
        <f t="shared" si="1"/>
        <v>100</v>
      </c>
      <c r="K20" s="206">
        <f t="shared" si="1"/>
        <v>100</v>
      </c>
      <c r="L20" s="204"/>
      <c r="M20" s="204"/>
      <c r="N20" s="204"/>
      <c r="O20" s="204"/>
    </row>
    <row r="21" spans="1:15" ht="13.5" thickBot="1">
      <c r="A21" s="107" t="s">
        <v>3</v>
      </c>
      <c r="B21" s="372" t="s">
        <v>75</v>
      </c>
      <c r="C21" s="373"/>
      <c r="D21" s="153">
        <f>SUM(D15:D20)</f>
        <v>291100</v>
      </c>
      <c r="E21" s="153">
        <f>SUM(E15:E20)</f>
        <v>291100</v>
      </c>
      <c r="F21" s="153">
        <f>SUM(F15:F20)</f>
        <v>0</v>
      </c>
      <c r="G21" s="153"/>
      <c r="H21" s="153">
        <f>SUM(H15:H20)</f>
        <v>0</v>
      </c>
      <c r="I21" s="153"/>
      <c r="J21" s="187">
        <f>SUM(J15:J20)</f>
        <v>291100</v>
      </c>
      <c r="K21" s="153">
        <f>SUM(K15:K20)</f>
        <v>291100</v>
      </c>
      <c r="L21" s="14"/>
      <c r="M21" s="14"/>
      <c r="N21" s="14"/>
      <c r="O21" s="14"/>
    </row>
    <row r="22" spans="1:15" ht="22.5" customHeight="1" thickBot="1">
      <c r="A22" s="107" t="s">
        <v>6</v>
      </c>
      <c r="B22" s="373" t="s">
        <v>76</v>
      </c>
      <c r="C22" s="378"/>
      <c r="D22" s="162">
        <f>SUM(D14,D21)</f>
        <v>5468821</v>
      </c>
      <c r="E22" s="162">
        <f>SUM(E14,E21)</f>
        <v>5468821</v>
      </c>
      <c r="F22" s="162">
        <f>SUM(F14,F21)</f>
        <v>0</v>
      </c>
      <c r="G22" s="162"/>
      <c r="H22" s="162">
        <f>SUM(H14,H21)</f>
        <v>0</v>
      </c>
      <c r="I22" s="162"/>
      <c r="J22" s="258">
        <f>SUM(J14,J21)</f>
        <v>5468821</v>
      </c>
      <c r="K22" s="162">
        <f>SUM(K14,K21)</f>
        <v>5468821</v>
      </c>
      <c r="L22" s="14"/>
      <c r="M22" s="14"/>
      <c r="N22" s="14"/>
      <c r="O22" s="14"/>
    </row>
    <row r="23" spans="1:15" ht="12.75">
      <c r="A23" s="9"/>
      <c r="B23" s="10"/>
      <c r="C23" s="10"/>
      <c r="D23" s="11"/>
      <c r="E23" s="11"/>
      <c r="F23" s="12"/>
      <c r="G23" s="12"/>
      <c r="K23" s="14"/>
      <c r="L23" s="14"/>
      <c r="M23" s="14"/>
      <c r="N23" s="14"/>
      <c r="O23" s="14"/>
    </row>
    <row r="24" spans="11:15" ht="12.75">
      <c r="K24" s="14"/>
      <c r="L24" s="14"/>
      <c r="M24" s="14"/>
      <c r="N24" s="14"/>
      <c r="O24" s="14"/>
    </row>
    <row r="25" spans="11:15" ht="12.75">
      <c r="K25" s="14"/>
      <c r="L25" s="14"/>
      <c r="M25" s="14"/>
      <c r="N25" s="14"/>
      <c r="O25" s="14"/>
    </row>
    <row r="26" spans="11:15" ht="12.75">
      <c r="K26" s="14"/>
      <c r="L26" s="14"/>
      <c r="M26" s="14"/>
      <c r="N26" s="14"/>
      <c r="O26" s="14"/>
    </row>
    <row r="27" spans="11:15" ht="12.75">
      <c r="K27" s="14"/>
      <c r="L27" s="14"/>
      <c r="M27" s="14"/>
      <c r="N27" s="14"/>
      <c r="O27" s="14"/>
    </row>
    <row r="28" spans="11:15" ht="12.75">
      <c r="K28" s="14"/>
      <c r="L28" s="14"/>
      <c r="M28" s="14"/>
      <c r="N28" s="14"/>
      <c r="O28" s="14"/>
    </row>
    <row r="29" spans="11:15" ht="12.75">
      <c r="K29" s="14"/>
      <c r="L29" s="14"/>
      <c r="M29" s="14"/>
      <c r="N29" s="14"/>
      <c r="O29" s="14"/>
    </row>
    <row r="34" ht="12.75">
      <c r="F34" t="s">
        <v>126</v>
      </c>
    </row>
  </sheetData>
  <sheetProtection/>
  <mergeCells count="23"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  <mergeCell ref="B14:C14"/>
    <mergeCell ref="B18:C18"/>
    <mergeCell ref="B17:C17"/>
    <mergeCell ref="B13:C13"/>
    <mergeCell ref="J6:K7"/>
    <mergeCell ref="F6:G7"/>
    <mergeCell ref="D6:E7"/>
    <mergeCell ref="A1:C1"/>
    <mergeCell ref="A3:J3"/>
    <mergeCell ref="F1:J1"/>
    <mergeCell ref="H5:J5"/>
    <mergeCell ref="H6:I7"/>
    <mergeCell ref="A6:C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N39"/>
  <sheetViews>
    <sheetView zoomScalePageLayoutView="0" workbookViewId="0" topLeftCell="A1">
      <selection activeCell="I15" sqref="I15:I17"/>
    </sheetView>
  </sheetViews>
  <sheetFormatPr defaultColWidth="9.00390625" defaultRowHeight="12.75"/>
  <cols>
    <col min="1" max="1" width="2.625" style="13" customWidth="1"/>
    <col min="2" max="2" width="4.375" style="0" customWidth="1"/>
    <col min="3" max="3" width="25.75390625" style="0" customWidth="1"/>
    <col min="4" max="5" width="9.00390625" style="14" customWidth="1"/>
    <col min="6" max="12" width="9.00390625" style="0" customWidth="1"/>
  </cols>
  <sheetData>
    <row r="2" spans="1:11" ht="25.5" customHeight="1">
      <c r="A2" s="368"/>
      <c r="B2" s="368"/>
      <c r="C2" s="368"/>
      <c r="D2" s="5"/>
      <c r="E2" s="5"/>
      <c r="F2" s="396" t="s">
        <v>23</v>
      </c>
      <c r="G2" s="396"/>
      <c r="H2" s="396"/>
      <c r="I2" s="396"/>
      <c r="J2" s="396"/>
      <c r="K2" s="396"/>
    </row>
    <row r="3" spans="1:9" ht="25.5" customHeight="1">
      <c r="A3" s="5"/>
      <c r="B3" s="5"/>
      <c r="C3" s="5"/>
      <c r="D3" s="5"/>
      <c r="E3" s="5"/>
      <c r="F3" s="31"/>
      <c r="G3" s="31"/>
      <c r="H3" s="31"/>
      <c r="I3" s="31"/>
    </row>
    <row r="4" spans="1:11" ht="33" customHeight="1">
      <c r="A4" s="369" t="s">
        <v>145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7" ht="25.5" customHeight="1">
      <c r="A5" s="5"/>
      <c r="B5" s="5"/>
      <c r="C5" s="5"/>
      <c r="D5" s="7"/>
      <c r="E5" s="7"/>
      <c r="F5" s="5"/>
      <c r="G5" s="5"/>
    </row>
    <row r="6" spans="1:11" ht="17.25" customHeight="1" thickBot="1">
      <c r="A6" s="5"/>
      <c r="B6" s="5"/>
      <c r="C6" s="5"/>
      <c r="D6" s="7"/>
      <c r="E6" s="7"/>
      <c r="F6" s="5"/>
      <c r="G6" s="5"/>
      <c r="H6" s="371" t="s">
        <v>0</v>
      </c>
      <c r="I6" s="371"/>
      <c r="J6" s="371"/>
      <c r="K6" s="371"/>
    </row>
    <row r="7" spans="1:11" ht="26.25" customHeight="1">
      <c r="A7" s="349" t="s">
        <v>1</v>
      </c>
      <c r="B7" s="350"/>
      <c r="C7" s="351"/>
      <c r="D7" s="345" t="s">
        <v>18</v>
      </c>
      <c r="E7" s="346"/>
      <c r="F7" s="345" t="s">
        <v>129</v>
      </c>
      <c r="G7" s="346"/>
      <c r="H7" s="345" t="s">
        <v>130</v>
      </c>
      <c r="I7" s="346"/>
      <c r="J7" s="335" t="s">
        <v>19</v>
      </c>
      <c r="K7" s="336"/>
    </row>
    <row r="8" spans="1:11" ht="33.75" customHeight="1" thickBot="1">
      <c r="A8" s="352"/>
      <c r="B8" s="353"/>
      <c r="C8" s="354"/>
      <c r="D8" s="347"/>
      <c r="E8" s="348"/>
      <c r="F8" s="347"/>
      <c r="G8" s="348"/>
      <c r="H8" s="347"/>
      <c r="I8" s="348"/>
      <c r="J8" s="358"/>
      <c r="K8" s="359"/>
    </row>
    <row r="9" spans="1:11" ht="31.5" customHeight="1" thickBot="1">
      <c r="A9" s="355"/>
      <c r="B9" s="356"/>
      <c r="C9" s="357"/>
      <c r="D9" s="111" t="s">
        <v>163</v>
      </c>
      <c r="E9" s="199" t="s">
        <v>168</v>
      </c>
      <c r="F9" s="111" t="s">
        <v>163</v>
      </c>
      <c r="G9" s="199" t="s">
        <v>168</v>
      </c>
      <c r="H9" s="111" t="s">
        <v>163</v>
      </c>
      <c r="I9" s="199" t="s">
        <v>168</v>
      </c>
      <c r="J9" s="111" t="s">
        <v>163</v>
      </c>
      <c r="K9" s="199" t="s">
        <v>168</v>
      </c>
    </row>
    <row r="10" spans="1:11" ht="13.5" customHeight="1" thickBot="1">
      <c r="A10" s="379">
        <v>1</v>
      </c>
      <c r="B10" s="380"/>
      <c r="C10" s="381"/>
      <c r="D10" s="100">
        <v>2</v>
      </c>
      <c r="E10" s="100">
        <v>3</v>
      </c>
      <c r="F10" s="100">
        <v>4</v>
      </c>
      <c r="G10" s="100">
        <v>5</v>
      </c>
      <c r="H10" s="100">
        <v>6</v>
      </c>
      <c r="I10" s="201">
        <v>7</v>
      </c>
      <c r="J10" s="201">
        <v>8</v>
      </c>
      <c r="K10" s="246">
        <v>9</v>
      </c>
    </row>
    <row r="11" spans="1:11" s="33" customFormat="1" ht="12.75">
      <c r="A11" s="163"/>
      <c r="B11" s="397" t="s">
        <v>7</v>
      </c>
      <c r="C11" s="398"/>
      <c r="D11" s="160">
        <v>10</v>
      </c>
      <c r="E11" s="160">
        <v>10</v>
      </c>
      <c r="F11" s="160"/>
      <c r="G11" s="160"/>
      <c r="H11" s="160"/>
      <c r="I11" s="160"/>
      <c r="J11" s="264">
        <f aca="true" t="shared" si="0" ref="J11:K20">SUM(D11,F11,H11)</f>
        <v>10</v>
      </c>
      <c r="K11" s="160">
        <f t="shared" si="0"/>
        <v>10</v>
      </c>
    </row>
    <row r="12" spans="1:11" s="33" customFormat="1" ht="12.75">
      <c r="A12" s="164"/>
      <c r="B12" s="390" t="s">
        <v>77</v>
      </c>
      <c r="C12" s="391"/>
      <c r="D12" s="157">
        <v>30616</v>
      </c>
      <c r="E12" s="157">
        <v>30616</v>
      </c>
      <c r="F12" s="157">
        <f aca="true" t="shared" si="1" ref="F12:F20">SUM(J27)</f>
        <v>106346</v>
      </c>
      <c r="G12" s="157">
        <v>106346</v>
      </c>
      <c r="H12" s="157"/>
      <c r="I12" s="160"/>
      <c r="J12" s="264">
        <f t="shared" si="0"/>
        <v>136962</v>
      </c>
      <c r="K12" s="160">
        <f t="shared" si="0"/>
        <v>136962</v>
      </c>
    </row>
    <row r="13" spans="1:11" s="33" customFormat="1" ht="12.75">
      <c r="A13" s="165"/>
      <c r="B13" s="392" t="s">
        <v>78</v>
      </c>
      <c r="C13" s="393"/>
      <c r="D13" s="157">
        <v>4000</v>
      </c>
      <c r="E13" s="157">
        <v>4000</v>
      </c>
      <c r="F13" s="157">
        <f t="shared" si="1"/>
        <v>353925</v>
      </c>
      <c r="G13" s="157">
        <v>353925</v>
      </c>
      <c r="H13" s="157"/>
      <c r="I13" s="160"/>
      <c r="J13" s="264">
        <f t="shared" si="0"/>
        <v>357925</v>
      </c>
      <c r="K13" s="160">
        <f t="shared" si="0"/>
        <v>357925</v>
      </c>
    </row>
    <row r="14" spans="1:11" s="33" customFormat="1" ht="12.75">
      <c r="A14" s="165"/>
      <c r="B14" s="392" t="s">
        <v>79</v>
      </c>
      <c r="C14" s="393"/>
      <c r="D14" s="157">
        <v>3884566</v>
      </c>
      <c r="E14" s="157">
        <v>3884566</v>
      </c>
      <c r="F14" s="157">
        <f t="shared" si="1"/>
        <v>1750</v>
      </c>
      <c r="G14" s="157">
        <v>1750</v>
      </c>
      <c r="H14" s="157"/>
      <c r="I14" s="160"/>
      <c r="J14" s="264">
        <f t="shared" si="0"/>
        <v>3886316</v>
      </c>
      <c r="K14" s="160">
        <f t="shared" si="0"/>
        <v>3886316</v>
      </c>
    </row>
    <row r="15" spans="1:11" s="33" customFormat="1" ht="12.75">
      <c r="A15" s="165"/>
      <c r="B15" s="392" t="s">
        <v>80</v>
      </c>
      <c r="C15" s="393"/>
      <c r="D15" s="157">
        <v>30062</v>
      </c>
      <c r="E15" s="157">
        <v>30062</v>
      </c>
      <c r="F15" s="157">
        <f t="shared" si="1"/>
        <v>0</v>
      </c>
      <c r="G15" s="157">
        <v>0</v>
      </c>
      <c r="H15" s="157">
        <v>73520</v>
      </c>
      <c r="I15" s="157">
        <v>73520</v>
      </c>
      <c r="J15" s="264">
        <f t="shared" si="0"/>
        <v>103582</v>
      </c>
      <c r="K15" s="160">
        <f t="shared" si="0"/>
        <v>103582</v>
      </c>
    </row>
    <row r="16" spans="1:11" s="33" customFormat="1" ht="12.75">
      <c r="A16" s="165"/>
      <c r="B16" s="392" t="s">
        <v>81</v>
      </c>
      <c r="C16" s="399"/>
      <c r="D16" s="157">
        <v>923898</v>
      </c>
      <c r="E16" s="157">
        <v>923898</v>
      </c>
      <c r="F16" s="157">
        <f t="shared" si="1"/>
        <v>97090</v>
      </c>
      <c r="G16" s="157">
        <v>97090</v>
      </c>
      <c r="H16" s="157">
        <v>19850</v>
      </c>
      <c r="I16" s="157">
        <v>19850</v>
      </c>
      <c r="J16" s="264">
        <f t="shared" si="0"/>
        <v>1040838</v>
      </c>
      <c r="K16" s="160">
        <f t="shared" si="0"/>
        <v>1040838</v>
      </c>
    </row>
    <row r="17" spans="1:11" s="33" customFormat="1" ht="12.75">
      <c r="A17" s="165"/>
      <c r="B17" s="397" t="s">
        <v>85</v>
      </c>
      <c r="C17" s="398"/>
      <c r="D17" s="157"/>
      <c r="E17" s="157"/>
      <c r="F17" s="157">
        <f t="shared" si="1"/>
        <v>1000</v>
      </c>
      <c r="G17" s="157">
        <v>1000</v>
      </c>
      <c r="H17" s="157"/>
      <c r="I17" s="157"/>
      <c r="J17" s="264">
        <f t="shared" si="0"/>
        <v>1000</v>
      </c>
      <c r="K17" s="160">
        <f t="shared" si="0"/>
        <v>1000</v>
      </c>
    </row>
    <row r="18" spans="1:11" s="33" customFormat="1" ht="12.75">
      <c r="A18" s="165"/>
      <c r="B18" s="392" t="s">
        <v>86</v>
      </c>
      <c r="C18" s="393"/>
      <c r="D18" s="157">
        <v>25000</v>
      </c>
      <c r="E18" s="157">
        <v>25000</v>
      </c>
      <c r="F18" s="157">
        <f t="shared" si="1"/>
        <v>800</v>
      </c>
      <c r="G18" s="157">
        <v>800</v>
      </c>
      <c r="H18" s="157"/>
      <c r="I18" s="160"/>
      <c r="J18" s="264">
        <f t="shared" si="0"/>
        <v>25800</v>
      </c>
      <c r="K18" s="160">
        <f t="shared" si="0"/>
        <v>25800</v>
      </c>
    </row>
    <row r="19" spans="1:11" s="33" customFormat="1" ht="12.75">
      <c r="A19" s="165"/>
      <c r="B19" s="392" t="s">
        <v>87</v>
      </c>
      <c r="C19" s="399"/>
      <c r="D19" s="166"/>
      <c r="E19" s="166"/>
      <c r="F19" s="157">
        <f t="shared" si="1"/>
        <v>0</v>
      </c>
      <c r="G19" s="157">
        <v>0</v>
      </c>
      <c r="H19" s="166"/>
      <c r="I19" s="260"/>
      <c r="J19" s="264">
        <f t="shared" si="0"/>
        <v>0</v>
      </c>
      <c r="K19" s="160">
        <f t="shared" si="0"/>
        <v>0</v>
      </c>
    </row>
    <row r="20" spans="1:11" s="33" customFormat="1" ht="13.5" thickBot="1">
      <c r="A20" s="165"/>
      <c r="B20" s="392" t="s">
        <v>46</v>
      </c>
      <c r="C20" s="393"/>
      <c r="D20" s="166">
        <v>177836</v>
      </c>
      <c r="E20" s="166">
        <v>177836</v>
      </c>
      <c r="F20" s="157">
        <f t="shared" si="1"/>
        <v>106200</v>
      </c>
      <c r="G20" s="157">
        <v>106200</v>
      </c>
      <c r="H20" s="166"/>
      <c r="I20" s="311"/>
      <c r="J20" s="264">
        <f t="shared" si="0"/>
        <v>284036</v>
      </c>
      <c r="K20" s="160">
        <f t="shared" si="0"/>
        <v>284036</v>
      </c>
    </row>
    <row r="21" spans="1:13" s="37" customFormat="1" ht="16.5" customHeight="1" thickBot="1">
      <c r="A21" s="167" t="s">
        <v>37</v>
      </c>
      <c r="B21" s="394" t="s">
        <v>48</v>
      </c>
      <c r="C21" s="395"/>
      <c r="D21" s="168">
        <v>5075988</v>
      </c>
      <c r="E21" s="168">
        <f aca="true" t="shared" si="2" ref="E21:K21">SUM(E11:E20)</f>
        <v>5075988</v>
      </c>
      <c r="F21" s="168">
        <f t="shared" si="2"/>
        <v>667111</v>
      </c>
      <c r="G21" s="168">
        <f t="shared" si="2"/>
        <v>667111</v>
      </c>
      <c r="H21" s="168">
        <f t="shared" si="2"/>
        <v>93370</v>
      </c>
      <c r="I21" s="168">
        <f t="shared" si="2"/>
        <v>93370</v>
      </c>
      <c r="J21" s="265">
        <f t="shared" si="2"/>
        <v>5836469</v>
      </c>
      <c r="K21" s="168">
        <f t="shared" si="2"/>
        <v>5836469</v>
      </c>
      <c r="M21" s="330"/>
    </row>
    <row r="22" ht="13.5" thickBot="1">
      <c r="J22" s="12"/>
    </row>
    <row r="23" spans="2:10" ht="12.75">
      <c r="B23" s="92"/>
      <c r="C23" s="93"/>
      <c r="D23" s="414" t="s">
        <v>43</v>
      </c>
      <c r="E23" s="231"/>
      <c r="F23" s="400" t="s">
        <v>44</v>
      </c>
      <c r="G23" s="231"/>
      <c r="H23" s="400" t="s">
        <v>45</v>
      </c>
      <c r="I23" s="231"/>
      <c r="J23" s="388" t="s">
        <v>42</v>
      </c>
    </row>
    <row r="24" spans="2:10" ht="13.5" thickBot="1">
      <c r="B24" s="94"/>
      <c r="C24" s="95"/>
      <c r="D24" s="415"/>
      <c r="E24" s="232"/>
      <c r="F24" s="401"/>
      <c r="G24" s="232"/>
      <c r="H24" s="401"/>
      <c r="I24" s="232"/>
      <c r="J24" s="389"/>
    </row>
    <row r="25" spans="2:10" ht="13.5" thickBot="1">
      <c r="B25" s="94"/>
      <c r="C25" s="95"/>
      <c r="D25" s="45"/>
      <c r="E25" s="45"/>
      <c r="F25" s="45"/>
      <c r="G25" s="45"/>
      <c r="H25" s="45"/>
      <c r="I25" s="45"/>
      <c r="J25" s="45"/>
    </row>
    <row r="26" spans="2:10" ht="12.75">
      <c r="B26" s="404" t="s">
        <v>7</v>
      </c>
      <c r="C26" s="405"/>
      <c r="D26" s="32"/>
      <c r="E26" s="32"/>
      <c r="F26" s="32"/>
      <c r="G26" s="32"/>
      <c r="H26" s="32"/>
      <c r="I26" s="32"/>
      <c r="J26" s="32">
        <f>SUM(D26:H26)</f>
        <v>0</v>
      </c>
    </row>
    <row r="27" spans="2:14" ht="12.75">
      <c r="B27" s="406" t="s">
        <v>77</v>
      </c>
      <c r="C27" s="407"/>
      <c r="D27" s="34">
        <v>100216</v>
      </c>
      <c r="E27" s="34"/>
      <c r="F27" s="34"/>
      <c r="G27" s="34"/>
      <c r="H27" s="34">
        <v>6130</v>
      </c>
      <c r="I27" s="32"/>
      <c r="J27" s="32">
        <f aca="true" t="shared" si="3" ref="J27:J35">SUM(D27:H27)</f>
        <v>106346</v>
      </c>
      <c r="N27" s="14"/>
    </row>
    <row r="28" spans="2:10" ht="12.75">
      <c r="B28" s="408" t="s">
        <v>78</v>
      </c>
      <c r="C28" s="409"/>
      <c r="D28" s="34">
        <v>10000</v>
      </c>
      <c r="E28" s="34"/>
      <c r="F28" s="34">
        <f>152756+110236+35433</f>
        <v>298425</v>
      </c>
      <c r="G28" s="34"/>
      <c r="H28" s="34">
        <v>45500</v>
      </c>
      <c r="I28" s="32"/>
      <c r="J28" s="32">
        <f t="shared" si="3"/>
        <v>353925</v>
      </c>
    </row>
    <row r="29" spans="2:10" ht="12.75">
      <c r="B29" s="408" t="s">
        <v>79</v>
      </c>
      <c r="C29" s="409"/>
      <c r="D29" s="34"/>
      <c r="E29" s="34"/>
      <c r="F29" s="34"/>
      <c r="G29" s="34"/>
      <c r="H29" s="34">
        <v>1750</v>
      </c>
      <c r="I29" s="32"/>
      <c r="J29" s="32">
        <f t="shared" si="3"/>
        <v>1750</v>
      </c>
    </row>
    <row r="30" spans="2:10" ht="12.75">
      <c r="B30" s="408" t="s">
        <v>80</v>
      </c>
      <c r="C30" s="409"/>
      <c r="D30" s="34"/>
      <c r="E30" s="34"/>
      <c r="F30" s="34"/>
      <c r="G30" s="34"/>
      <c r="H30" s="34"/>
      <c r="I30" s="32"/>
      <c r="J30" s="32">
        <f t="shared" si="3"/>
        <v>0</v>
      </c>
    </row>
    <row r="31" spans="2:10" ht="12.75">
      <c r="B31" s="408" t="s">
        <v>81</v>
      </c>
      <c r="C31" s="409"/>
      <c r="D31" s="34">
        <f>2700+93+964</f>
        <v>3757</v>
      </c>
      <c r="E31" s="34"/>
      <c r="F31" s="34">
        <f>41244+29764+9567</f>
        <v>80575</v>
      </c>
      <c r="G31" s="34"/>
      <c r="H31" s="34">
        <v>12758</v>
      </c>
      <c r="I31" s="32"/>
      <c r="J31" s="32">
        <f t="shared" si="3"/>
        <v>97090</v>
      </c>
    </row>
    <row r="32" spans="2:10" ht="12.75">
      <c r="B32" s="410" t="s">
        <v>85</v>
      </c>
      <c r="C32" s="411"/>
      <c r="D32" s="35">
        <v>1000</v>
      </c>
      <c r="E32" s="35"/>
      <c r="F32" s="35"/>
      <c r="G32" s="35"/>
      <c r="H32" s="35"/>
      <c r="I32" s="261"/>
      <c r="J32" s="32">
        <f t="shared" si="3"/>
        <v>1000</v>
      </c>
    </row>
    <row r="33" spans="2:10" ht="12.75">
      <c r="B33" s="402" t="s">
        <v>86</v>
      </c>
      <c r="C33" s="403"/>
      <c r="D33" s="35"/>
      <c r="E33" s="35"/>
      <c r="F33" s="35">
        <v>800</v>
      </c>
      <c r="G33" s="35"/>
      <c r="H33" s="35"/>
      <c r="I33" s="261"/>
      <c r="J33" s="32">
        <f t="shared" si="3"/>
        <v>800</v>
      </c>
    </row>
    <row r="34" spans="2:10" ht="12.75">
      <c r="B34" s="402" t="s">
        <v>87</v>
      </c>
      <c r="C34" s="403"/>
      <c r="D34" s="89"/>
      <c r="E34" s="91"/>
      <c r="F34" s="91"/>
      <c r="G34" s="91"/>
      <c r="H34" s="91"/>
      <c r="I34" s="262"/>
      <c r="J34" s="32">
        <f t="shared" si="3"/>
        <v>0</v>
      </c>
    </row>
    <row r="35" spans="2:10" ht="13.5" thickBot="1">
      <c r="B35" s="402" t="s">
        <v>46</v>
      </c>
      <c r="C35" s="403"/>
      <c r="D35" s="90"/>
      <c r="E35" s="90"/>
      <c r="F35" s="222">
        <v>105200</v>
      </c>
      <c r="G35" s="222"/>
      <c r="H35" s="222">
        <v>1000</v>
      </c>
      <c r="I35" s="263"/>
      <c r="J35" s="32">
        <f t="shared" si="3"/>
        <v>106200</v>
      </c>
    </row>
    <row r="36" spans="2:10" ht="13.5" thickBot="1">
      <c r="B36" s="412" t="s">
        <v>88</v>
      </c>
      <c r="C36" s="413"/>
      <c r="D36" s="88">
        <f>SUM(D27:D35)</f>
        <v>114973</v>
      </c>
      <c r="E36" s="88"/>
      <c r="F36" s="36">
        <f>SUM(F27:F35)</f>
        <v>485000</v>
      </c>
      <c r="G36" s="36"/>
      <c r="H36" s="36">
        <f>SUM(H27:H35)</f>
        <v>67138</v>
      </c>
      <c r="I36" s="36"/>
      <c r="J36" s="36">
        <f>SUM(J26:J35)</f>
        <v>667111</v>
      </c>
    </row>
    <row r="37" spans="4:10" ht="12.75">
      <c r="D37" s="76"/>
      <c r="E37" s="76"/>
      <c r="F37" s="76"/>
      <c r="G37" s="76"/>
      <c r="H37" s="76"/>
      <c r="I37" s="76"/>
      <c r="J37" s="76"/>
    </row>
    <row r="39" ht="12.75">
      <c r="D39" s="14">
        <v>114973</v>
      </c>
    </row>
  </sheetData>
  <sheetProtection/>
  <mergeCells count="36">
    <mergeCell ref="B34:C34"/>
    <mergeCell ref="B35:C35"/>
    <mergeCell ref="B36:C36"/>
    <mergeCell ref="D23:D24"/>
    <mergeCell ref="B31:C31"/>
    <mergeCell ref="F23:F24"/>
    <mergeCell ref="H23:H24"/>
    <mergeCell ref="B33:C33"/>
    <mergeCell ref="B26:C26"/>
    <mergeCell ref="B27:C27"/>
    <mergeCell ref="B28:C28"/>
    <mergeCell ref="B29:C29"/>
    <mergeCell ref="B32:C32"/>
    <mergeCell ref="B30:C30"/>
    <mergeCell ref="B15:C15"/>
    <mergeCell ref="B18:C18"/>
    <mergeCell ref="B20:C20"/>
    <mergeCell ref="B17:C17"/>
    <mergeCell ref="B16:C16"/>
    <mergeCell ref="B19:C19"/>
    <mergeCell ref="A2:C2"/>
    <mergeCell ref="H6:K6"/>
    <mergeCell ref="A4:K4"/>
    <mergeCell ref="F2:K2"/>
    <mergeCell ref="A10:C10"/>
    <mergeCell ref="B11:C11"/>
    <mergeCell ref="J23:J24"/>
    <mergeCell ref="A7:C9"/>
    <mergeCell ref="D7:E8"/>
    <mergeCell ref="F7:G8"/>
    <mergeCell ref="H7:I8"/>
    <mergeCell ref="J7:K8"/>
    <mergeCell ref="B12:C12"/>
    <mergeCell ref="B13:C13"/>
    <mergeCell ref="B21:C21"/>
    <mergeCell ref="B14:C14"/>
  </mergeCells>
  <printOptions/>
  <pageMargins left="0.8661417322834646" right="0.07874015748031496" top="1.29921259842519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D12" sqref="D12:D17"/>
    </sheetView>
  </sheetViews>
  <sheetFormatPr defaultColWidth="9.00390625" defaultRowHeight="12.75"/>
  <cols>
    <col min="1" max="1" width="3.125" style="2" customWidth="1"/>
    <col min="2" max="2" width="44.625" style="2" customWidth="1"/>
    <col min="3" max="3" width="12.875" style="2" bestFit="1" customWidth="1"/>
    <col min="4" max="4" width="12.875" style="2" customWidth="1"/>
    <col min="5" max="6" width="13.625" style="2" customWidth="1"/>
    <col min="7" max="8" width="12.125" style="2" customWidth="1"/>
    <col min="9" max="9" width="12.75390625" style="2" customWidth="1"/>
    <col min="10" max="10" width="9.125" style="4" customWidth="1"/>
    <col min="11" max="11" width="10.125" style="4" bestFit="1" customWidth="1"/>
    <col min="12" max="16384" width="9.125" style="2" customWidth="1"/>
  </cols>
  <sheetData>
    <row r="1" spans="7:9" ht="12.75">
      <c r="G1" s="416" t="s">
        <v>24</v>
      </c>
      <c r="H1" s="416"/>
      <c r="I1" s="416"/>
    </row>
    <row r="2" spans="5:9" ht="12.75">
      <c r="E2" s="416"/>
      <c r="F2" s="416"/>
      <c r="G2" s="416"/>
      <c r="H2" s="416"/>
      <c r="I2" s="416"/>
    </row>
    <row r="3" spans="1:9" ht="31.5" customHeight="1">
      <c r="A3" s="365" t="s">
        <v>141</v>
      </c>
      <c r="B3" s="365"/>
      <c r="C3" s="365"/>
      <c r="D3" s="365"/>
      <c r="E3" s="365"/>
      <c r="F3" s="365"/>
      <c r="G3" s="365"/>
      <c r="H3" s="365"/>
      <c r="I3" s="365"/>
    </row>
    <row r="4" spans="1:9" ht="15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21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6.5" thickBot="1">
      <c r="A6" s="18"/>
      <c r="B6" s="18"/>
      <c r="C6" s="18"/>
      <c r="D6" s="18"/>
      <c r="E6" s="18"/>
      <c r="F6" s="18"/>
      <c r="G6" s="363" t="s">
        <v>0</v>
      </c>
      <c r="H6" s="419"/>
      <c r="I6" s="419"/>
    </row>
    <row r="7" spans="1:10" ht="16.5" customHeight="1">
      <c r="A7" s="349" t="s">
        <v>1</v>
      </c>
      <c r="B7" s="351"/>
      <c r="C7" s="345" t="s">
        <v>18</v>
      </c>
      <c r="D7" s="346"/>
      <c r="E7" s="345" t="s">
        <v>129</v>
      </c>
      <c r="F7" s="346"/>
      <c r="G7" s="345" t="s">
        <v>130</v>
      </c>
      <c r="H7" s="346"/>
      <c r="I7" s="335" t="s">
        <v>19</v>
      </c>
      <c r="J7" s="336"/>
    </row>
    <row r="8" spans="1:10" ht="60" customHeight="1" thickBot="1">
      <c r="A8" s="352"/>
      <c r="B8" s="354"/>
      <c r="C8" s="347"/>
      <c r="D8" s="348"/>
      <c r="E8" s="347"/>
      <c r="F8" s="348"/>
      <c r="G8" s="347"/>
      <c r="H8" s="348"/>
      <c r="I8" s="358"/>
      <c r="J8" s="359"/>
    </row>
    <row r="9" spans="1:10" ht="60" customHeight="1" thickBot="1">
      <c r="A9" s="355"/>
      <c r="B9" s="357"/>
      <c r="C9" s="111" t="s">
        <v>152</v>
      </c>
      <c r="D9" s="199" t="s">
        <v>153</v>
      </c>
      <c r="E9" s="111" t="s">
        <v>152</v>
      </c>
      <c r="F9" s="199" t="s">
        <v>153</v>
      </c>
      <c r="G9" s="111" t="s">
        <v>152</v>
      </c>
      <c r="H9" s="199" t="s">
        <v>153</v>
      </c>
      <c r="I9" s="111" t="s">
        <v>152</v>
      </c>
      <c r="J9" s="199" t="s">
        <v>153</v>
      </c>
    </row>
    <row r="10" spans="1:11" s="17" customFormat="1" ht="15" customHeight="1" thickBot="1">
      <c r="A10" s="417" t="s">
        <v>2</v>
      </c>
      <c r="B10" s="418"/>
      <c r="C10" s="100">
        <v>2</v>
      </c>
      <c r="D10" s="100">
        <v>3</v>
      </c>
      <c r="E10" s="100">
        <v>6</v>
      </c>
      <c r="F10" s="100">
        <v>7</v>
      </c>
      <c r="G10" s="100">
        <v>8</v>
      </c>
      <c r="H10" s="201">
        <v>9</v>
      </c>
      <c r="I10" s="201">
        <v>10</v>
      </c>
      <c r="J10" s="259">
        <v>11</v>
      </c>
      <c r="K10" s="58"/>
    </row>
    <row r="11" spans="1:11" s="17" customFormat="1" ht="24">
      <c r="A11" s="135"/>
      <c r="B11" s="134" t="s">
        <v>89</v>
      </c>
      <c r="C11" s="104"/>
      <c r="D11" s="104"/>
      <c r="E11" s="103"/>
      <c r="F11" s="103"/>
      <c r="G11" s="103"/>
      <c r="H11" s="103"/>
      <c r="I11" s="104"/>
      <c r="J11" s="314"/>
      <c r="K11" s="58"/>
    </row>
    <row r="12" spans="1:11" s="17" customFormat="1" ht="12.75">
      <c r="A12" s="135"/>
      <c r="B12" s="137" t="s">
        <v>146</v>
      </c>
      <c r="C12" s="119">
        <v>53753</v>
      </c>
      <c r="D12" s="119">
        <v>53753</v>
      </c>
      <c r="E12" s="118"/>
      <c r="F12" s="118"/>
      <c r="G12" s="118"/>
      <c r="H12" s="118"/>
      <c r="I12" s="119">
        <f>SUM(C12,E12,G12)</f>
        <v>53753</v>
      </c>
      <c r="J12" s="119">
        <f>SUM(D12,F12,H12)</f>
        <v>53753</v>
      </c>
      <c r="K12" s="58"/>
    </row>
    <row r="13" spans="1:10" ht="24">
      <c r="A13" s="51"/>
      <c r="B13" s="19" t="s">
        <v>41</v>
      </c>
      <c r="C13" s="62"/>
      <c r="D13" s="62"/>
      <c r="E13" s="62"/>
      <c r="F13" s="62"/>
      <c r="G13" s="62"/>
      <c r="H13" s="62"/>
      <c r="I13" s="119">
        <f aca="true" t="shared" si="0" ref="I13:I18">SUM(C13,E13,G13)</f>
        <v>0</v>
      </c>
      <c r="J13" s="119">
        <f aca="true" t="shared" si="1" ref="J13:J18">SUM(D13,F13,H13)</f>
        <v>0</v>
      </c>
    </row>
    <row r="14" spans="1:10" ht="12.75">
      <c r="A14" s="51"/>
      <c r="B14" s="216" t="s">
        <v>140</v>
      </c>
      <c r="C14" s="53">
        <v>8500</v>
      </c>
      <c r="D14" s="53">
        <v>8500</v>
      </c>
      <c r="E14" s="53"/>
      <c r="F14" s="53"/>
      <c r="G14" s="62"/>
      <c r="H14" s="62"/>
      <c r="I14" s="119">
        <f t="shared" si="0"/>
        <v>8500</v>
      </c>
      <c r="J14" s="119">
        <f t="shared" si="1"/>
        <v>8500</v>
      </c>
    </row>
    <row r="15" spans="1:10" ht="12.75">
      <c r="A15" s="51"/>
      <c r="B15" s="137" t="s">
        <v>147</v>
      </c>
      <c r="C15" s="119">
        <v>3300</v>
      </c>
      <c r="D15" s="119">
        <v>3300</v>
      </c>
      <c r="E15" s="53"/>
      <c r="F15" s="53"/>
      <c r="G15" s="62"/>
      <c r="H15" s="62"/>
      <c r="I15" s="119">
        <f t="shared" si="0"/>
        <v>3300</v>
      </c>
      <c r="J15" s="119">
        <f t="shared" si="1"/>
        <v>3300</v>
      </c>
    </row>
    <row r="16" spans="1:10" ht="15.75" customHeight="1">
      <c r="A16" s="51"/>
      <c r="B16" s="169" t="s">
        <v>90</v>
      </c>
      <c r="C16" s="53"/>
      <c r="D16" s="53"/>
      <c r="E16" s="53"/>
      <c r="F16" s="53"/>
      <c r="G16" s="62"/>
      <c r="H16" s="62"/>
      <c r="I16" s="119">
        <f t="shared" si="0"/>
        <v>0</v>
      </c>
      <c r="J16" s="119">
        <f t="shared" si="1"/>
        <v>0</v>
      </c>
    </row>
    <row r="17" spans="1:10" ht="15.75" customHeight="1">
      <c r="A17" s="51"/>
      <c r="B17" s="169" t="s">
        <v>91</v>
      </c>
      <c r="C17" s="53">
        <f>53493-35000-4000</f>
        <v>14493</v>
      </c>
      <c r="D17" s="53">
        <f>53493-35000-4000</f>
        <v>14493</v>
      </c>
      <c r="E17" s="53"/>
      <c r="F17" s="53"/>
      <c r="G17" s="62"/>
      <c r="H17" s="62"/>
      <c r="I17" s="119">
        <f t="shared" si="0"/>
        <v>14493</v>
      </c>
      <c r="J17" s="119">
        <f t="shared" si="1"/>
        <v>14493</v>
      </c>
    </row>
    <row r="18" spans="1:10" ht="15.75" customHeight="1" thickBot="1">
      <c r="A18" s="60"/>
      <c r="B18" s="170" t="s">
        <v>92</v>
      </c>
      <c r="C18" s="171"/>
      <c r="D18" s="171"/>
      <c r="E18" s="171"/>
      <c r="F18" s="171"/>
      <c r="G18" s="80"/>
      <c r="H18" s="80"/>
      <c r="I18" s="119">
        <f t="shared" si="0"/>
        <v>0</v>
      </c>
      <c r="J18" s="119">
        <f t="shared" si="1"/>
        <v>0</v>
      </c>
    </row>
    <row r="19" spans="1:10" ht="25.5" customHeight="1" thickBot="1">
      <c r="A19" s="52" t="s">
        <v>55</v>
      </c>
      <c r="B19" s="38" t="s">
        <v>93</v>
      </c>
      <c r="C19" s="22">
        <f>SUM(C11:C18)</f>
        <v>80046</v>
      </c>
      <c r="D19" s="22">
        <f>SUM(D11:D18)</f>
        <v>80046</v>
      </c>
      <c r="E19" s="22">
        <f>SUM(E11:E18)</f>
        <v>0</v>
      </c>
      <c r="F19" s="22"/>
      <c r="G19" s="22">
        <f>SUM(G11:G18)</f>
        <v>0</v>
      </c>
      <c r="H19" s="22"/>
      <c r="I19" s="22">
        <f>SUM(I11:I18)</f>
        <v>80046</v>
      </c>
      <c r="J19" s="22">
        <f>SUM(J11:J18)</f>
        <v>80046</v>
      </c>
    </row>
    <row r="22" spans="3:4" ht="12.75">
      <c r="C22" s="4"/>
      <c r="D22" s="4"/>
    </row>
    <row r="23" spans="3:4" ht="12.75">
      <c r="C23" s="4"/>
      <c r="D23" s="4"/>
    </row>
    <row r="26" spans="5:6" ht="12.75">
      <c r="E26" s="4">
        <f>SUM(E11+4013)</f>
        <v>4013</v>
      </c>
      <c r="F26" s="4"/>
    </row>
    <row r="27" ht="12.75">
      <c r="E27" s="2">
        <v>-1553801</v>
      </c>
    </row>
    <row r="28" spans="5:6" ht="12.75">
      <c r="E28" s="4">
        <f>SUM(E26:E27)</f>
        <v>-1549788</v>
      </c>
      <c r="F28" s="4"/>
    </row>
  </sheetData>
  <sheetProtection/>
  <mergeCells count="10">
    <mergeCell ref="G1:I1"/>
    <mergeCell ref="A10:B10"/>
    <mergeCell ref="E2:I2"/>
    <mergeCell ref="G6:I6"/>
    <mergeCell ref="A3:I3"/>
    <mergeCell ref="A7:B9"/>
    <mergeCell ref="C7:D8"/>
    <mergeCell ref="E7:F8"/>
    <mergeCell ref="G7:H8"/>
    <mergeCell ref="I7:J8"/>
  </mergeCells>
  <printOptions/>
  <pageMargins left="0.42" right="0.19" top="0.96" bottom="0.22" header="0.7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E13" sqref="E13:E15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5" width="13.75390625" style="2" customWidth="1"/>
    <col min="6" max="9" width="13.125" style="2" customWidth="1"/>
    <col min="10" max="10" width="15.00390625" style="2" customWidth="1"/>
    <col min="11" max="16384" width="9.125" style="2" customWidth="1"/>
  </cols>
  <sheetData>
    <row r="1" spans="8:10" ht="12.75">
      <c r="H1" s="416" t="s">
        <v>26</v>
      </c>
      <c r="I1" s="416"/>
      <c r="J1" s="416"/>
    </row>
    <row r="4" spans="3:10" ht="19.5" customHeight="1">
      <c r="C4" s="365" t="s">
        <v>143</v>
      </c>
      <c r="D4" s="365"/>
      <c r="E4" s="365"/>
      <c r="F4" s="365"/>
      <c r="G4" s="365"/>
      <c r="H4" s="365"/>
      <c r="I4" s="365"/>
      <c r="J4" s="365"/>
    </row>
    <row r="5" spans="3:10" ht="19.5" customHeight="1">
      <c r="C5" s="365" t="s">
        <v>20</v>
      </c>
      <c r="D5" s="365"/>
      <c r="E5" s="365"/>
      <c r="F5" s="365"/>
      <c r="G5" s="365"/>
      <c r="H5" s="365"/>
      <c r="I5" s="365"/>
      <c r="J5" s="365"/>
    </row>
    <row r="6" spans="3:10" ht="19.5" customHeight="1">
      <c r="C6" s="15"/>
      <c r="D6" s="15"/>
      <c r="E6" s="15"/>
      <c r="F6" s="15"/>
      <c r="G6" s="15"/>
      <c r="H6" s="15"/>
      <c r="I6" s="15"/>
      <c r="J6" s="15"/>
    </row>
    <row r="7" spans="3:10" ht="19.5" customHeight="1" thickBot="1">
      <c r="C7" s="16"/>
      <c r="D7" s="16"/>
      <c r="E7" s="16"/>
      <c r="F7" s="16"/>
      <c r="G7" s="16"/>
      <c r="H7" s="422" t="s">
        <v>0</v>
      </c>
      <c r="I7" s="364"/>
      <c r="J7" s="364"/>
    </row>
    <row r="8" spans="1:11" ht="19.5" customHeight="1">
      <c r="A8" s="349" t="s">
        <v>1</v>
      </c>
      <c r="B8" s="350"/>
      <c r="C8" s="351"/>
      <c r="D8" s="345" t="s">
        <v>18</v>
      </c>
      <c r="E8" s="346"/>
      <c r="F8" s="345" t="s">
        <v>129</v>
      </c>
      <c r="G8" s="346"/>
      <c r="H8" s="345" t="s">
        <v>130</v>
      </c>
      <c r="I8" s="346"/>
      <c r="J8" s="335" t="s">
        <v>19</v>
      </c>
      <c r="K8" s="336"/>
    </row>
    <row r="9" spans="1:11" ht="56.25" customHeight="1" thickBot="1">
      <c r="A9" s="352"/>
      <c r="B9" s="353"/>
      <c r="C9" s="354"/>
      <c r="D9" s="347"/>
      <c r="E9" s="348"/>
      <c r="F9" s="347"/>
      <c r="G9" s="348"/>
      <c r="H9" s="347"/>
      <c r="I9" s="348"/>
      <c r="J9" s="358"/>
      <c r="K9" s="359"/>
    </row>
    <row r="10" spans="1:11" ht="56.25" customHeight="1" thickBot="1">
      <c r="A10" s="355"/>
      <c r="B10" s="356"/>
      <c r="C10" s="357"/>
      <c r="D10" s="111" t="s">
        <v>152</v>
      </c>
      <c r="E10" s="199" t="s">
        <v>153</v>
      </c>
      <c r="F10" s="111" t="s">
        <v>152</v>
      </c>
      <c r="G10" s="199" t="s">
        <v>153</v>
      </c>
      <c r="H10" s="111" t="s">
        <v>152</v>
      </c>
      <c r="I10" s="199" t="s">
        <v>153</v>
      </c>
      <c r="J10" s="111" t="s">
        <v>152</v>
      </c>
      <c r="K10" s="199" t="s">
        <v>153</v>
      </c>
    </row>
    <row r="11" spans="1:11" ht="19.5" customHeight="1" thickBot="1">
      <c r="A11" s="379">
        <v>1</v>
      </c>
      <c r="B11" s="380"/>
      <c r="C11" s="381"/>
      <c r="D11" s="100">
        <v>2</v>
      </c>
      <c r="E11" s="100">
        <v>3</v>
      </c>
      <c r="F11" s="100">
        <v>6</v>
      </c>
      <c r="G11" s="100">
        <v>7</v>
      </c>
      <c r="H11" s="100">
        <v>8</v>
      </c>
      <c r="I11" s="201">
        <v>9</v>
      </c>
      <c r="J11" s="201">
        <v>10</v>
      </c>
      <c r="K11" s="259">
        <v>11</v>
      </c>
    </row>
    <row r="12" spans="1:11" ht="19.5" customHeight="1">
      <c r="A12" s="172"/>
      <c r="B12" s="425" t="s">
        <v>12</v>
      </c>
      <c r="C12" s="426"/>
      <c r="D12" s="173"/>
      <c r="E12" s="173"/>
      <c r="F12" s="174"/>
      <c r="G12" s="174"/>
      <c r="H12" s="175"/>
      <c r="I12" s="176"/>
      <c r="J12" s="176">
        <f aca="true" t="shared" si="0" ref="J12:J17">SUM(D12,F12,H12)</f>
        <v>0</v>
      </c>
      <c r="K12" s="175">
        <f aca="true" t="shared" si="1" ref="K12:K17">SUM(E12,G12,I12)</f>
        <v>0</v>
      </c>
    </row>
    <row r="13" spans="1:11" ht="17.25" customHeight="1">
      <c r="A13" s="177"/>
      <c r="B13" s="420" t="s">
        <v>13</v>
      </c>
      <c r="C13" s="421"/>
      <c r="D13" s="24"/>
      <c r="E13" s="24"/>
      <c r="F13" s="145"/>
      <c r="G13" s="145"/>
      <c r="H13" s="178"/>
      <c r="I13" s="178"/>
      <c r="J13" s="178">
        <f t="shared" si="0"/>
        <v>0</v>
      </c>
      <c r="K13" s="178">
        <f t="shared" si="1"/>
        <v>0</v>
      </c>
    </row>
    <row r="14" spans="1:11" ht="19.5" customHeight="1">
      <c r="A14" s="177"/>
      <c r="B14" s="420" t="s">
        <v>125</v>
      </c>
      <c r="C14" s="421"/>
      <c r="D14" s="62">
        <v>1793099</v>
      </c>
      <c r="E14" s="62">
        <v>1793099</v>
      </c>
      <c r="F14" s="62"/>
      <c r="G14" s="62"/>
      <c r="H14" s="178"/>
      <c r="I14" s="178"/>
      <c r="J14" s="178">
        <f t="shared" si="0"/>
        <v>1793099</v>
      </c>
      <c r="K14" s="178">
        <f t="shared" si="1"/>
        <v>1793099</v>
      </c>
    </row>
    <row r="15" spans="1:11" ht="19.5" customHeight="1">
      <c r="A15" s="177"/>
      <c r="B15" s="420" t="s">
        <v>84</v>
      </c>
      <c r="C15" s="421"/>
      <c r="D15" s="145">
        <v>150000</v>
      </c>
      <c r="E15" s="145">
        <v>150000</v>
      </c>
      <c r="F15" s="145"/>
      <c r="G15" s="145"/>
      <c r="H15" s="178"/>
      <c r="I15" s="178"/>
      <c r="J15" s="178">
        <f t="shared" si="0"/>
        <v>150000</v>
      </c>
      <c r="K15" s="178">
        <f t="shared" si="1"/>
        <v>150000</v>
      </c>
    </row>
    <row r="16" spans="1:11" ht="19.5" customHeight="1">
      <c r="A16" s="177"/>
      <c r="B16" s="420" t="s">
        <v>82</v>
      </c>
      <c r="C16" s="421"/>
      <c r="D16" s="145"/>
      <c r="E16" s="145"/>
      <c r="F16" s="145"/>
      <c r="G16" s="145"/>
      <c r="H16" s="178"/>
      <c r="I16" s="178"/>
      <c r="J16" s="178">
        <f t="shared" si="0"/>
        <v>0</v>
      </c>
      <c r="K16" s="178">
        <f t="shared" si="1"/>
        <v>0</v>
      </c>
    </row>
    <row r="17" spans="1:11" ht="19.5" customHeight="1" thickBot="1">
      <c r="A17" s="177"/>
      <c r="B17" s="420" t="s">
        <v>83</v>
      </c>
      <c r="C17" s="421"/>
      <c r="D17" s="28"/>
      <c r="E17" s="28"/>
      <c r="F17" s="28"/>
      <c r="G17" s="28"/>
      <c r="H17" s="179"/>
      <c r="I17" s="179"/>
      <c r="J17" s="179">
        <f t="shared" si="0"/>
        <v>0</v>
      </c>
      <c r="K17" s="178">
        <f t="shared" si="1"/>
        <v>0</v>
      </c>
    </row>
    <row r="18" spans="1:11" ht="27" customHeight="1" thickBot="1">
      <c r="A18" s="180" t="s">
        <v>105</v>
      </c>
      <c r="B18" s="423" t="s">
        <v>21</v>
      </c>
      <c r="C18" s="424"/>
      <c r="D18" s="181">
        <f>SUM(D14:D17)</f>
        <v>1943099</v>
      </c>
      <c r="E18" s="181">
        <f>SUM(E14:E17)</f>
        <v>1943099</v>
      </c>
      <c r="F18" s="181">
        <f>SUM(F14:F17)</f>
        <v>0</v>
      </c>
      <c r="G18" s="181"/>
      <c r="H18" s="181">
        <f>SUM(H14:H17)</f>
        <v>0</v>
      </c>
      <c r="I18" s="181"/>
      <c r="J18" s="22">
        <f>SUM(J14:J17)</f>
        <v>1943099</v>
      </c>
      <c r="K18" s="22">
        <f>SUM(K14:K17)</f>
        <v>1943099</v>
      </c>
    </row>
    <row r="19" spans="3:7" ht="12.75">
      <c r="C19" s="17"/>
      <c r="D19" s="17"/>
      <c r="E19" s="17"/>
      <c r="F19" s="17"/>
      <c r="G19" s="17"/>
    </row>
    <row r="26" spans="4:5" ht="12.75">
      <c r="D26" s="4">
        <f>SUM(D11+4013)</f>
        <v>4015</v>
      </c>
      <c r="E26" s="4"/>
    </row>
    <row r="27" ht="12.75">
      <c r="D27" s="2">
        <v>-1553801</v>
      </c>
    </row>
    <row r="28" spans="4:5" ht="12.75">
      <c r="D28" s="4">
        <f>SUM(D26:D27)</f>
        <v>-1549786</v>
      </c>
      <c r="E28" s="4"/>
    </row>
  </sheetData>
  <sheetProtection/>
  <mergeCells count="17">
    <mergeCell ref="H7:J7"/>
    <mergeCell ref="C4:J4"/>
    <mergeCell ref="C5:J5"/>
    <mergeCell ref="B18:C18"/>
    <mergeCell ref="H1:J1"/>
    <mergeCell ref="B14:C14"/>
    <mergeCell ref="B16:C16"/>
    <mergeCell ref="B17:C17"/>
    <mergeCell ref="B12:C12"/>
    <mergeCell ref="B13:C13"/>
    <mergeCell ref="B15:C15"/>
    <mergeCell ref="D8:E9"/>
    <mergeCell ref="F8:G9"/>
    <mergeCell ref="H8:I9"/>
    <mergeCell ref="J8:K9"/>
    <mergeCell ref="A8:C10"/>
    <mergeCell ref="A11:C11"/>
  </mergeCells>
  <printOptions/>
  <pageMargins left="0.39" right="0.17" top="0.71" bottom="1" header="0.4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K2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7" width="13.375" style="0" customWidth="1"/>
    <col min="8" max="10" width="13.00390625" style="0" customWidth="1"/>
  </cols>
  <sheetData>
    <row r="2" spans="6:10" ht="12.75">
      <c r="F2" s="427" t="s">
        <v>25</v>
      </c>
      <c r="G2" s="427"/>
      <c r="H2" s="427"/>
      <c r="I2" s="427"/>
      <c r="J2" s="427"/>
    </row>
    <row r="3" spans="1:10" ht="25.5" customHeight="1">
      <c r="A3" s="41"/>
      <c r="B3" s="41"/>
      <c r="C3" s="41"/>
      <c r="D3" s="41"/>
      <c r="E3" s="41"/>
      <c r="F3" s="41"/>
      <c r="G3" s="41"/>
      <c r="H3" s="214"/>
      <c r="I3" s="214"/>
      <c r="J3" s="42"/>
    </row>
    <row r="4" spans="1:10" ht="56.25" customHeight="1">
      <c r="A4" s="5"/>
      <c r="B4" s="5"/>
      <c r="C4" s="5"/>
      <c r="D4" s="5"/>
      <c r="E4" s="5"/>
      <c r="F4" s="5"/>
      <c r="G4" s="5"/>
      <c r="H4" s="5"/>
      <c r="I4" s="5"/>
      <c r="J4" s="31"/>
    </row>
    <row r="5" spans="1:10" ht="33" customHeight="1">
      <c r="A5" s="369" t="s">
        <v>139</v>
      </c>
      <c r="B5" s="369"/>
      <c r="C5" s="369"/>
      <c r="D5" s="369"/>
      <c r="E5" s="369"/>
      <c r="F5" s="369"/>
      <c r="G5" s="369"/>
      <c r="H5" s="369"/>
      <c r="I5" s="369"/>
      <c r="J5" s="369"/>
    </row>
    <row r="6" spans="1:10" ht="25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7.25" customHeight="1" thickBot="1">
      <c r="A7" s="5"/>
      <c r="B7" s="5"/>
      <c r="C7" s="5"/>
      <c r="D7" s="5"/>
      <c r="E7" s="5"/>
      <c r="F7" s="5"/>
      <c r="G7" s="5"/>
      <c r="H7" s="5"/>
      <c r="I7" s="5"/>
      <c r="J7" s="5" t="s">
        <v>0</v>
      </c>
    </row>
    <row r="8" spans="1:11" ht="72" customHeight="1">
      <c r="A8" s="349" t="s">
        <v>1</v>
      </c>
      <c r="B8" s="350"/>
      <c r="C8" s="351"/>
      <c r="D8" s="345" t="s">
        <v>18</v>
      </c>
      <c r="E8" s="346"/>
      <c r="F8" s="345" t="s">
        <v>129</v>
      </c>
      <c r="G8" s="346"/>
      <c r="H8" s="345" t="s">
        <v>130</v>
      </c>
      <c r="I8" s="346"/>
      <c r="J8" s="335" t="s">
        <v>19</v>
      </c>
      <c r="K8" s="336"/>
    </row>
    <row r="9" spans="1:11" s="44" customFormat="1" ht="13.5" thickBot="1">
      <c r="A9" s="352"/>
      <c r="B9" s="353"/>
      <c r="C9" s="354"/>
      <c r="D9" s="347"/>
      <c r="E9" s="348"/>
      <c r="F9" s="347"/>
      <c r="G9" s="348"/>
      <c r="H9" s="347"/>
      <c r="I9" s="348"/>
      <c r="J9" s="358"/>
      <c r="K9" s="359"/>
    </row>
    <row r="10" spans="1:11" s="44" customFormat="1" ht="13.5" thickBot="1">
      <c r="A10" s="355"/>
      <c r="B10" s="356"/>
      <c r="C10" s="357"/>
      <c r="D10" s="111" t="s">
        <v>152</v>
      </c>
      <c r="E10" s="199" t="s">
        <v>153</v>
      </c>
      <c r="F10" s="111" t="s">
        <v>152</v>
      </c>
      <c r="G10" s="199" t="s">
        <v>153</v>
      </c>
      <c r="H10" s="111" t="s">
        <v>152</v>
      </c>
      <c r="I10" s="199" t="s">
        <v>153</v>
      </c>
      <c r="J10" s="111" t="s">
        <v>152</v>
      </c>
      <c r="K10" s="199" t="s">
        <v>153</v>
      </c>
    </row>
    <row r="11" spans="1:11" s="44" customFormat="1" ht="12.75" customHeight="1" thickBot="1">
      <c r="A11" s="379">
        <v>1</v>
      </c>
      <c r="B11" s="380"/>
      <c r="C11" s="381"/>
      <c r="D11" s="100">
        <v>2</v>
      </c>
      <c r="E11" s="100">
        <v>3</v>
      </c>
      <c r="F11" s="100">
        <v>4</v>
      </c>
      <c r="G11" s="100">
        <v>5</v>
      </c>
      <c r="H11" s="100">
        <v>6</v>
      </c>
      <c r="I11" s="201">
        <v>7</v>
      </c>
      <c r="J11" s="201">
        <v>8</v>
      </c>
      <c r="K11" s="259">
        <v>9</v>
      </c>
    </row>
    <row r="12" spans="1:11" s="2" customFormat="1" ht="27" customHeight="1" thickBot="1">
      <c r="A12" s="182"/>
      <c r="B12" s="432" t="s">
        <v>15</v>
      </c>
      <c r="C12" s="433"/>
      <c r="D12" s="202">
        <v>21072</v>
      </c>
      <c r="E12" s="202">
        <v>21072</v>
      </c>
      <c r="F12" s="183"/>
      <c r="G12" s="183"/>
      <c r="H12" s="183"/>
      <c r="I12" s="183"/>
      <c r="J12" s="22">
        <f aca="true" t="shared" si="0" ref="J12:K14">SUM(D12,H12)</f>
        <v>21072</v>
      </c>
      <c r="K12" s="22">
        <f t="shared" si="0"/>
        <v>21072</v>
      </c>
    </row>
    <row r="13" spans="1:11" s="2" customFormat="1" ht="30.75" customHeight="1" thickBot="1">
      <c r="A13" s="182"/>
      <c r="B13" s="432" t="s">
        <v>16</v>
      </c>
      <c r="C13" s="433"/>
      <c r="D13" s="202">
        <v>2078</v>
      </c>
      <c r="E13" s="202">
        <v>2078</v>
      </c>
      <c r="F13" s="183"/>
      <c r="G13" s="183"/>
      <c r="H13" s="183"/>
      <c r="I13" s="183"/>
      <c r="J13" s="22">
        <f t="shared" si="0"/>
        <v>2078</v>
      </c>
      <c r="K13" s="22">
        <f t="shared" si="0"/>
        <v>2078</v>
      </c>
    </row>
    <row r="14" spans="1:11" s="2" customFormat="1" ht="27" customHeight="1" thickBot="1">
      <c r="A14" s="182"/>
      <c r="B14" s="430" t="s">
        <v>148</v>
      </c>
      <c r="C14" s="431"/>
      <c r="D14" s="202">
        <v>1300</v>
      </c>
      <c r="E14" s="202">
        <v>1300</v>
      </c>
      <c r="F14" s="183"/>
      <c r="G14" s="183"/>
      <c r="H14" s="183"/>
      <c r="I14" s="183"/>
      <c r="J14" s="22">
        <f t="shared" si="0"/>
        <v>1300</v>
      </c>
      <c r="K14" s="22">
        <f t="shared" si="0"/>
        <v>1300</v>
      </c>
    </row>
    <row r="15" spans="1:11" s="2" customFormat="1" ht="27" customHeight="1" thickBot="1">
      <c r="A15" s="184" t="s">
        <v>2</v>
      </c>
      <c r="B15" s="428" t="s">
        <v>94</v>
      </c>
      <c r="C15" s="429"/>
      <c r="D15" s="183">
        <f>SUM(D12:D14)</f>
        <v>24450</v>
      </c>
      <c r="E15" s="183">
        <f>SUM(E12:E14)</f>
        <v>24450</v>
      </c>
      <c r="F15" s="183">
        <f>SUM(F12:F14)</f>
        <v>0</v>
      </c>
      <c r="G15" s="183"/>
      <c r="H15" s="183">
        <f>SUM(H12:H14)</f>
        <v>0</v>
      </c>
      <c r="I15" s="183"/>
      <c r="J15" s="185">
        <f>SUM(J12:J14)</f>
        <v>24450</v>
      </c>
      <c r="K15" s="22">
        <f>SUM(E15,I15)</f>
        <v>24450</v>
      </c>
    </row>
    <row r="16" spans="1:11" s="2" customFormat="1" ht="29.25" customHeight="1" thickBot="1">
      <c r="A16" s="43"/>
      <c r="B16" s="430" t="s">
        <v>144</v>
      </c>
      <c r="C16" s="431"/>
      <c r="D16" s="56"/>
      <c r="E16" s="56"/>
      <c r="F16" s="56"/>
      <c r="G16" s="28"/>
      <c r="H16" s="28"/>
      <c r="I16" s="28"/>
      <c r="J16" s="229"/>
      <c r="K16" s="22">
        <f>SUM(E16,I16)</f>
        <v>0</v>
      </c>
    </row>
    <row r="17" spans="1:11" s="1" customFormat="1" ht="25.5" customHeight="1" thickBot="1">
      <c r="A17" s="43" t="s">
        <v>3</v>
      </c>
      <c r="B17" s="428" t="s">
        <v>14</v>
      </c>
      <c r="C17" s="429"/>
      <c r="D17" s="22">
        <f>SUM(D16)</f>
        <v>0</v>
      </c>
      <c r="E17" s="22"/>
      <c r="F17" s="22">
        <f>SUM(F16:F16)</f>
        <v>0</v>
      </c>
      <c r="G17" s="22"/>
      <c r="H17" s="22">
        <f>SUM(H16:H16)</f>
        <v>0</v>
      </c>
      <c r="I17" s="22"/>
      <c r="J17" s="230">
        <f>SUM(J16)</f>
        <v>0</v>
      </c>
      <c r="K17" s="22">
        <f>SUM(E17,I17)</f>
        <v>0</v>
      </c>
    </row>
    <row r="18" spans="1:11" s="44" customFormat="1" ht="27" customHeight="1" thickBot="1">
      <c r="A18" s="186" t="s">
        <v>108</v>
      </c>
      <c r="B18" s="428" t="s">
        <v>95</v>
      </c>
      <c r="C18" s="429"/>
      <c r="D18" s="153">
        <f>SUM(D17,D15)</f>
        <v>24450</v>
      </c>
      <c r="E18" s="153">
        <f>SUM(E17,E15)</f>
        <v>24450</v>
      </c>
      <c r="F18" s="187">
        <f>SUM(F17,F15)</f>
        <v>0</v>
      </c>
      <c r="G18" s="187"/>
      <c r="H18" s="153">
        <f>SUM(H17,H15)</f>
        <v>0</v>
      </c>
      <c r="I18" s="188"/>
      <c r="J18" s="188">
        <f>SUM(J17,J15)</f>
        <v>24450</v>
      </c>
      <c r="K18" s="188">
        <f>SUM(K17,K15)</f>
        <v>24450</v>
      </c>
    </row>
    <row r="19" ht="12.75">
      <c r="K19" s="14"/>
    </row>
    <row r="20" ht="12.75">
      <c r="K20" s="14"/>
    </row>
    <row r="21" ht="12.75">
      <c r="K21" s="14"/>
    </row>
    <row r="26" spans="4:5" ht="12.75">
      <c r="D26" s="14">
        <f>SUM(D11+4013)</f>
        <v>4015</v>
      </c>
      <c r="E26" s="14"/>
    </row>
    <row r="27" ht="12.75">
      <c r="D27">
        <v>-1553801</v>
      </c>
    </row>
    <row r="28" spans="4:5" ht="12.75">
      <c r="D28" s="14">
        <f>SUM(D26:D27)</f>
        <v>-1549786</v>
      </c>
      <c r="E28" s="14"/>
    </row>
  </sheetData>
  <sheetProtection/>
  <mergeCells count="15">
    <mergeCell ref="A11:C11"/>
    <mergeCell ref="B18:C18"/>
    <mergeCell ref="B16:C16"/>
    <mergeCell ref="B12:C12"/>
    <mergeCell ref="B13:C13"/>
    <mergeCell ref="B14:C14"/>
    <mergeCell ref="B15:C15"/>
    <mergeCell ref="B17:C17"/>
    <mergeCell ref="A8:C10"/>
    <mergeCell ref="D8:E9"/>
    <mergeCell ref="F8:G9"/>
    <mergeCell ref="H8:I9"/>
    <mergeCell ref="J8:K9"/>
    <mergeCell ref="F2:J2"/>
    <mergeCell ref="A5:J5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2016-08-30T07:38:26Z</cp:lastPrinted>
  <dcterms:created xsi:type="dcterms:W3CDTF">2011-02-03T10:02:06Z</dcterms:created>
  <dcterms:modified xsi:type="dcterms:W3CDTF">2016-08-30T12:26:00Z</dcterms:modified>
  <cp:category/>
  <cp:version/>
  <cp:contentType/>
  <cp:contentStatus/>
</cp:coreProperties>
</file>