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0245" windowHeight="7665" activeTab="5"/>
  </bookViews>
  <sheets>
    <sheet name="01" sheetId="45" r:id="rId1"/>
    <sheet name="02" sheetId="24" r:id="rId2"/>
    <sheet name="03" sheetId="29" r:id="rId3"/>
    <sheet name="04" sheetId="25" r:id="rId4"/>
    <sheet name="05" sheetId="43" r:id="rId5"/>
    <sheet name="06" sheetId="44" r:id="rId6"/>
    <sheet name="07" sheetId="28" r:id="rId7"/>
    <sheet name="08" sheetId="30" r:id="rId8"/>
    <sheet name="09" sheetId="31" r:id="rId9"/>
    <sheet name="10" sheetId="32" r:id="rId10"/>
    <sheet name="11" sheetId="33" r:id="rId11"/>
    <sheet name="12" sheetId="34" r:id="rId12"/>
    <sheet name="13" sheetId="35" r:id="rId13"/>
    <sheet name="14" sheetId="36" r:id="rId14"/>
    <sheet name="15" sheetId="37" r:id="rId15"/>
    <sheet name="16" sheetId="38" r:id="rId16"/>
    <sheet name="17" sheetId="41" r:id="rId17"/>
    <sheet name="18" sheetId="39" r:id="rId18"/>
    <sheet name="19" sheetId="40" r:id="rId19"/>
    <sheet name="20" sheetId="42" r:id="rId20"/>
  </sheets>
  <definedNames>
    <definedName name="_xlnm.Print_Titles" localSheetId="0">'01'!$1:$7</definedName>
    <definedName name="_xlnm.Print_Titles" localSheetId="1">'02'!$1:$7</definedName>
    <definedName name="_xlnm.Print_Titles" localSheetId="2">'03'!$1:$7</definedName>
    <definedName name="_xlnm.Print_Titles" localSheetId="3">'04'!$1:$7</definedName>
    <definedName name="_xlnm.Print_Titles" localSheetId="4">'05'!$1:$7</definedName>
    <definedName name="_xlnm.Print_Titles" localSheetId="5">'06'!$1:$7</definedName>
    <definedName name="_xlnm.Print_Titles" localSheetId="6">'07'!$1:$22</definedName>
    <definedName name="_xlnm.Print_Titles" localSheetId="7">'08'!$1:$13</definedName>
    <definedName name="_xlnm.Print_Titles" localSheetId="8">'09'!$1:$13</definedName>
    <definedName name="_xlnm.Print_Titles" localSheetId="9">'10'!$1:$3</definedName>
    <definedName name="_xlnm.Print_Titles" localSheetId="10">'11'!$1:$3</definedName>
    <definedName name="_xlnm.Print_Titles" localSheetId="11">'12'!$1:$3</definedName>
    <definedName name="_xlnm.Print_Titles" localSheetId="12">'13'!$1:$3</definedName>
    <definedName name="_xlnm.Print_Titles" localSheetId="13">'14'!$1:$1</definedName>
    <definedName name="_xlnm.Print_Titles" localSheetId="14">'15'!$1:$1</definedName>
    <definedName name="_xlnm.Print_Titles" localSheetId="15">'16'!$1:$7</definedName>
    <definedName name="_xlnm.Print_Titles" localSheetId="16">'17'!$1:$29</definedName>
    <definedName name="_xlnm.Print_Titles" localSheetId="17">'18'!$1:$7</definedName>
    <definedName name="_xlnm.Print_Titles" localSheetId="18">'19'!$1:$7</definedName>
    <definedName name="_xlnm.Print_Titles" localSheetId="19">'20'!$1:$4</definedName>
    <definedName name="_xlnm.Print_Area" localSheetId="0">'01'!$A$1:$BH$226</definedName>
    <definedName name="_xlnm.Print_Area" localSheetId="1">'02'!$A$1:$BK$32</definedName>
    <definedName name="_xlnm.Print_Area" localSheetId="2">'03'!$A$1:$AX$32</definedName>
    <definedName name="_xlnm.Print_Area" localSheetId="3">'04'!$A$1:$BH$267</definedName>
    <definedName name="_xlnm.Print_Area" localSheetId="4">'05'!$A$1:$BH$226</definedName>
    <definedName name="_xlnm.Print_Area" localSheetId="5">'06'!$A$1:$BH$226</definedName>
    <definedName name="_xlnm.Print_Area" localSheetId="6">'07'!$A$1:$BE$22</definedName>
    <definedName name="_xlnm.Print_Area" localSheetId="7">'08'!$A$1:$BE$13</definedName>
    <definedName name="_xlnm.Print_Area" localSheetId="8">'09'!$A$1:$BE$13</definedName>
    <definedName name="_xlnm.Print_Area" localSheetId="9">'10'!$A$1:$F$14</definedName>
    <definedName name="_xlnm.Print_Area" localSheetId="10">'11'!$A$1:$H$5</definedName>
    <definedName name="_xlnm.Print_Area" localSheetId="11">'12'!$A$1:$H$16</definedName>
    <definedName name="_xlnm.Print_Area" localSheetId="12">'13'!$A$1:$C$12</definedName>
    <definedName name="_xlnm.Print_Area" localSheetId="13">'14'!$A$1:$D$11</definedName>
    <definedName name="_xlnm.Print_Area" localSheetId="14">'15'!$A$1:$D$41</definedName>
    <definedName name="_xlnm.Print_Area" localSheetId="15">'16'!$A$1:$BK$12</definedName>
    <definedName name="_xlnm.Print_Area" localSheetId="16">'17'!$A$1:$BK$33</definedName>
    <definedName name="_xlnm.Print_Area" localSheetId="17">'18'!$A$1:$BF$30</definedName>
    <definedName name="_xlnm.Print_Area" localSheetId="18">'19'!$A$1:$AW$19</definedName>
    <definedName name="_xlnm.Print_Area" localSheetId="19">'20'!$A$1:$B$12</definedName>
  </definedNames>
  <calcPr calcId="125725"/>
</workbook>
</file>

<file path=xl/calcChain.xml><?xml version="1.0" encoding="utf-8"?>
<calcChain xmlns="http://schemas.openxmlformats.org/spreadsheetml/2006/main">
  <c r="BC20" i="39"/>
  <c r="AG20"/>
  <c r="AW22"/>
  <c r="AO21"/>
  <c r="BC19"/>
  <c r="BC18"/>
  <c r="AG16"/>
  <c r="AU13"/>
  <c r="BC11"/>
  <c r="V22" i="28"/>
  <c r="Z22"/>
  <c r="R22"/>
  <c r="V11" i="31"/>
  <c r="Z11"/>
  <c r="BF8" i="38"/>
  <c r="AA8"/>
  <c r="BF9"/>
  <c r="AA9"/>
  <c r="BB8"/>
  <c r="BB9"/>
  <c r="W9"/>
  <c r="W8"/>
  <c r="W10" i="41" l="1"/>
  <c r="BC80" i="25"/>
  <c r="AU80"/>
  <c r="AM80"/>
  <c r="AI80"/>
  <c r="AM137" i="43"/>
  <c r="AQ137"/>
  <c r="AU137"/>
  <c r="AY137"/>
  <c r="BC137"/>
  <c r="AI137"/>
  <c r="AI137" i="44"/>
  <c r="AM137"/>
  <c r="AQ137"/>
  <c r="AU137"/>
  <c r="AY137"/>
  <c r="BC137"/>
  <c r="AE137"/>
  <c r="AE26" i="39"/>
  <c r="AE15"/>
  <c r="Z13" i="30"/>
  <c r="BC52" i="43"/>
  <c r="AM52"/>
  <c r="AI52"/>
  <c r="BF10" i="38" l="1"/>
  <c r="BB10"/>
  <c r="AA10"/>
  <c r="W10"/>
  <c r="AX22" i="28"/>
  <c r="BB22"/>
  <c r="AX13" i="31"/>
  <c r="BB13"/>
  <c r="V13"/>
  <c r="Z13"/>
  <c r="BG249" i="25"/>
  <c r="BG250"/>
  <c r="BF11" i="38" l="1"/>
  <c r="AA11"/>
  <c r="BB11"/>
  <c r="W11"/>
  <c r="AT31" i="29"/>
  <c r="AT21"/>
  <c r="AT18"/>
  <c r="AO31"/>
  <c r="AO21"/>
  <c r="AO18"/>
  <c r="AJ31"/>
  <c r="AJ21"/>
  <c r="AY224" i="45"/>
  <c r="AY223"/>
  <c r="AY218"/>
  <c r="AY219"/>
  <c r="AY220"/>
  <c r="AY221"/>
  <c r="AY217"/>
  <c r="AY211"/>
  <c r="AY212"/>
  <c r="AY213"/>
  <c r="AY214"/>
  <c r="AY210"/>
  <c r="AY208"/>
  <c r="AY207"/>
  <c r="AY202"/>
  <c r="AY203"/>
  <c r="AY204"/>
  <c r="AY205"/>
  <c r="AY201"/>
  <c r="AY199"/>
  <c r="AY198"/>
  <c r="AY197"/>
  <c r="AY187"/>
  <c r="AY188"/>
  <c r="AY189"/>
  <c r="AY190"/>
  <c r="AY191"/>
  <c r="AY192"/>
  <c r="AY193"/>
  <c r="AY194"/>
  <c r="AY186"/>
  <c r="AY182"/>
  <c r="AY183"/>
  <c r="AY184"/>
  <c r="AY181"/>
  <c r="AY174"/>
  <c r="AY175"/>
  <c r="AY176"/>
  <c r="AY177"/>
  <c r="AY178"/>
  <c r="AY179"/>
  <c r="AY173"/>
  <c r="AY158"/>
  <c r="AY159"/>
  <c r="AY160"/>
  <c r="AY161"/>
  <c r="AY162"/>
  <c r="AY163"/>
  <c r="AY164"/>
  <c r="AY165"/>
  <c r="AY166"/>
  <c r="AY167"/>
  <c r="AY168"/>
  <c r="AY169"/>
  <c r="AY170"/>
  <c r="AY157"/>
  <c r="AY149"/>
  <c r="AY150"/>
  <c r="AY151"/>
  <c r="AY152"/>
  <c r="AY153"/>
  <c r="AY154"/>
  <c r="AY155"/>
  <c r="AY148"/>
  <c r="AY142"/>
  <c r="AY143"/>
  <c r="AY144"/>
  <c r="AY145"/>
  <c r="AY141"/>
  <c r="AY139"/>
  <c r="AY138"/>
  <c r="AY131"/>
  <c r="AY132"/>
  <c r="AY133"/>
  <c r="AY134"/>
  <c r="AY135"/>
  <c r="AY136"/>
  <c r="AY130"/>
  <c r="AY128"/>
  <c r="AY127"/>
  <c r="AY125"/>
  <c r="AY124"/>
  <c r="AY123"/>
  <c r="AM122"/>
  <c r="AU122"/>
  <c r="AY122"/>
  <c r="AY118"/>
  <c r="AY119"/>
  <c r="AY117"/>
  <c r="AY104"/>
  <c r="AY105"/>
  <c r="AY106"/>
  <c r="AY107"/>
  <c r="AY108"/>
  <c r="AY109"/>
  <c r="AY110"/>
  <c r="AY111"/>
  <c r="AY112"/>
  <c r="AY113"/>
  <c r="AY114"/>
  <c r="AY115"/>
  <c r="AY103"/>
  <c r="AQ224"/>
  <c r="AQ223"/>
  <c r="AQ218"/>
  <c r="AQ219"/>
  <c r="AQ220"/>
  <c r="AQ221"/>
  <c r="AQ217"/>
  <c r="AQ211"/>
  <c r="AQ212"/>
  <c r="AQ213"/>
  <c r="AQ214"/>
  <c r="AQ210"/>
  <c r="AQ208"/>
  <c r="AQ207"/>
  <c r="AQ202"/>
  <c r="AQ203"/>
  <c r="AQ204"/>
  <c r="AQ205"/>
  <c r="AQ201"/>
  <c r="AQ198"/>
  <c r="AQ199"/>
  <c r="AQ197"/>
  <c r="AQ187"/>
  <c r="AQ188"/>
  <c r="AQ189"/>
  <c r="AQ190"/>
  <c r="AQ191"/>
  <c r="AQ192"/>
  <c r="AQ193"/>
  <c r="AQ194"/>
  <c r="AQ186"/>
  <c r="AQ182"/>
  <c r="AQ183"/>
  <c r="AQ184"/>
  <c r="AQ181"/>
  <c r="AQ174"/>
  <c r="AQ175"/>
  <c r="AQ176"/>
  <c r="AQ177"/>
  <c r="AQ178"/>
  <c r="AQ179"/>
  <c r="AQ173"/>
  <c r="AQ158"/>
  <c r="AQ159"/>
  <c r="AQ160"/>
  <c r="AQ161"/>
  <c r="AQ162"/>
  <c r="AQ163"/>
  <c r="AQ164"/>
  <c r="AQ165"/>
  <c r="AQ166"/>
  <c r="AQ167"/>
  <c r="AQ168"/>
  <c r="AQ169"/>
  <c r="AQ170"/>
  <c r="AQ157"/>
  <c r="AQ149"/>
  <c r="AQ150"/>
  <c r="AQ151"/>
  <c r="AQ152"/>
  <c r="AQ153"/>
  <c r="AQ154"/>
  <c r="AQ155"/>
  <c r="AQ148"/>
  <c r="AQ142"/>
  <c r="AQ143"/>
  <c r="AQ144"/>
  <c r="AQ145"/>
  <c r="AQ141"/>
  <c r="AQ139"/>
  <c r="AQ138"/>
  <c r="AQ131"/>
  <c r="AQ132"/>
  <c r="AQ133"/>
  <c r="AQ134"/>
  <c r="AQ135"/>
  <c r="AQ136"/>
  <c r="AQ130"/>
  <c r="AQ128"/>
  <c r="AQ127"/>
  <c r="AQ124"/>
  <c r="AQ125"/>
  <c r="AQ122"/>
  <c r="AQ123"/>
  <c r="AQ119"/>
  <c r="AQ118"/>
  <c r="AQ117"/>
  <c r="AQ104"/>
  <c r="AQ105"/>
  <c r="AQ106"/>
  <c r="AQ107"/>
  <c r="AQ108"/>
  <c r="AQ109"/>
  <c r="AQ110"/>
  <c r="AQ111"/>
  <c r="AQ112"/>
  <c r="AQ113"/>
  <c r="AQ114"/>
  <c r="AQ115"/>
  <c r="AQ103"/>
  <c r="BC224"/>
  <c r="BC223"/>
  <c r="BC218"/>
  <c r="BC219"/>
  <c r="BC220"/>
  <c r="BC221"/>
  <c r="BC217"/>
  <c r="BC208"/>
  <c r="BC210"/>
  <c r="BC211"/>
  <c r="BC212"/>
  <c r="BC213"/>
  <c r="BC214"/>
  <c r="BC207"/>
  <c r="BC202"/>
  <c r="BC203"/>
  <c r="BC204"/>
  <c r="BC205"/>
  <c r="BC201"/>
  <c r="BC198"/>
  <c r="BC199"/>
  <c r="BC197"/>
  <c r="BC187"/>
  <c r="BC188"/>
  <c r="BC189"/>
  <c r="BC190"/>
  <c r="BC191"/>
  <c r="BC192"/>
  <c r="BC193"/>
  <c r="BC194"/>
  <c r="BC186"/>
  <c r="BC182"/>
  <c r="BC183"/>
  <c r="BC184"/>
  <c r="BC181"/>
  <c r="BC174"/>
  <c r="BC175"/>
  <c r="BC176"/>
  <c r="BC177"/>
  <c r="BC178"/>
  <c r="BC179"/>
  <c r="BC173"/>
  <c r="BC158"/>
  <c r="BC159"/>
  <c r="BC160"/>
  <c r="BC161"/>
  <c r="BC162"/>
  <c r="BC163"/>
  <c r="BC164"/>
  <c r="BC165"/>
  <c r="BC166"/>
  <c r="BC167"/>
  <c r="BC168"/>
  <c r="BC169"/>
  <c r="BC170"/>
  <c r="BC157"/>
  <c r="BC149"/>
  <c r="BC150"/>
  <c r="BC151"/>
  <c r="BC152"/>
  <c r="BC153"/>
  <c r="BC154"/>
  <c r="BC155"/>
  <c r="BC148"/>
  <c r="BC142"/>
  <c r="BC143"/>
  <c r="BC144"/>
  <c r="BC145"/>
  <c r="BC141"/>
  <c r="BC139"/>
  <c r="BC138"/>
  <c r="BC131"/>
  <c r="BC132"/>
  <c r="BC133"/>
  <c r="BC134"/>
  <c r="BC135"/>
  <c r="BC136"/>
  <c r="BC130"/>
  <c r="BC122"/>
  <c r="BC128"/>
  <c r="BC127"/>
  <c r="BC124"/>
  <c r="BC125"/>
  <c r="BC123"/>
  <c r="BC118"/>
  <c r="BC119"/>
  <c r="BC117"/>
  <c r="BC104"/>
  <c r="BC105"/>
  <c r="BC106"/>
  <c r="BC107"/>
  <c r="BC108"/>
  <c r="BC109"/>
  <c r="BC110"/>
  <c r="BC111"/>
  <c r="BC112"/>
  <c r="BC113"/>
  <c r="BC114"/>
  <c r="BC115"/>
  <c r="BC103"/>
  <c r="BC100"/>
  <c r="BC99"/>
  <c r="BC94"/>
  <c r="BC95"/>
  <c r="BC96"/>
  <c r="BC97"/>
  <c r="BC93"/>
  <c r="BC88"/>
  <c r="BC89"/>
  <c r="BC90"/>
  <c r="BC87"/>
  <c r="BC85"/>
  <c r="BC84"/>
  <c r="BC82"/>
  <c r="BC81"/>
  <c r="BC77"/>
  <c r="BC78"/>
  <c r="BC79"/>
  <c r="BC76"/>
  <c r="BC74"/>
  <c r="BC73"/>
  <c r="BC72"/>
  <c r="BC66"/>
  <c r="BC67"/>
  <c r="BC68"/>
  <c r="BC69"/>
  <c r="BC65"/>
  <c r="BC60"/>
  <c r="BC61"/>
  <c r="BC62"/>
  <c r="BC63"/>
  <c r="BC59"/>
  <c r="BC54"/>
  <c r="BC55"/>
  <c r="BC56"/>
  <c r="BC57"/>
  <c r="BC53"/>
  <c r="BC42"/>
  <c r="BC43"/>
  <c r="BC44"/>
  <c r="BC45"/>
  <c r="BC46"/>
  <c r="BC47"/>
  <c r="BC48"/>
  <c r="BC49"/>
  <c r="BC50"/>
  <c r="BC51"/>
  <c r="BC41"/>
  <c r="BC39"/>
  <c r="BC31"/>
  <c r="BC32"/>
  <c r="BC33"/>
  <c r="BC34"/>
  <c r="BC35"/>
  <c r="BC36"/>
  <c r="BC37"/>
  <c r="BC30"/>
  <c r="BC28"/>
  <c r="BC27"/>
  <c r="BC22"/>
  <c r="BC23"/>
  <c r="BC24"/>
  <c r="BC25"/>
  <c r="BC21"/>
  <c r="AU224"/>
  <c r="AU223"/>
  <c r="AU218"/>
  <c r="AU219"/>
  <c r="AU220"/>
  <c r="AU221"/>
  <c r="AU217"/>
  <c r="AU208"/>
  <c r="AU210"/>
  <c r="AU211"/>
  <c r="AU212"/>
  <c r="AU213"/>
  <c r="AU214"/>
  <c r="AU207"/>
  <c r="AU202"/>
  <c r="AU203"/>
  <c r="AU204"/>
  <c r="AU205"/>
  <c r="AU201"/>
  <c r="AU199"/>
  <c r="AU198"/>
  <c r="AU197"/>
  <c r="AU187"/>
  <c r="AU188"/>
  <c r="AU189"/>
  <c r="AU190"/>
  <c r="AU191"/>
  <c r="AU192"/>
  <c r="AU193"/>
  <c r="AU194"/>
  <c r="AU186"/>
  <c r="AU182"/>
  <c r="AU183"/>
  <c r="AU184"/>
  <c r="AU181"/>
  <c r="AU174"/>
  <c r="AU175"/>
  <c r="AU176"/>
  <c r="AU177"/>
  <c r="AU178"/>
  <c r="AU179"/>
  <c r="AU173"/>
  <c r="AU158"/>
  <c r="AU159"/>
  <c r="AU160"/>
  <c r="AU161"/>
  <c r="AU162"/>
  <c r="AU163"/>
  <c r="AU164"/>
  <c r="AU165"/>
  <c r="AU166"/>
  <c r="AU167"/>
  <c r="AU168"/>
  <c r="AU169"/>
  <c r="AU170"/>
  <c r="AU157"/>
  <c r="AU149"/>
  <c r="AU150"/>
  <c r="AU151"/>
  <c r="AU152"/>
  <c r="AU153"/>
  <c r="AU154"/>
  <c r="AU155"/>
  <c r="AU148"/>
  <c r="AU142"/>
  <c r="AU143"/>
  <c r="AU144"/>
  <c r="AU145"/>
  <c r="AU141"/>
  <c r="AU139"/>
  <c r="AU138"/>
  <c r="AU131"/>
  <c r="AU132"/>
  <c r="AU133"/>
  <c r="AU134"/>
  <c r="AU135"/>
  <c r="AU136"/>
  <c r="AU130"/>
  <c r="AU128"/>
  <c r="AU127"/>
  <c r="AU125"/>
  <c r="AU124"/>
  <c r="AU123"/>
  <c r="AU119"/>
  <c r="AU118"/>
  <c r="AU117"/>
  <c r="AU104"/>
  <c r="AU105"/>
  <c r="AU106"/>
  <c r="AU107"/>
  <c r="AU108"/>
  <c r="AU109"/>
  <c r="AU110"/>
  <c r="AU111"/>
  <c r="AU112"/>
  <c r="AU113"/>
  <c r="AU114"/>
  <c r="AU115"/>
  <c r="AU103"/>
  <c r="AU100"/>
  <c r="AU99"/>
  <c r="AU94"/>
  <c r="AU95"/>
  <c r="AU96"/>
  <c r="AU97"/>
  <c r="AU93"/>
  <c r="AU90"/>
  <c r="AU89"/>
  <c r="AU88"/>
  <c r="AU87"/>
  <c r="AU85"/>
  <c r="AU84"/>
  <c r="AU82"/>
  <c r="AU81"/>
  <c r="AU77"/>
  <c r="AU78"/>
  <c r="AU79"/>
  <c r="AU76"/>
  <c r="AU73"/>
  <c r="AU74"/>
  <c r="AU72"/>
  <c r="AU66"/>
  <c r="AU67"/>
  <c r="AU68"/>
  <c r="AU69"/>
  <c r="AU65"/>
  <c r="AU60"/>
  <c r="AU61"/>
  <c r="AU62"/>
  <c r="AU63"/>
  <c r="AU59"/>
  <c r="AU54"/>
  <c r="AU55"/>
  <c r="AU56"/>
  <c r="AU57"/>
  <c r="AU53"/>
  <c r="AU42"/>
  <c r="AU43"/>
  <c r="AU44"/>
  <c r="AU45"/>
  <c r="AU46"/>
  <c r="AU47"/>
  <c r="AU48"/>
  <c r="AU49"/>
  <c r="AU50"/>
  <c r="AU51"/>
  <c r="AU41"/>
  <c r="AU39"/>
  <c r="AU31"/>
  <c r="AU32"/>
  <c r="AU33"/>
  <c r="AU34"/>
  <c r="AU35"/>
  <c r="AU36"/>
  <c r="AU37"/>
  <c r="AU30"/>
  <c r="AU28"/>
  <c r="AU27"/>
  <c r="AU22"/>
  <c r="AU23"/>
  <c r="AU24"/>
  <c r="AU25"/>
  <c r="AU21"/>
  <c r="AM224" l="1"/>
  <c r="AM223"/>
  <c r="AM218"/>
  <c r="AM219"/>
  <c r="AM220"/>
  <c r="AM221"/>
  <c r="AM217"/>
  <c r="AM208"/>
  <c r="AM210"/>
  <c r="AM211"/>
  <c r="AM212"/>
  <c r="AM213"/>
  <c r="AM214"/>
  <c r="AM207"/>
  <c r="AM202"/>
  <c r="AM203"/>
  <c r="AM204"/>
  <c r="AM205"/>
  <c r="AM201"/>
  <c r="AM198"/>
  <c r="AM199"/>
  <c r="AM197"/>
  <c r="AM187"/>
  <c r="AM188"/>
  <c r="AM189"/>
  <c r="AM190"/>
  <c r="AM191"/>
  <c r="AM192"/>
  <c r="AM193"/>
  <c r="AM194"/>
  <c r="AM186"/>
  <c r="AM182"/>
  <c r="AM183"/>
  <c r="AM184"/>
  <c r="AM181"/>
  <c r="AM174"/>
  <c r="AM175"/>
  <c r="AM176"/>
  <c r="AM177"/>
  <c r="AM178"/>
  <c r="AM179"/>
  <c r="AM173"/>
  <c r="AM158"/>
  <c r="AM159"/>
  <c r="AM160"/>
  <c r="AM161"/>
  <c r="AM162"/>
  <c r="AM163"/>
  <c r="AM164"/>
  <c r="AM165"/>
  <c r="AM166"/>
  <c r="AM167"/>
  <c r="AM168"/>
  <c r="AM169"/>
  <c r="AM170"/>
  <c r="AM157"/>
  <c r="AM149"/>
  <c r="AM150"/>
  <c r="AM151"/>
  <c r="AM152"/>
  <c r="AM153"/>
  <c r="AM154"/>
  <c r="AM155"/>
  <c r="AM148"/>
  <c r="AM142"/>
  <c r="AM143"/>
  <c r="AM144"/>
  <c r="AM145"/>
  <c r="AM141"/>
  <c r="AM139"/>
  <c r="AM138"/>
  <c r="AM131"/>
  <c r="AM132"/>
  <c r="AM133"/>
  <c r="AM134"/>
  <c r="AM135"/>
  <c r="AM136"/>
  <c r="AM130"/>
  <c r="AM128"/>
  <c r="AM127"/>
  <c r="AM124"/>
  <c r="AM125"/>
  <c r="AM123"/>
  <c r="AM118"/>
  <c r="AM119"/>
  <c r="AM117"/>
  <c r="AM104"/>
  <c r="AM105"/>
  <c r="AM106"/>
  <c r="AM107"/>
  <c r="AM108"/>
  <c r="AM109"/>
  <c r="AM110"/>
  <c r="AM111"/>
  <c r="AM112"/>
  <c r="AM113"/>
  <c r="AM114"/>
  <c r="AM115"/>
  <c r="AM103"/>
  <c r="AM100"/>
  <c r="AM99"/>
  <c r="AM94"/>
  <c r="AM95"/>
  <c r="AM96"/>
  <c r="AM97"/>
  <c r="AM93"/>
  <c r="AM85"/>
  <c r="AM87"/>
  <c r="AM88"/>
  <c r="AM89"/>
  <c r="AM90"/>
  <c r="AM84"/>
  <c r="AM82"/>
  <c r="AM81"/>
  <c r="AM77"/>
  <c r="AM78"/>
  <c r="AM79"/>
  <c r="AM76"/>
  <c r="AM73"/>
  <c r="AM74"/>
  <c r="AM72"/>
  <c r="AM66"/>
  <c r="AM67"/>
  <c r="AM68"/>
  <c r="AM69"/>
  <c r="AM65"/>
  <c r="AM60"/>
  <c r="AM61"/>
  <c r="AM62"/>
  <c r="AM63"/>
  <c r="AM59"/>
  <c r="AM54"/>
  <c r="AM55"/>
  <c r="AM56"/>
  <c r="AM57"/>
  <c r="AM53"/>
  <c r="AM42"/>
  <c r="AM43"/>
  <c r="AM44"/>
  <c r="AM45"/>
  <c r="AM46"/>
  <c r="AM47"/>
  <c r="AM48"/>
  <c r="AM49"/>
  <c r="AM50"/>
  <c r="AM51"/>
  <c r="AM41"/>
  <c r="AM39"/>
  <c r="AM31"/>
  <c r="AM32"/>
  <c r="AM33"/>
  <c r="AM34"/>
  <c r="AM35"/>
  <c r="AM36"/>
  <c r="AM37"/>
  <c r="AM30"/>
  <c r="AM28"/>
  <c r="AM27"/>
  <c r="AM22"/>
  <c r="AM23"/>
  <c r="AM24"/>
  <c r="AM25"/>
  <c r="AM21"/>
  <c r="BC16"/>
  <c r="BC17"/>
  <c r="BC18"/>
  <c r="BC19"/>
  <c r="BC15"/>
  <c r="AU16"/>
  <c r="AU17"/>
  <c r="AU18"/>
  <c r="AU19"/>
  <c r="AU15"/>
  <c r="AM16"/>
  <c r="AM17"/>
  <c r="AM18"/>
  <c r="AM19"/>
  <c r="AM15"/>
  <c r="BC9"/>
  <c r="BC10"/>
  <c r="BC11"/>
  <c r="BC12"/>
  <c r="BC13"/>
  <c r="BC8"/>
  <c r="AU9"/>
  <c r="AU10"/>
  <c r="AU11"/>
  <c r="AU12"/>
  <c r="AU13"/>
  <c r="AU8"/>
  <c r="AM9"/>
  <c r="AM10"/>
  <c r="AM11"/>
  <c r="AM12"/>
  <c r="AM13"/>
  <c r="AM8"/>
  <c r="AE103"/>
  <c r="AE104"/>
  <c r="AE224" l="1"/>
  <c r="AE223"/>
  <c r="AE218"/>
  <c r="AE219"/>
  <c r="AE220"/>
  <c r="AE221"/>
  <c r="AE217"/>
  <c r="AE208"/>
  <c r="AE210"/>
  <c r="AE211"/>
  <c r="AE212"/>
  <c r="AE213"/>
  <c r="AE214"/>
  <c r="AE207"/>
  <c r="AE202"/>
  <c r="AE203"/>
  <c r="AE204"/>
  <c r="AE205"/>
  <c r="AE201"/>
  <c r="AE198"/>
  <c r="AE199"/>
  <c r="AE197"/>
  <c r="AE187"/>
  <c r="AE188"/>
  <c r="AE189"/>
  <c r="AE190"/>
  <c r="AE191"/>
  <c r="AE192"/>
  <c r="AE193"/>
  <c r="AE194"/>
  <c r="AE186"/>
  <c r="AE182"/>
  <c r="AE183"/>
  <c r="AE184"/>
  <c r="AE181"/>
  <c r="AE175"/>
  <c r="AE176"/>
  <c r="AE177"/>
  <c r="AE178"/>
  <c r="AE179"/>
  <c r="AE173"/>
  <c r="AE158"/>
  <c r="AE159"/>
  <c r="AE160"/>
  <c r="AE161"/>
  <c r="AE162"/>
  <c r="AE163"/>
  <c r="AE164"/>
  <c r="AE165"/>
  <c r="AE166"/>
  <c r="AE167"/>
  <c r="AE168"/>
  <c r="AE169"/>
  <c r="AE170"/>
  <c r="AE171"/>
  <c r="AE157"/>
  <c r="AE149"/>
  <c r="AE150"/>
  <c r="AE151"/>
  <c r="AE152"/>
  <c r="AE153"/>
  <c r="AE154"/>
  <c r="AE155"/>
  <c r="AE148"/>
  <c r="AE142"/>
  <c r="AE143"/>
  <c r="AE144"/>
  <c r="AE145"/>
  <c r="AE139"/>
  <c r="AE138"/>
  <c r="AE131"/>
  <c r="AE132"/>
  <c r="AE133"/>
  <c r="AE134"/>
  <c r="AE135"/>
  <c r="AE136"/>
  <c r="AE128"/>
  <c r="AE127"/>
  <c r="AE125"/>
  <c r="AE123"/>
  <c r="AE118"/>
  <c r="AE119"/>
  <c r="AE117"/>
  <c r="AE105"/>
  <c r="AE106"/>
  <c r="AE107"/>
  <c r="AE108"/>
  <c r="AE109"/>
  <c r="AE110"/>
  <c r="AE111"/>
  <c r="AE112"/>
  <c r="AE113"/>
  <c r="AE114"/>
  <c r="AE115"/>
  <c r="AE100"/>
  <c r="AE99"/>
  <c r="AE94"/>
  <c r="AE95"/>
  <c r="AE96"/>
  <c r="AE97"/>
  <c r="AE93"/>
  <c r="AE85"/>
  <c r="AE87"/>
  <c r="AE88"/>
  <c r="AE89"/>
  <c r="AE90"/>
  <c r="AE84"/>
  <c r="AE82"/>
  <c r="AE81"/>
  <c r="AE77"/>
  <c r="AE78"/>
  <c r="AE79"/>
  <c r="AE76"/>
  <c r="AE73"/>
  <c r="AE74"/>
  <c r="AE72"/>
  <c r="AE66"/>
  <c r="AE67"/>
  <c r="AE68"/>
  <c r="AE69"/>
  <c r="AE65"/>
  <c r="AE62"/>
  <c r="AE63"/>
  <c r="AE60"/>
  <c r="AE61"/>
  <c r="AE59"/>
  <c r="AE54"/>
  <c r="AE55"/>
  <c r="AE56"/>
  <c r="AE57"/>
  <c r="AE53"/>
  <c r="AE42"/>
  <c r="AE43"/>
  <c r="AE44"/>
  <c r="AE47"/>
  <c r="AE48"/>
  <c r="AE49"/>
  <c r="AE50"/>
  <c r="AE51"/>
  <c r="AE41"/>
  <c r="AE31"/>
  <c r="AE34"/>
  <c r="AE35"/>
  <c r="AE36"/>
  <c r="AE30"/>
  <c r="AE28"/>
  <c r="AE27"/>
  <c r="AE22"/>
  <c r="AE23"/>
  <c r="AE24"/>
  <c r="AE25"/>
  <c r="AE16"/>
  <c r="AE17"/>
  <c r="AE18"/>
  <c r="AE19"/>
  <c r="AE15"/>
  <c r="AE12"/>
  <c r="AE13"/>
  <c r="AE127" i="25"/>
  <c r="AI224" i="45" l="1"/>
  <c r="BG224" s="1"/>
  <c r="AI223"/>
  <c r="AI218"/>
  <c r="AI219"/>
  <c r="AI220"/>
  <c r="AI221"/>
  <c r="AI217"/>
  <c r="AI214"/>
  <c r="AI208"/>
  <c r="AI210"/>
  <c r="AI211"/>
  <c r="AI212"/>
  <c r="AI213"/>
  <c r="AI207"/>
  <c r="AI202"/>
  <c r="AI203"/>
  <c r="AI204"/>
  <c r="AI205"/>
  <c r="AI201"/>
  <c r="AI198"/>
  <c r="AI199"/>
  <c r="AI197"/>
  <c r="AI187"/>
  <c r="AI188"/>
  <c r="AI189"/>
  <c r="AI190"/>
  <c r="AI191"/>
  <c r="AI192"/>
  <c r="AI193"/>
  <c r="AI194"/>
  <c r="AI186"/>
  <c r="AI182"/>
  <c r="AI183"/>
  <c r="AI184"/>
  <c r="AI181"/>
  <c r="AI174"/>
  <c r="AI175"/>
  <c r="AI176"/>
  <c r="AI177"/>
  <c r="AI178"/>
  <c r="AI179"/>
  <c r="AI173"/>
  <c r="AI158"/>
  <c r="AI159"/>
  <c r="AI160"/>
  <c r="AI161"/>
  <c r="AI162"/>
  <c r="AI163"/>
  <c r="AI164"/>
  <c r="AI165"/>
  <c r="AI166"/>
  <c r="AI167"/>
  <c r="AI168"/>
  <c r="AI169"/>
  <c r="AI170"/>
  <c r="AI171"/>
  <c r="AI157"/>
  <c r="AI149"/>
  <c r="AI150"/>
  <c r="AI151"/>
  <c r="AI152"/>
  <c r="AI153"/>
  <c r="AI154"/>
  <c r="AI155"/>
  <c r="AI148"/>
  <c r="AI142"/>
  <c r="AI143"/>
  <c r="AI144"/>
  <c r="AI145"/>
  <c r="AI141"/>
  <c r="AI139"/>
  <c r="AI138"/>
  <c r="AI131"/>
  <c r="AI132"/>
  <c r="AI133"/>
  <c r="AI134"/>
  <c r="AI135"/>
  <c r="AI136"/>
  <c r="AI130"/>
  <c r="AI128"/>
  <c r="AI127"/>
  <c r="AI124"/>
  <c r="AI125"/>
  <c r="AI123"/>
  <c r="AI122"/>
  <c r="AI118"/>
  <c r="AI119"/>
  <c r="AI117"/>
  <c r="AI104"/>
  <c r="AI105"/>
  <c r="AI106"/>
  <c r="AI107"/>
  <c r="AI108"/>
  <c r="AI109"/>
  <c r="AI110"/>
  <c r="AI111"/>
  <c r="AI112"/>
  <c r="AI113"/>
  <c r="AI114"/>
  <c r="AI115"/>
  <c r="AI103"/>
  <c r="AI100"/>
  <c r="AI99"/>
  <c r="AI94"/>
  <c r="AI95"/>
  <c r="AI96"/>
  <c r="AI97"/>
  <c r="AI93"/>
  <c r="AI85"/>
  <c r="AI87"/>
  <c r="AI88"/>
  <c r="AI89"/>
  <c r="AI90"/>
  <c r="AI84"/>
  <c r="AI82"/>
  <c r="AI81"/>
  <c r="AI77"/>
  <c r="AI78"/>
  <c r="AI79"/>
  <c r="AI76"/>
  <c r="AI73"/>
  <c r="AI74"/>
  <c r="AI72"/>
  <c r="AI66"/>
  <c r="AI67"/>
  <c r="AI68"/>
  <c r="AI69"/>
  <c r="AI65"/>
  <c r="AI60"/>
  <c r="AI61"/>
  <c r="AI62"/>
  <c r="AI63"/>
  <c r="AI59"/>
  <c r="AI54"/>
  <c r="AI55"/>
  <c r="AI56"/>
  <c r="AI57"/>
  <c r="AI53"/>
  <c r="AI42"/>
  <c r="AI43"/>
  <c r="AI44"/>
  <c r="AI45"/>
  <c r="AI46"/>
  <c r="AI47"/>
  <c r="AI48"/>
  <c r="AI49"/>
  <c r="AI50"/>
  <c r="AI51"/>
  <c r="AI41"/>
  <c r="AI39"/>
  <c r="AI31"/>
  <c r="AI32"/>
  <c r="AI33"/>
  <c r="AI34"/>
  <c r="AI35"/>
  <c r="AI36"/>
  <c r="AI37"/>
  <c r="AI30"/>
  <c r="AI28"/>
  <c r="AI27"/>
  <c r="AI22"/>
  <c r="AI23"/>
  <c r="AI24"/>
  <c r="AI25"/>
  <c r="AI21"/>
  <c r="AI16"/>
  <c r="AI17"/>
  <c r="AI18"/>
  <c r="AI19"/>
  <c r="AI15"/>
  <c r="AI9"/>
  <c r="AI10"/>
  <c r="AI11"/>
  <c r="AI12"/>
  <c r="AI13"/>
  <c r="AI8"/>
  <c r="R13" i="40" l="1"/>
  <c r="AP15"/>
  <c r="AP14"/>
  <c r="AP13"/>
  <c r="AP12"/>
  <c r="AP11"/>
  <c r="AP10"/>
  <c r="AP9"/>
  <c r="AP8"/>
  <c r="R17"/>
  <c r="R14"/>
  <c r="R12"/>
  <c r="R11"/>
  <c r="R10"/>
  <c r="R9"/>
  <c r="R8"/>
  <c r="AI23" i="39" l="1"/>
  <c r="AI9"/>
  <c r="AX9" i="38" l="1"/>
  <c r="S9"/>
  <c r="AE9"/>
  <c r="AE10"/>
  <c r="AE11"/>
  <c r="AX8" i="41"/>
  <c r="AX8" i="38" s="1"/>
  <c r="S8" i="41"/>
  <c r="S8" i="38" s="1"/>
  <c r="AX30" i="41"/>
  <c r="AE30"/>
  <c r="BJ19"/>
  <c r="AE19"/>
  <c r="AE86" i="44"/>
  <c r="AE249" i="25" l="1"/>
  <c r="AE153" l="1"/>
  <c r="AE124" i="45" s="1"/>
  <c r="AE151" i="25"/>
  <c r="AE162"/>
  <c r="AE130" i="45" s="1"/>
  <c r="AE122" l="1"/>
  <c r="AE213" i="25"/>
  <c r="AE174" i="45" s="1"/>
  <c r="AE73" i="25" l="1"/>
  <c r="AE72"/>
  <c r="AE248"/>
  <c r="AI256"/>
  <c r="AM256"/>
  <c r="AQ256"/>
  <c r="AU256"/>
  <c r="AY256"/>
  <c r="BC256"/>
  <c r="AE256"/>
  <c r="BC99"/>
  <c r="AU99"/>
  <c r="AM99"/>
  <c r="BC57"/>
  <c r="AU57"/>
  <c r="AM57"/>
  <c r="AU29"/>
  <c r="AJ18" i="29" l="1"/>
  <c r="BF9" i="24"/>
  <c r="BB9"/>
  <c r="AI222" i="45"/>
  <c r="AM222"/>
  <c r="AQ222"/>
  <c r="AU222"/>
  <c r="AY222"/>
  <c r="BC222"/>
  <c r="AI215"/>
  <c r="AM215"/>
  <c r="AQ215"/>
  <c r="AU215"/>
  <c r="AY215"/>
  <c r="BC215"/>
  <c r="AI206"/>
  <c r="AM206"/>
  <c r="AQ206"/>
  <c r="AU206"/>
  <c r="AY206"/>
  <c r="BC206"/>
  <c r="AI200"/>
  <c r="AM200"/>
  <c r="AQ200"/>
  <c r="AU200"/>
  <c r="AY200"/>
  <c r="BC200"/>
  <c r="AI195"/>
  <c r="BB26" i="24" s="1"/>
  <c r="AM195" i="45"/>
  <c r="AQ195"/>
  <c r="AU195"/>
  <c r="AY195"/>
  <c r="BC195"/>
  <c r="BF26" i="24" s="1"/>
  <c r="AI185" i="45"/>
  <c r="BB25" i="24" s="1"/>
  <c r="AM185" i="45"/>
  <c r="AQ185"/>
  <c r="AU185"/>
  <c r="AY185"/>
  <c r="BC185"/>
  <c r="BF25" i="24" s="1"/>
  <c r="AI180" i="45"/>
  <c r="BB24" i="24" s="1"/>
  <c r="AM180" i="45"/>
  <c r="AQ180"/>
  <c r="AU180"/>
  <c r="AY180"/>
  <c r="BC180"/>
  <c r="BF24" i="24" s="1"/>
  <c r="AI172" i="45"/>
  <c r="BB12" i="24" s="1"/>
  <c r="AM172" i="45"/>
  <c r="AQ172"/>
  <c r="AU172"/>
  <c r="AY172"/>
  <c r="BC172"/>
  <c r="BF12" i="24" s="1"/>
  <c r="AI156" i="45"/>
  <c r="BB11" i="24" s="1"/>
  <c r="AM156" i="45"/>
  <c r="AQ156"/>
  <c r="AU156"/>
  <c r="AY156"/>
  <c r="BC156"/>
  <c r="BF11" i="24" s="1"/>
  <c r="AI146" i="45"/>
  <c r="AM146"/>
  <c r="AQ146"/>
  <c r="AU146"/>
  <c r="AY146"/>
  <c r="BC146"/>
  <c r="AI140"/>
  <c r="AM140"/>
  <c r="AQ140"/>
  <c r="AU140"/>
  <c r="AY140"/>
  <c r="BC140"/>
  <c r="AY216" l="1"/>
  <c r="AY225" s="1"/>
  <c r="AQ216"/>
  <c r="AQ225" s="1"/>
  <c r="BC216"/>
  <c r="BC225" s="1"/>
  <c r="BF14" i="24" s="1"/>
  <c r="AU216" i="45"/>
  <c r="AU225" s="1"/>
  <c r="AM216"/>
  <c r="AM225" s="1"/>
  <c r="AI216"/>
  <c r="AI225" s="1"/>
  <c r="BB14" i="24" s="1"/>
  <c r="BJ24"/>
  <c r="BJ25"/>
  <c r="BJ11"/>
  <c r="BJ9"/>
  <c r="BJ12"/>
  <c r="BJ26"/>
  <c r="AI137" i="45"/>
  <c r="AM137"/>
  <c r="AQ137"/>
  <c r="AU137"/>
  <c r="AY137"/>
  <c r="BC137"/>
  <c r="AI129"/>
  <c r="AM129"/>
  <c r="AQ129"/>
  <c r="AU129"/>
  <c r="AY129"/>
  <c r="BC129"/>
  <c r="AI126"/>
  <c r="AM126"/>
  <c r="AQ126"/>
  <c r="AU126"/>
  <c r="AY126"/>
  <c r="BC126"/>
  <c r="AX9" i="24"/>
  <c r="AI120" i="45"/>
  <c r="AM120"/>
  <c r="AQ120"/>
  <c r="AU120"/>
  <c r="AY120"/>
  <c r="BC120"/>
  <c r="AI116"/>
  <c r="AM116"/>
  <c r="AQ116"/>
  <c r="AU116"/>
  <c r="AY116"/>
  <c r="BC116"/>
  <c r="AI98"/>
  <c r="AM98"/>
  <c r="AU98"/>
  <c r="BC98"/>
  <c r="AI91"/>
  <c r="AM91"/>
  <c r="AU91"/>
  <c r="BC91"/>
  <c r="AI83"/>
  <c r="AM83"/>
  <c r="AU83"/>
  <c r="BC83"/>
  <c r="AI80"/>
  <c r="AM80"/>
  <c r="AU80"/>
  <c r="BC80"/>
  <c r="AE80"/>
  <c r="AI75"/>
  <c r="AM75"/>
  <c r="AU75"/>
  <c r="BC75"/>
  <c r="AE75"/>
  <c r="AI70"/>
  <c r="W26" i="24" s="1"/>
  <c r="AM70" i="45"/>
  <c r="AU70"/>
  <c r="BC70"/>
  <c r="AA26" i="24" s="1"/>
  <c r="AI64" i="45"/>
  <c r="W11" i="24" s="1"/>
  <c r="AM64" i="45"/>
  <c r="AU64"/>
  <c r="BC64"/>
  <c r="AA11" i="24" s="1"/>
  <c r="AI58" i="45"/>
  <c r="W25" i="24" s="1"/>
  <c r="AM58" i="45"/>
  <c r="AU58"/>
  <c r="BC58"/>
  <c r="AA25" i="24" s="1"/>
  <c r="AI52" i="45"/>
  <c r="W10" i="24" s="1"/>
  <c r="AM52" i="45"/>
  <c r="AU52"/>
  <c r="BC52"/>
  <c r="AA10" i="24" s="1"/>
  <c r="AI38" i="45"/>
  <c r="AM38"/>
  <c r="AU38"/>
  <c r="BC38"/>
  <c r="AI29"/>
  <c r="AM29"/>
  <c r="AM40" s="1"/>
  <c r="AU29"/>
  <c r="AU40" s="1"/>
  <c r="BC29"/>
  <c r="BC40" s="1"/>
  <c r="AA9" i="24" s="1"/>
  <c r="AI26" i="45"/>
  <c r="W24" i="24" s="1"/>
  <c r="AM26" i="45"/>
  <c r="AU26"/>
  <c r="BC26"/>
  <c r="AA24" i="24" s="1"/>
  <c r="AM14" i="45"/>
  <c r="AM20" s="1"/>
  <c r="AU14"/>
  <c r="AU20" s="1"/>
  <c r="BC14"/>
  <c r="BC20" s="1"/>
  <c r="AA8" i="24" s="1"/>
  <c r="AY121" i="45" l="1"/>
  <c r="AQ147"/>
  <c r="AQ121"/>
  <c r="BC147"/>
  <c r="BF10" i="24" s="1"/>
  <c r="BC121" i="45"/>
  <c r="BC92"/>
  <c r="BC101" s="1"/>
  <c r="AA14" i="24" s="1"/>
  <c r="AU147" i="45"/>
  <c r="AU121"/>
  <c r="AU92"/>
  <c r="AU101" s="1"/>
  <c r="AM147"/>
  <c r="AM121"/>
  <c r="AM92"/>
  <c r="AM101" s="1"/>
  <c r="AM71"/>
  <c r="AI40"/>
  <c r="W9" i="24" s="1"/>
  <c r="AE9" s="1"/>
  <c r="AE24"/>
  <c r="AI121" i="45"/>
  <c r="BB8" i="24" s="1"/>
  <c r="AE10"/>
  <c r="AE11"/>
  <c r="AE26"/>
  <c r="AU71" i="45"/>
  <c r="BC71"/>
  <c r="AY147"/>
  <c r="AI147"/>
  <c r="BB10" i="24" s="1"/>
  <c r="AI92" i="45"/>
  <c r="AI101" s="1"/>
  <c r="W14" i="24" s="1"/>
  <c r="BF8"/>
  <c r="BG137" i="45"/>
  <c r="AE137"/>
  <c r="BG223"/>
  <c r="BG222"/>
  <c r="AE222"/>
  <c r="BG221"/>
  <c r="BG220"/>
  <c r="BG219"/>
  <c r="BG218"/>
  <c r="BG217"/>
  <c r="BG215"/>
  <c r="AE215"/>
  <c r="BG214"/>
  <c r="BG213"/>
  <c r="BG212"/>
  <c r="BG211"/>
  <c r="BG210"/>
  <c r="BG209"/>
  <c r="BG208"/>
  <c r="BG207"/>
  <c r="BG206"/>
  <c r="AE206"/>
  <c r="BG205"/>
  <c r="BG204"/>
  <c r="BG203"/>
  <c r="BG202"/>
  <c r="BG201"/>
  <c r="AE200"/>
  <c r="BG199"/>
  <c r="BG198"/>
  <c r="BG197"/>
  <c r="BG195"/>
  <c r="AE195"/>
  <c r="BG194"/>
  <c r="BG193"/>
  <c r="BG192"/>
  <c r="BG191"/>
  <c r="BG190"/>
  <c r="BG189"/>
  <c r="BG188"/>
  <c r="BG187"/>
  <c r="BG186"/>
  <c r="BG185"/>
  <c r="AE185"/>
  <c r="BG184"/>
  <c r="BG183"/>
  <c r="BG182"/>
  <c r="BG181"/>
  <c r="BG180"/>
  <c r="AE180"/>
  <c r="BG179"/>
  <c r="BG178"/>
  <c r="BG177"/>
  <c r="BG176"/>
  <c r="BG175"/>
  <c r="BG174"/>
  <c r="BG173"/>
  <c r="BG172"/>
  <c r="AE172"/>
  <c r="BG170"/>
  <c r="BG169"/>
  <c r="BG168"/>
  <c r="BG167"/>
  <c r="BG166"/>
  <c r="BG165"/>
  <c r="BG164"/>
  <c r="BG163"/>
  <c r="BG162"/>
  <c r="BG161"/>
  <c r="BG160"/>
  <c r="BG159"/>
  <c r="BG158"/>
  <c r="BG157"/>
  <c r="BG156"/>
  <c r="AE156"/>
  <c r="BG155"/>
  <c r="BG154"/>
  <c r="BG153"/>
  <c r="BG152"/>
  <c r="BG151"/>
  <c r="BG150"/>
  <c r="BG149"/>
  <c r="BG148"/>
  <c r="BG146"/>
  <c r="BG145"/>
  <c r="BG144"/>
  <c r="BG143"/>
  <c r="BG142"/>
  <c r="BG141"/>
  <c r="BG140"/>
  <c r="AE140"/>
  <c r="BG139"/>
  <c r="BG138"/>
  <c r="BG136"/>
  <c r="BG135"/>
  <c r="BG134"/>
  <c r="BG133"/>
  <c r="BG132"/>
  <c r="BG131"/>
  <c r="BG130"/>
  <c r="BG129"/>
  <c r="AE129"/>
  <c r="BG128"/>
  <c r="BG127"/>
  <c r="AE126"/>
  <c r="BG125"/>
  <c r="BG124"/>
  <c r="BG123"/>
  <c r="BG122"/>
  <c r="AE120"/>
  <c r="BG119"/>
  <c r="BG118"/>
  <c r="BG117"/>
  <c r="BG116"/>
  <c r="AE116"/>
  <c r="BG115"/>
  <c r="BG114"/>
  <c r="BG113"/>
  <c r="BG112"/>
  <c r="BG111"/>
  <c r="BG110"/>
  <c r="BG109"/>
  <c r="BG108"/>
  <c r="BG107"/>
  <c r="BG106"/>
  <c r="BG105"/>
  <c r="BG104"/>
  <c r="BG103"/>
  <c r="BG100"/>
  <c r="BG99"/>
  <c r="BG98"/>
  <c r="AE98"/>
  <c r="BG97"/>
  <c r="BG96"/>
  <c r="BG95"/>
  <c r="BG94"/>
  <c r="BG93"/>
  <c r="BG91"/>
  <c r="AE91"/>
  <c r="BG90"/>
  <c r="BG89"/>
  <c r="BG88"/>
  <c r="BG87"/>
  <c r="BG86"/>
  <c r="BG85"/>
  <c r="BG84"/>
  <c r="BG83"/>
  <c r="AE83"/>
  <c r="BG82"/>
  <c r="BG81"/>
  <c r="BG80"/>
  <c r="BG79"/>
  <c r="BG78"/>
  <c r="BG77"/>
  <c r="BG76"/>
  <c r="BG74"/>
  <c r="BG73"/>
  <c r="BG72"/>
  <c r="BG70"/>
  <c r="AE70"/>
  <c r="BG69"/>
  <c r="BG68"/>
  <c r="BG67"/>
  <c r="BG66"/>
  <c r="BG65"/>
  <c r="BG64"/>
  <c r="AE64"/>
  <c r="BG63"/>
  <c r="BG62"/>
  <c r="BG61"/>
  <c r="BG60"/>
  <c r="BG59"/>
  <c r="BG58"/>
  <c r="AE58"/>
  <c r="BG57"/>
  <c r="BG56"/>
  <c r="BG55"/>
  <c r="BG54"/>
  <c r="BG53"/>
  <c r="BG52"/>
  <c r="BG51"/>
  <c r="BG50"/>
  <c r="BG49"/>
  <c r="BG48"/>
  <c r="BG47"/>
  <c r="BG46"/>
  <c r="BG45"/>
  <c r="BG44"/>
  <c r="BG43"/>
  <c r="BG42"/>
  <c r="BG41"/>
  <c r="BG39"/>
  <c r="BG38"/>
  <c r="BG37"/>
  <c r="BG36"/>
  <c r="BG35"/>
  <c r="BG34"/>
  <c r="BG33"/>
  <c r="BG32"/>
  <c r="BG31"/>
  <c r="BG30"/>
  <c r="AE29"/>
  <c r="BG28"/>
  <c r="BG27"/>
  <c r="BG26"/>
  <c r="BG25"/>
  <c r="BG24"/>
  <c r="BG23"/>
  <c r="BG22"/>
  <c r="BG21"/>
  <c r="BG19"/>
  <c r="BG18"/>
  <c r="BG17"/>
  <c r="BG16"/>
  <c r="BG15"/>
  <c r="BG13"/>
  <c r="BG12"/>
  <c r="BG11"/>
  <c r="BG10"/>
  <c r="BG9"/>
  <c r="BG224" i="44"/>
  <c r="BG223"/>
  <c r="BC222"/>
  <c r="AY222"/>
  <c r="AU222"/>
  <c r="AQ222"/>
  <c r="AM222"/>
  <c r="AI222"/>
  <c r="BG222" s="1"/>
  <c r="AE222"/>
  <c r="BG221"/>
  <c r="BG220"/>
  <c r="BG219"/>
  <c r="BG218"/>
  <c r="BG217"/>
  <c r="BC215"/>
  <c r="AY215"/>
  <c r="AU215"/>
  <c r="AQ215"/>
  <c r="AM215"/>
  <c r="AI215"/>
  <c r="BG215" s="1"/>
  <c r="AE215"/>
  <c r="BG214"/>
  <c r="BG213"/>
  <c r="BG212"/>
  <c r="BG211"/>
  <c r="BG210"/>
  <c r="BG209"/>
  <c r="BG208"/>
  <c r="BG207"/>
  <c r="BC206"/>
  <c r="AY206"/>
  <c r="AU206"/>
  <c r="AQ206"/>
  <c r="AM206"/>
  <c r="AI206"/>
  <c r="BG206" s="1"/>
  <c r="AE206"/>
  <c r="BG205"/>
  <c r="BG204"/>
  <c r="BG203"/>
  <c r="BG202"/>
  <c r="BG201"/>
  <c r="BC200"/>
  <c r="AY200"/>
  <c r="AU200"/>
  <c r="AQ200"/>
  <c r="AM200"/>
  <c r="AI200"/>
  <c r="BG200" s="1"/>
  <c r="AE200"/>
  <c r="BG199"/>
  <c r="BG198"/>
  <c r="BG197"/>
  <c r="BC195"/>
  <c r="AY195"/>
  <c r="AU195"/>
  <c r="AQ195"/>
  <c r="AM195"/>
  <c r="AI195"/>
  <c r="AE195"/>
  <c r="BG194"/>
  <c r="BG193"/>
  <c r="BG192"/>
  <c r="BG191"/>
  <c r="BG190"/>
  <c r="BG189"/>
  <c r="BG188"/>
  <c r="BG187"/>
  <c r="BG186"/>
  <c r="BC185"/>
  <c r="AY185"/>
  <c r="AU185"/>
  <c r="AQ185"/>
  <c r="AM185"/>
  <c r="AI185"/>
  <c r="AT26" i="29" s="1"/>
  <c r="AE185" i="44"/>
  <c r="BG184"/>
  <c r="BG183"/>
  <c r="BG182"/>
  <c r="BG181"/>
  <c r="BC180"/>
  <c r="AY180"/>
  <c r="AU180"/>
  <c r="AQ180"/>
  <c r="AM180"/>
  <c r="AI180"/>
  <c r="AT25" i="29" s="1"/>
  <c r="AE180" i="44"/>
  <c r="BG179"/>
  <c r="BG178"/>
  <c r="BG177"/>
  <c r="BG176"/>
  <c r="BG175"/>
  <c r="BG174"/>
  <c r="BG173"/>
  <c r="BC172"/>
  <c r="AY172"/>
  <c r="AU172"/>
  <c r="AQ172"/>
  <c r="AM172"/>
  <c r="AI172"/>
  <c r="AT24" i="29" s="1"/>
  <c r="AE172" i="44"/>
  <c r="BG170"/>
  <c r="BG169"/>
  <c r="BG168"/>
  <c r="BG167"/>
  <c r="BG166"/>
  <c r="BG165"/>
  <c r="BG164"/>
  <c r="BG163"/>
  <c r="BG162"/>
  <c r="BG161"/>
  <c r="BG160"/>
  <c r="BG159"/>
  <c r="BG158"/>
  <c r="BG157"/>
  <c r="BC156"/>
  <c r="AY156"/>
  <c r="AU156"/>
  <c r="AQ156"/>
  <c r="AM156"/>
  <c r="AI156"/>
  <c r="AE156"/>
  <c r="BG155"/>
  <c r="BG154"/>
  <c r="BG153"/>
  <c r="BG152"/>
  <c r="BG151"/>
  <c r="BG150"/>
  <c r="BG149"/>
  <c r="BG148"/>
  <c r="BC146"/>
  <c r="AY146"/>
  <c r="AU146"/>
  <c r="AQ146"/>
  <c r="AM146"/>
  <c r="AI146"/>
  <c r="AE146"/>
  <c r="BG145"/>
  <c r="BG144"/>
  <c r="BG143"/>
  <c r="BG142"/>
  <c r="BG141"/>
  <c r="BC140"/>
  <c r="AY140"/>
  <c r="AU140"/>
  <c r="AQ140"/>
  <c r="AM140"/>
  <c r="AI140"/>
  <c r="AE140"/>
  <c r="BG139"/>
  <c r="BG138"/>
  <c r="BG136"/>
  <c r="BG135"/>
  <c r="BG134"/>
  <c r="BG133"/>
  <c r="BG132"/>
  <c r="BG131"/>
  <c r="BG130"/>
  <c r="BC129"/>
  <c r="AY129"/>
  <c r="AU129"/>
  <c r="AQ129"/>
  <c r="AM129"/>
  <c r="AI129"/>
  <c r="AE129"/>
  <c r="BG128"/>
  <c r="BG127"/>
  <c r="BC126"/>
  <c r="AY126"/>
  <c r="AU126"/>
  <c r="AQ126"/>
  <c r="AM126"/>
  <c r="AI126"/>
  <c r="AE126"/>
  <c r="BG125"/>
  <c r="BG124"/>
  <c r="BG123"/>
  <c r="BG122"/>
  <c r="BC120"/>
  <c r="AY120"/>
  <c r="AU120"/>
  <c r="AQ120"/>
  <c r="AM120"/>
  <c r="AI120"/>
  <c r="BG120" s="1"/>
  <c r="AE120"/>
  <c r="BG119"/>
  <c r="BG118"/>
  <c r="BG117"/>
  <c r="BC116"/>
  <c r="AY116"/>
  <c r="AY121" s="1"/>
  <c r="AU116"/>
  <c r="AQ116"/>
  <c r="AM116"/>
  <c r="AI116"/>
  <c r="AI121" s="1"/>
  <c r="AT20" i="29" s="1"/>
  <c r="AE116" i="44"/>
  <c r="BG115"/>
  <c r="BG114"/>
  <c r="BG113"/>
  <c r="BG112"/>
  <c r="BG111"/>
  <c r="BG110"/>
  <c r="BG109"/>
  <c r="BG108"/>
  <c r="BG107"/>
  <c r="BG106"/>
  <c r="BG105"/>
  <c r="BG104"/>
  <c r="BG103"/>
  <c r="BG100"/>
  <c r="BG99"/>
  <c r="BC98"/>
  <c r="AU98"/>
  <c r="AM98"/>
  <c r="AI98"/>
  <c r="BG98" s="1"/>
  <c r="BG97"/>
  <c r="BG96"/>
  <c r="BG95"/>
  <c r="BG94"/>
  <c r="BG93"/>
  <c r="AE98"/>
  <c r="BC91"/>
  <c r="AU91"/>
  <c r="AM91"/>
  <c r="AI91"/>
  <c r="BG91" s="1"/>
  <c r="BG90"/>
  <c r="BG89"/>
  <c r="AE91"/>
  <c r="BG88"/>
  <c r="BG87"/>
  <c r="BG86"/>
  <c r="BG85"/>
  <c r="BG84"/>
  <c r="BC83"/>
  <c r="AU83"/>
  <c r="AM83"/>
  <c r="AI83"/>
  <c r="BG82"/>
  <c r="BG81"/>
  <c r="AE83"/>
  <c r="BC80"/>
  <c r="AU80"/>
  <c r="AM80"/>
  <c r="AI80"/>
  <c r="BG79"/>
  <c r="BG78"/>
  <c r="BG77"/>
  <c r="BG76"/>
  <c r="AE80"/>
  <c r="BC75"/>
  <c r="AU75"/>
  <c r="AM75"/>
  <c r="AI75"/>
  <c r="BG75" s="1"/>
  <c r="BG74"/>
  <c r="BG73"/>
  <c r="BG72"/>
  <c r="BC70"/>
  <c r="AU70"/>
  <c r="AM70"/>
  <c r="AI70"/>
  <c r="BG69"/>
  <c r="BG68"/>
  <c r="BG67"/>
  <c r="BG66"/>
  <c r="BG65"/>
  <c r="AE70"/>
  <c r="BC64"/>
  <c r="AU64"/>
  <c r="AM64"/>
  <c r="AI64"/>
  <c r="BG63"/>
  <c r="BG62"/>
  <c r="BG61"/>
  <c r="BG60"/>
  <c r="BG59"/>
  <c r="AE64"/>
  <c r="BC58"/>
  <c r="AU58"/>
  <c r="AM58"/>
  <c r="AI58"/>
  <c r="BG57"/>
  <c r="BG56"/>
  <c r="BG55"/>
  <c r="BG54"/>
  <c r="BG53"/>
  <c r="AE58"/>
  <c r="BC52"/>
  <c r="AU52"/>
  <c r="AM52"/>
  <c r="AI52"/>
  <c r="AT11" i="29" s="1"/>
  <c r="BG51" i="44"/>
  <c r="BG50"/>
  <c r="BG49"/>
  <c r="BG48"/>
  <c r="BG47"/>
  <c r="BG46"/>
  <c r="BG45"/>
  <c r="BG44"/>
  <c r="BG43"/>
  <c r="BG42"/>
  <c r="BG41"/>
  <c r="AE52"/>
  <c r="BG39"/>
  <c r="BC38"/>
  <c r="AU38"/>
  <c r="AM38"/>
  <c r="AI38"/>
  <c r="BG38" s="1"/>
  <c r="BG37"/>
  <c r="BG36"/>
  <c r="BG35"/>
  <c r="BG34"/>
  <c r="BG33"/>
  <c r="AE38"/>
  <c r="BG32"/>
  <c r="BG31"/>
  <c r="BG30"/>
  <c r="BC29"/>
  <c r="AU29"/>
  <c r="AM29"/>
  <c r="AI29"/>
  <c r="BG29" s="1"/>
  <c r="BG28"/>
  <c r="BG27"/>
  <c r="AE29"/>
  <c r="BC26"/>
  <c r="AU26"/>
  <c r="AM26"/>
  <c r="AI26"/>
  <c r="BG25"/>
  <c r="BG24"/>
  <c r="BG23"/>
  <c r="BG22"/>
  <c r="BG21"/>
  <c r="AE26"/>
  <c r="BG19"/>
  <c r="BG18"/>
  <c r="BG17"/>
  <c r="BG16"/>
  <c r="BG15"/>
  <c r="BC14"/>
  <c r="BC20" s="1"/>
  <c r="AU14"/>
  <c r="AU20" s="1"/>
  <c r="AM14"/>
  <c r="AM20" s="1"/>
  <c r="AI14"/>
  <c r="AI20" s="1"/>
  <c r="AT8" i="29" s="1"/>
  <c r="BG13" i="44"/>
  <c r="BG12"/>
  <c r="BG11"/>
  <c r="BG10"/>
  <c r="BG9"/>
  <c r="BG8"/>
  <c r="AE14"/>
  <c r="BG26" l="1"/>
  <c r="AT9" i="29"/>
  <c r="BG156" i="44"/>
  <c r="AT23" i="29"/>
  <c r="BG64" i="44"/>
  <c r="AT13" i="29"/>
  <c r="BG195" i="44"/>
  <c r="AT27" i="29"/>
  <c r="BG58" i="44"/>
  <c r="AT12" i="29"/>
  <c r="BG70" i="44"/>
  <c r="AT14" i="29"/>
  <c r="AU121" i="44"/>
  <c r="AY196" i="45"/>
  <c r="AY226" s="1"/>
  <c r="AQ196"/>
  <c r="AQ226" s="1"/>
  <c r="BJ10" i="24"/>
  <c r="BC196" i="45"/>
  <c r="BC226" s="1"/>
  <c r="AE14" i="24"/>
  <c r="BC102" i="45"/>
  <c r="AU196"/>
  <c r="AU226" s="1"/>
  <c r="AU102"/>
  <c r="AM196"/>
  <c r="AM226" s="1"/>
  <c r="AM102"/>
  <c r="BG146" i="44"/>
  <c r="BG140"/>
  <c r="AE121"/>
  <c r="BG40" i="45"/>
  <c r="BG147"/>
  <c r="AI196"/>
  <c r="AI226" s="1"/>
  <c r="AY216" i="44"/>
  <c r="AY225" s="1"/>
  <c r="AM216"/>
  <c r="AM225" s="1"/>
  <c r="BC216"/>
  <c r="BC225" s="1"/>
  <c r="AM121"/>
  <c r="BC121"/>
  <c r="BG121" s="1"/>
  <c r="BG129"/>
  <c r="BG180"/>
  <c r="AE216"/>
  <c r="AE225" s="1"/>
  <c r="AU216"/>
  <c r="AU225" s="1"/>
  <c r="BJ8" i="24"/>
  <c r="BG185" i="44"/>
  <c r="BG172"/>
  <c r="BG137"/>
  <c r="AQ147"/>
  <c r="AQ121"/>
  <c r="BC92"/>
  <c r="BC101" s="1"/>
  <c r="BG83"/>
  <c r="AM92"/>
  <c r="AM101" s="1"/>
  <c r="BG52"/>
  <c r="S25" i="24"/>
  <c r="S26"/>
  <c r="AX11"/>
  <c r="AX12"/>
  <c r="AX26"/>
  <c r="AX24"/>
  <c r="AX25"/>
  <c r="S11"/>
  <c r="AE216" i="45"/>
  <c r="AE225" s="1"/>
  <c r="AE20" i="44"/>
  <c r="AE121" i="45"/>
  <c r="BG29"/>
  <c r="AE92"/>
  <c r="AE101" s="1"/>
  <c r="BG121"/>
  <c r="BG225"/>
  <c r="BG216"/>
  <c r="BG75"/>
  <c r="BG120"/>
  <c r="BG126"/>
  <c r="BG200"/>
  <c r="AU40" i="44"/>
  <c r="AU71" s="1"/>
  <c r="AU92"/>
  <c r="AU101" s="1"/>
  <c r="AI92"/>
  <c r="BG92" s="1"/>
  <c r="AM40"/>
  <c r="AM71" s="1"/>
  <c r="AM102" s="1"/>
  <c r="BC40"/>
  <c r="BC71" s="1"/>
  <c r="BC102" s="1"/>
  <c r="AE75"/>
  <c r="AE92" s="1"/>
  <c r="AE101" s="1"/>
  <c r="AE147"/>
  <c r="AU147"/>
  <c r="AU196" s="1"/>
  <c r="AQ216"/>
  <c r="AQ225" s="1"/>
  <c r="AI147"/>
  <c r="AY147"/>
  <c r="AY196" s="1"/>
  <c r="AY226" s="1"/>
  <c r="AM147"/>
  <c r="AM196" s="1"/>
  <c r="BC147"/>
  <c r="BG20"/>
  <c r="AE40"/>
  <c r="BG116"/>
  <c r="AI40"/>
  <c r="AI216"/>
  <c r="BG14"/>
  <c r="BG80"/>
  <c r="BG126"/>
  <c r="AI215" i="43"/>
  <c r="AM215"/>
  <c r="AQ215"/>
  <c r="AU215"/>
  <c r="AY215"/>
  <c r="BC215"/>
  <c r="AI172"/>
  <c r="AO24" i="29" s="1"/>
  <c r="AM172" i="43"/>
  <c r="AQ172"/>
  <c r="AU172"/>
  <c r="AY172"/>
  <c r="BC172"/>
  <c r="AI156"/>
  <c r="AO23" i="29" s="1"/>
  <c r="AM156" i="43"/>
  <c r="AQ156"/>
  <c r="AU156"/>
  <c r="AY156"/>
  <c r="BC156"/>
  <c r="AI129"/>
  <c r="AM129"/>
  <c r="AQ129"/>
  <c r="AU129"/>
  <c r="AY129"/>
  <c r="BC129"/>
  <c r="AI126"/>
  <c r="AM126"/>
  <c r="AQ126"/>
  <c r="AU126"/>
  <c r="AY126"/>
  <c r="BC126"/>
  <c r="BG40" i="44" l="1"/>
  <c r="AT10" i="29"/>
  <c r="AT15" s="1"/>
  <c r="AI196" i="44"/>
  <c r="AT22" i="29"/>
  <c r="AT28" s="1"/>
  <c r="S14" i="24"/>
  <c r="AU226" i="44"/>
  <c r="AM226"/>
  <c r="BC196"/>
  <c r="BC226" s="1"/>
  <c r="BC228" s="1"/>
  <c r="AI101"/>
  <c r="AQ196"/>
  <c r="AQ226" s="1"/>
  <c r="BG147"/>
  <c r="AU102"/>
  <c r="AX14" i="24"/>
  <c r="AX8"/>
  <c r="AE196" i="44"/>
  <c r="AE226" s="1"/>
  <c r="BG101" i="45"/>
  <c r="BG92"/>
  <c r="AE71" i="44"/>
  <c r="BG196" i="45"/>
  <c r="AI71" i="44"/>
  <c r="BG71" s="1"/>
  <c r="AI225"/>
  <c r="BG216"/>
  <c r="AI98" i="43"/>
  <c r="BG98" s="1"/>
  <c r="AM98"/>
  <c r="AU98"/>
  <c r="BC98"/>
  <c r="AI91"/>
  <c r="AM91"/>
  <c r="AU91"/>
  <c r="BC91"/>
  <c r="AI83"/>
  <c r="AM83"/>
  <c r="AU83"/>
  <c r="BC83"/>
  <c r="AI80"/>
  <c r="BG80" s="1"/>
  <c r="AM80"/>
  <c r="AU80"/>
  <c r="BC80"/>
  <c r="AI75"/>
  <c r="BG75" s="1"/>
  <c r="AM75"/>
  <c r="AU75"/>
  <c r="BC75"/>
  <c r="AI70"/>
  <c r="AM70"/>
  <c r="AU70"/>
  <c r="BC70"/>
  <c r="AI64"/>
  <c r="AM64"/>
  <c r="AU64"/>
  <c r="BC64"/>
  <c r="AI58"/>
  <c r="AM58"/>
  <c r="AU58"/>
  <c r="BC58"/>
  <c r="AO11" i="29"/>
  <c r="AU52" i="43"/>
  <c r="AI38"/>
  <c r="BG38" s="1"/>
  <c r="AM38"/>
  <c r="AU38"/>
  <c r="BC38"/>
  <c r="AI29"/>
  <c r="AI40" s="1"/>
  <c r="AO10" i="29" s="1"/>
  <c r="AM29" i="43"/>
  <c r="AU29"/>
  <c r="AU40" s="1"/>
  <c r="BC29"/>
  <c r="BC40" s="1"/>
  <c r="AI26"/>
  <c r="AO9" i="29" s="1"/>
  <c r="AM26" i="43"/>
  <c r="AU26"/>
  <c r="BC26"/>
  <c r="AI14"/>
  <c r="AI20" s="1"/>
  <c r="AO8" i="29" s="1"/>
  <c r="AM14" i="43"/>
  <c r="AM20" s="1"/>
  <c r="AU14"/>
  <c r="AU20" s="1"/>
  <c r="BC14"/>
  <c r="BC20" s="1"/>
  <c r="BG224"/>
  <c r="BG223"/>
  <c r="BC222"/>
  <c r="AY222"/>
  <c r="AU222"/>
  <c r="AQ222"/>
  <c r="AM222"/>
  <c r="AI222"/>
  <c r="BG222" s="1"/>
  <c r="BG221"/>
  <c r="BG220"/>
  <c r="BG219"/>
  <c r="BG218"/>
  <c r="BG217"/>
  <c r="BG215"/>
  <c r="BG214"/>
  <c r="BG213"/>
  <c r="BG212"/>
  <c r="BG211"/>
  <c r="BG210"/>
  <c r="BG209"/>
  <c r="BG208"/>
  <c r="BG207"/>
  <c r="BC206"/>
  <c r="AY206"/>
  <c r="AU206"/>
  <c r="AQ206"/>
  <c r="AM206"/>
  <c r="AI206"/>
  <c r="BG206" s="1"/>
  <c r="BG205"/>
  <c r="BG204"/>
  <c r="BG203"/>
  <c r="BG202"/>
  <c r="BG201"/>
  <c r="BC200"/>
  <c r="AY200"/>
  <c r="AU200"/>
  <c r="AQ200"/>
  <c r="AM200"/>
  <c r="AI200"/>
  <c r="BG199"/>
  <c r="BG198"/>
  <c r="BG197"/>
  <c r="BC195"/>
  <c r="AY195"/>
  <c r="AU195"/>
  <c r="AQ195"/>
  <c r="AM195"/>
  <c r="AI195"/>
  <c r="BG194"/>
  <c r="BG193"/>
  <c r="BG192"/>
  <c r="BG191"/>
  <c r="BG190"/>
  <c r="BG189"/>
  <c r="BG188"/>
  <c r="BG187"/>
  <c r="BG186"/>
  <c r="BC185"/>
  <c r="AY185"/>
  <c r="AU185"/>
  <c r="AQ185"/>
  <c r="AM185"/>
  <c r="AI185"/>
  <c r="BG184"/>
  <c r="BG183"/>
  <c r="BG182"/>
  <c r="BG181"/>
  <c r="BC180"/>
  <c r="AY180"/>
  <c r="AU180"/>
  <c r="AQ180"/>
  <c r="AM180"/>
  <c r="AI180"/>
  <c r="AO25" i="29" s="1"/>
  <c r="BG179" i="43"/>
  <c r="BG178"/>
  <c r="BG177"/>
  <c r="BG176"/>
  <c r="BG175"/>
  <c r="BG174"/>
  <c r="BG173"/>
  <c r="BG172"/>
  <c r="BG170"/>
  <c r="BG169"/>
  <c r="BG168"/>
  <c r="BG167"/>
  <c r="BG166"/>
  <c r="BG165"/>
  <c r="BG164"/>
  <c r="BG163"/>
  <c r="BG162"/>
  <c r="BG161"/>
  <c r="BG160"/>
  <c r="BG159"/>
  <c r="BG158"/>
  <c r="BG157"/>
  <c r="BG156"/>
  <c r="BG155"/>
  <c r="BG154"/>
  <c r="BG153"/>
  <c r="BG152"/>
  <c r="BG151"/>
  <c r="BG150"/>
  <c r="BG149"/>
  <c r="BG148"/>
  <c r="BC146"/>
  <c r="AY146"/>
  <c r="AU146"/>
  <c r="AQ146"/>
  <c r="AM146"/>
  <c r="AI146"/>
  <c r="BG145"/>
  <c r="BG144"/>
  <c r="BG143"/>
  <c r="BG142"/>
  <c r="BG141"/>
  <c r="BC140"/>
  <c r="AY140"/>
  <c r="AU140"/>
  <c r="AQ140"/>
  <c r="AM140"/>
  <c r="AI140"/>
  <c r="BG139"/>
  <c r="BG138"/>
  <c r="BG136"/>
  <c r="BG135"/>
  <c r="BG134"/>
  <c r="BG133"/>
  <c r="BG132"/>
  <c r="BG131"/>
  <c r="BG130"/>
  <c r="BG129"/>
  <c r="BG128"/>
  <c r="BG127"/>
  <c r="BG125"/>
  <c r="BG124"/>
  <c r="BG123"/>
  <c r="BG122"/>
  <c r="BC120"/>
  <c r="AY120"/>
  <c r="AU120"/>
  <c r="AQ120"/>
  <c r="AM120"/>
  <c r="AI120"/>
  <c r="BG119"/>
  <c r="BG118"/>
  <c r="BG117"/>
  <c r="BC116"/>
  <c r="AY116"/>
  <c r="AU116"/>
  <c r="AQ116"/>
  <c r="AM116"/>
  <c r="AI116"/>
  <c r="BG115"/>
  <c r="BG114"/>
  <c r="BG113"/>
  <c r="BG112"/>
  <c r="BG111"/>
  <c r="BG110"/>
  <c r="BG109"/>
  <c r="BG108"/>
  <c r="BG107"/>
  <c r="BG106"/>
  <c r="BG105"/>
  <c r="BG104"/>
  <c r="BG103"/>
  <c r="BG100"/>
  <c r="BG99"/>
  <c r="BG97"/>
  <c r="BG96"/>
  <c r="BG95"/>
  <c r="BG94"/>
  <c r="BG93"/>
  <c r="BG91"/>
  <c r="BG90"/>
  <c r="BG89"/>
  <c r="BG88"/>
  <c r="BG87"/>
  <c r="BG86"/>
  <c r="BG85"/>
  <c r="BG84"/>
  <c r="BG82"/>
  <c r="BG81"/>
  <c r="BG79"/>
  <c r="BG78"/>
  <c r="BG77"/>
  <c r="BG76"/>
  <c r="BG74"/>
  <c r="BG73"/>
  <c r="BG72"/>
  <c r="BG69"/>
  <c r="BG68"/>
  <c r="BG67"/>
  <c r="BG66"/>
  <c r="BG65"/>
  <c r="BG63"/>
  <c r="BG62"/>
  <c r="BG61"/>
  <c r="BG60"/>
  <c r="BG59"/>
  <c r="BG57"/>
  <c r="BG56"/>
  <c r="BG55"/>
  <c r="BG54"/>
  <c r="BG53"/>
  <c r="BG51"/>
  <c r="BG50"/>
  <c r="BG49"/>
  <c r="BG48"/>
  <c r="BG47"/>
  <c r="BG46"/>
  <c r="BG45"/>
  <c r="BG44"/>
  <c r="BG43"/>
  <c r="BG42"/>
  <c r="BG41"/>
  <c r="BG39"/>
  <c r="BG37"/>
  <c r="BG36"/>
  <c r="BG35"/>
  <c r="BG34"/>
  <c r="BG33"/>
  <c r="BG32"/>
  <c r="BG31"/>
  <c r="BG30"/>
  <c r="BG28"/>
  <c r="BG27"/>
  <c r="BG25"/>
  <c r="BG24"/>
  <c r="BG23"/>
  <c r="BG22"/>
  <c r="BG21"/>
  <c r="BG19"/>
  <c r="BG18"/>
  <c r="BG17"/>
  <c r="BG16"/>
  <c r="BG15"/>
  <c r="BG13"/>
  <c r="BG12"/>
  <c r="BG11"/>
  <c r="BG10"/>
  <c r="BG9"/>
  <c r="BG8"/>
  <c r="BG196" i="44" l="1"/>
  <c r="BG58" i="43"/>
  <c r="AO12" i="29"/>
  <c r="BG64" i="43"/>
  <c r="AO13" i="29"/>
  <c r="BG70" i="43"/>
  <c r="AO14" i="29"/>
  <c r="BG225" i="44"/>
  <c r="AT29" i="29"/>
  <c r="AT30" s="1"/>
  <c r="AT32" s="1"/>
  <c r="BG195" i="43"/>
  <c r="AO27" i="29"/>
  <c r="BG83" i="43"/>
  <c r="BG101" i="44"/>
  <c r="AT16" i="29"/>
  <c r="AT17" s="1"/>
  <c r="AT19" s="1"/>
  <c r="BG29" i="43"/>
  <c r="BG26"/>
  <c r="BG52"/>
  <c r="BG185"/>
  <c r="AO26" i="29"/>
  <c r="AI102" i="44"/>
  <c r="BG102" s="1"/>
  <c r="BC216" i="43"/>
  <c r="AM216"/>
  <c r="AM40"/>
  <c r="AM71" s="1"/>
  <c r="BG14"/>
  <c r="BC71"/>
  <c r="AU216"/>
  <c r="AU225" s="1"/>
  <c r="AI216"/>
  <c r="AI225" s="1"/>
  <c r="AO29" i="29" s="1"/>
  <c r="AQ216" i="43"/>
  <c r="AQ225" s="1"/>
  <c r="AY216"/>
  <c r="AY225" s="1"/>
  <c r="AU71"/>
  <c r="AI71"/>
  <c r="AU92"/>
  <c r="AU101" s="1"/>
  <c r="AI92"/>
  <c r="AI101" s="1"/>
  <c r="AO16" i="29" s="1"/>
  <c r="AM225" i="43"/>
  <c r="BC225"/>
  <c r="BC92"/>
  <c r="BC101" s="1"/>
  <c r="AM92"/>
  <c r="AM101" s="1"/>
  <c r="BG180"/>
  <c r="BG146"/>
  <c r="BG140"/>
  <c r="BG137"/>
  <c r="BG120"/>
  <c r="AE102" i="44"/>
  <c r="BC228" i="45"/>
  <c r="BG226"/>
  <c r="AI226" i="44"/>
  <c r="BG226" s="1"/>
  <c r="AU121" i="43"/>
  <c r="AI121"/>
  <c r="AO20" i="29" s="1"/>
  <c r="AY121" i="43"/>
  <c r="AI147"/>
  <c r="AO22" i="29" s="1"/>
  <c r="AU147" i="43"/>
  <c r="AQ121"/>
  <c r="AY147"/>
  <c r="BG40"/>
  <c r="AM121"/>
  <c r="BC121"/>
  <c r="AQ147"/>
  <c r="BG126"/>
  <c r="AM147"/>
  <c r="BC147"/>
  <c r="BG225"/>
  <c r="BG116"/>
  <c r="BG200"/>
  <c r="BG265" i="25"/>
  <c r="BG261"/>
  <c r="BG256"/>
  <c r="BG255"/>
  <c r="BG254"/>
  <c r="BG243"/>
  <c r="BG232"/>
  <c r="BG206"/>
  <c r="BG196"/>
  <c r="BG197"/>
  <c r="BG128"/>
  <c r="BC120"/>
  <c r="AU120"/>
  <c r="AI120"/>
  <c r="AM120"/>
  <c r="AE120"/>
  <c r="BG126"/>
  <c r="BG120"/>
  <c r="BG119"/>
  <c r="BG118"/>
  <c r="BG95"/>
  <c r="BG94"/>
  <c r="BG89"/>
  <c r="BG88"/>
  <c r="BG78"/>
  <c r="BG216" i="43" l="1"/>
  <c r="AO15" i="29"/>
  <c r="AU102" i="43"/>
  <c r="BG92"/>
  <c r="BC102"/>
  <c r="AI102"/>
  <c r="AM102"/>
  <c r="BG147"/>
  <c r="BG121"/>
  <c r="AO17" i="29"/>
  <c r="AO19" s="1"/>
  <c r="AO28"/>
  <c r="AO30" s="1"/>
  <c r="AO32" s="1"/>
  <c r="AE228" i="44"/>
  <c r="AI228"/>
  <c r="AY196" i="43"/>
  <c r="AY226" s="1"/>
  <c r="AE226"/>
  <c r="AU196"/>
  <c r="AU226" s="1"/>
  <c r="AI196"/>
  <c r="AI226" s="1"/>
  <c r="AQ196"/>
  <c r="AQ226" s="1"/>
  <c r="BG101"/>
  <c r="BC196"/>
  <c r="BC226" s="1"/>
  <c r="AM196"/>
  <c r="AM226" s="1"/>
  <c r="BG20"/>
  <c r="AE58" i="25"/>
  <c r="AE39" i="45" s="1"/>
  <c r="AE55" i="25"/>
  <c r="AE37" i="45" s="1"/>
  <c r="AE50" i="25"/>
  <c r="AE33" i="45" s="1"/>
  <c r="AE48" i="25"/>
  <c r="AE32" i="45" s="1"/>
  <c r="AE36" i="25"/>
  <c r="AE21" i="45" s="1"/>
  <c r="AE25" i="25"/>
  <c r="AE11" i="45" s="1"/>
  <c r="AE8" i="25"/>
  <c r="AE8" i="45" s="1"/>
  <c r="AE14" i="25"/>
  <c r="AE9" i="45" s="1"/>
  <c r="AE18" i="25"/>
  <c r="AE10" i="45" s="1"/>
  <c r="BC228" i="43" l="1"/>
  <c r="AE14" i="45"/>
  <c r="AE20" s="1"/>
  <c r="AE26"/>
  <c r="AE38"/>
  <c r="AE40" s="1"/>
  <c r="S9" i="24" s="1"/>
  <c r="AE228" i="43"/>
  <c r="BG196"/>
  <c r="BG226"/>
  <c r="BG102"/>
  <c r="BG71"/>
  <c r="S24" i="24" l="1"/>
  <c r="AI14" i="45"/>
  <c r="BG8"/>
  <c r="S8" i="24"/>
  <c r="AI228" i="43"/>
  <c r="AT22" i="28"/>
  <c r="AI20" i="45" l="1"/>
  <c r="BG14"/>
  <c r="AK15" i="39"/>
  <c r="AK17" s="1"/>
  <c r="AO15"/>
  <c r="AO17" s="1"/>
  <c r="AS15"/>
  <c r="AS17" s="1"/>
  <c r="AW15"/>
  <c r="AW17" s="1"/>
  <c r="BA15"/>
  <c r="BA17" s="1"/>
  <c r="AG15"/>
  <c r="AG17" s="1"/>
  <c r="BC15"/>
  <c r="BC17" s="1"/>
  <c r="AM15"/>
  <c r="AM17" s="1"/>
  <c r="AQ15"/>
  <c r="AQ17" s="1"/>
  <c r="AU15"/>
  <c r="AU17" s="1"/>
  <c r="AY15"/>
  <c r="AY17" s="1"/>
  <c r="AI15"/>
  <c r="BC42" i="25"/>
  <c r="AU42"/>
  <c r="AM42"/>
  <c r="BJ32" i="41"/>
  <c r="AE32"/>
  <c r="BJ21"/>
  <c r="BJ20"/>
  <c r="AE21"/>
  <c r="AE20"/>
  <c r="BB33"/>
  <c r="W33"/>
  <c r="BB22"/>
  <c r="BF22"/>
  <c r="W22"/>
  <c r="AA22"/>
  <c r="BB11"/>
  <c r="W11"/>
  <c r="BJ30" i="24"/>
  <c r="AE30"/>
  <c r="BG14" i="25"/>
  <c r="BG18"/>
  <c r="BG25"/>
  <c r="BG27"/>
  <c r="BG28"/>
  <c r="BG30"/>
  <c r="BG31"/>
  <c r="BG32"/>
  <c r="BG33"/>
  <c r="BG34"/>
  <c r="BG36"/>
  <c r="BG38"/>
  <c r="BG39"/>
  <c r="BG40"/>
  <c r="BG41"/>
  <c r="BG43"/>
  <c r="BG44"/>
  <c r="BG46"/>
  <c r="BG47"/>
  <c r="BG48"/>
  <c r="BG50"/>
  <c r="BG52"/>
  <c r="BG53"/>
  <c r="BG54"/>
  <c r="BG55"/>
  <c r="BG58"/>
  <c r="BG62"/>
  <c r="BG63"/>
  <c r="BG69"/>
  <c r="BG70"/>
  <c r="BG71"/>
  <c r="BG74"/>
  <c r="BG75"/>
  <c r="BG76"/>
  <c r="BG77"/>
  <c r="BG79"/>
  <c r="BG81"/>
  <c r="BG82"/>
  <c r="BG83"/>
  <c r="BG84"/>
  <c r="BG85"/>
  <c r="BG87"/>
  <c r="BG90"/>
  <c r="BG91"/>
  <c r="BG93"/>
  <c r="BG96"/>
  <c r="BG97"/>
  <c r="BG101"/>
  <c r="BG102"/>
  <c r="BG103"/>
  <c r="BG105"/>
  <c r="BG106"/>
  <c r="BG107"/>
  <c r="BG108"/>
  <c r="BG110"/>
  <c r="BG111"/>
  <c r="BG113"/>
  <c r="BG114"/>
  <c r="BG115"/>
  <c r="BG116"/>
  <c r="BG117"/>
  <c r="BG122"/>
  <c r="BG123"/>
  <c r="BG124"/>
  <c r="BG125"/>
  <c r="BG129"/>
  <c r="BG132"/>
  <c r="BG133"/>
  <c r="BG134"/>
  <c r="BG135"/>
  <c r="BG136"/>
  <c r="BG137"/>
  <c r="BG138"/>
  <c r="BG139"/>
  <c r="BG140"/>
  <c r="BG141"/>
  <c r="BG142"/>
  <c r="BG143"/>
  <c r="BG144"/>
  <c r="BG146"/>
  <c r="BG147"/>
  <c r="BG148"/>
  <c r="BG151"/>
  <c r="BG152"/>
  <c r="BG153"/>
  <c r="BG157"/>
  <c r="BG159"/>
  <c r="BG160"/>
  <c r="BG162"/>
  <c r="BG166"/>
  <c r="BG167"/>
  <c r="BG168"/>
  <c r="BG169"/>
  <c r="BG170"/>
  <c r="BG171"/>
  <c r="BG173"/>
  <c r="BG174"/>
  <c r="BG176"/>
  <c r="BG177"/>
  <c r="BG178"/>
  <c r="BG179"/>
  <c r="BG180"/>
  <c r="BG183"/>
  <c r="BG184"/>
  <c r="BG185"/>
  <c r="BG186"/>
  <c r="BG187"/>
  <c r="BG189"/>
  <c r="BG191"/>
  <c r="BG192"/>
  <c r="BG194"/>
  <c r="BG195"/>
  <c r="BG198"/>
  <c r="BG199"/>
  <c r="BG200"/>
  <c r="BG201"/>
  <c r="BG202"/>
  <c r="BG203"/>
  <c r="BG204"/>
  <c r="BG205"/>
  <c r="BG207"/>
  <c r="BG212"/>
  <c r="BG213"/>
  <c r="BG214"/>
  <c r="BG215"/>
  <c r="BG216"/>
  <c r="BG217"/>
  <c r="BG218"/>
  <c r="BG220"/>
  <c r="BG221"/>
  <c r="BG222"/>
  <c r="BG223"/>
  <c r="BG225"/>
  <c r="BG226"/>
  <c r="BG227"/>
  <c r="BG228"/>
  <c r="BG229"/>
  <c r="BG230"/>
  <c r="BG231"/>
  <c r="BG233"/>
  <c r="BG236"/>
  <c r="BG237"/>
  <c r="BG238"/>
  <c r="BG240"/>
  <c r="BG241"/>
  <c r="BG242"/>
  <c r="BG244"/>
  <c r="BG246"/>
  <c r="BG247"/>
  <c r="BG248"/>
  <c r="BG251"/>
  <c r="BG252"/>
  <c r="BG253"/>
  <c r="BG258"/>
  <c r="BG259"/>
  <c r="BG260"/>
  <c r="BG262"/>
  <c r="BG264"/>
  <c r="BG8"/>
  <c r="AQ263"/>
  <c r="AU263"/>
  <c r="AY263"/>
  <c r="BC263"/>
  <c r="AI263"/>
  <c r="BG263" s="1"/>
  <c r="AM263"/>
  <c r="AI245"/>
  <c r="AM245"/>
  <c r="AQ245"/>
  <c r="AU245"/>
  <c r="AY245"/>
  <c r="BC245"/>
  <c r="AI239"/>
  <c r="AM239"/>
  <c r="AQ239"/>
  <c r="AU239"/>
  <c r="AY239"/>
  <c r="BC239"/>
  <c r="AI234"/>
  <c r="AJ27" i="29" s="1"/>
  <c r="AM234" i="25"/>
  <c r="AQ234"/>
  <c r="AU234"/>
  <c r="AY234"/>
  <c r="BC234"/>
  <c r="AI224"/>
  <c r="AJ26" i="29" s="1"/>
  <c r="AM224" i="25"/>
  <c r="AQ224"/>
  <c r="AU224"/>
  <c r="AY224"/>
  <c r="BC224"/>
  <c r="AI219"/>
  <c r="AJ25" i="29" s="1"/>
  <c r="AM219" i="25"/>
  <c r="AQ219"/>
  <c r="AU219"/>
  <c r="AY219"/>
  <c r="BC219"/>
  <c r="AI211"/>
  <c r="AJ24" i="29" s="1"/>
  <c r="AM211" i="25"/>
  <c r="AQ211"/>
  <c r="AU211"/>
  <c r="AY211"/>
  <c r="BC211"/>
  <c r="AI193"/>
  <c r="AJ23" i="29" s="1"/>
  <c r="AM193" i="25"/>
  <c r="AQ193"/>
  <c r="AU193"/>
  <c r="AY193"/>
  <c r="BC193"/>
  <c r="AI181"/>
  <c r="AM181"/>
  <c r="AQ181"/>
  <c r="AU181"/>
  <c r="AY181"/>
  <c r="BC181"/>
  <c r="AI175"/>
  <c r="AM175"/>
  <c r="AQ175"/>
  <c r="AU175"/>
  <c r="AY175"/>
  <c r="BC175"/>
  <c r="AI172"/>
  <c r="AM172"/>
  <c r="AQ172"/>
  <c r="AU172"/>
  <c r="AY172"/>
  <c r="BC172"/>
  <c r="AI161"/>
  <c r="AM161"/>
  <c r="AQ161"/>
  <c r="AU161"/>
  <c r="AY161"/>
  <c r="BC161"/>
  <c r="AI158"/>
  <c r="AM158"/>
  <c r="AQ158"/>
  <c r="AU158"/>
  <c r="AY158"/>
  <c r="BC158"/>
  <c r="AI149"/>
  <c r="AM149"/>
  <c r="AQ149"/>
  <c r="AU149"/>
  <c r="AY149"/>
  <c r="BC149"/>
  <c r="AI145"/>
  <c r="AM145"/>
  <c r="AM150" s="1"/>
  <c r="AQ145"/>
  <c r="AU145"/>
  <c r="AY145"/>
  <c r="BC145"/>
  <c r="BC150" s="1"/>
  <c r="BC127"/>
  <c r="AU127"/>
  <c r="AI127"/>
  <c r="BG127" s="1"/>
  <c r="AM127"/>
  <c r="BC112"/>
  <c r="AU112"/>
  <c r="AI112"/>
  <c r="AM112"/>
  <c r="BC109"/>
  <c r="AU109"/>
  <c r="AI109"/>
  <c r="BG109" s="1"/>
  <c r="AM109"/>
  <c r="BC104"/>
  <c r="AU104"/>
  <c r="AU121" s="1"/>
  <c r="AU130" s="1"/>
  <c r="AI104"/>
  <c r="AM104"/>
  <c r="AM121" s="1"/>
  <c r="AM130" s="1"/>
  <c r="AI99"/>
  <c r="BC92"/>
  <c r="AU92"/>
  <c r="AI92"/>
  <c r="AJ13" i="29" s="1"/>
  <c r="AM92" i="25"/>
  <c r="BC86"/>
  <c r="AU86"/>
  <c r="AI86"/>
  <c r="AJ12" i="29" s="1"/>
  <c r="AM86" i="25"/>
  <c r="AI57"/>
  <c r="BG57" s="1"/>
  <c r="BC45"/>
  <c r="BC61" s="1"/>
  <c r="AU45"/>
  <c r="AU61" s="1"/>
  <c r="AI45"/>
  <c r="BG45" s="1"/>
  <c r="AM45"/>
  <c r="AM61" s="1"/>
  <c r="AI42"/>
  <c r="BC29"/>
  <c r="BC35" s="1"/>
  <c r="AU35"/>
  <c r="AI29"/>
  <c r="AM29"/>
  <c r="AM35" s="1"/>
  <c r="B9" i="42"/>
  <c r="B11" s="1"/>
  <c r="B12" s="1"/>
  <c r="AP16" i="40"/>
  <c r="AP18" s="1"/>
  <c r="AX10" i="38"/>
  <c r="AX11" s="1"/>
  <c r="S10"/>
  <c r="S11" s="1"/>
  <c r="AX22" i="41"/>
  <c r="S22"/>
  <c r="AX11"/>
  <c r="S11"/>
  <c r="AX33"/>
  <c r="S33"/>
  <c r="R16" i="40"/>
  <c r="R18" s="1"/>
  <c r="V16"/>
  <c r="V18" s="1"/>
  <c r="AT16"/>
  <c r="AT18" s="1"/>
  <c r="BE9" i="39"/>
  <c r="BE10"/>
  <c r="BE11"/>
  <c r="BE12"/>
  <c r="BE13"/>
  <c r="BE14"/>
  <c r="BE16"/>
  <c r="BE18"/>
  <c r="BE19"/>
  <c r="BE20"/>
  <c r="BE21"/>
  <c r="BE22"/>
  <c r="BE23"/>
  <c r="BE24"/>
  <c r="BE25"/>
  <c r="AG26"/>
  <c r="AG28" s="1"/>
  <c r="AI26"/>
  <c r="AK26"/>
  <c r="AK28" s="1"/>
  <c r="AM26"/>
  <c r="AM28" s="1"/>
  <c r="AO26"/>
  <c r="AO28" s="1"/>
  <c r="AQ26"/>
  <c r="AQ28" s="1"/>
  <c r="AS26"/>
  <c r="AS28" s="1"/>
  <c r="AU26"/>
  <c r="AU28" s="1"/>
  <c r="AW26"/>
  <c r="AW28" s="1"/>
  <c r="AY26"/>
  <c r="AY28" s="1"/>
  <c r="BA26"/>
  <c r="BA28" s="1"/>
  <c r="BC26"/>
  <c r="BC28" s="1"/>
  <c r="BE27"/>
  <c r="AI28"/>
  <c r="AE22" i="41" l="1"/>
  <c r="BJ22"/>
  <c r="AY150" i="25"/>
  <c r="BG99"/>
  <c r="AJ14" i="29"/>
  <c r="BG80" i="25"/>
  <c r="AJ11" i="29"/>
  <c r="BG42" i="25"/>
  <c r="AJ9" i="29"/>
  <c r="AI257" i="25"/>
  <c r="BC182"/>
  <c r="BC235" s="1"/>
  <c r="AY182"/>
  <c r="AY235" s="1"/>
  <c r="AM182"/>
  <c r="AM235" s="1"/>
  <c r="BC121"/>
  <c r="BC130" s="1"/>
  <c r="BG104"/>
  <c r="BG92"/>
  <c r="AU150"/>
  <c r="AI71" i="45"/>
  <c r="W8" i="24"/>
  <c r="AE8" s="1"/>
  <c r="BG20" i="45"/>
  <c r="BG245" i="25"/>
  <c r="BC100"/>
  <c r="BC131" s="1"/>
  <c r="AM29" i="39"/>
  <c r="BE8"/>
  <c r="BC29"/>
  <c r="AU29"/>
  <c r="AG29"/>
  <c r="AW29"/>
  <c r="AO29"/>
  <c r="BC257" i="25"/>
  <c r="BC266" s="1"/>
  <c r="AY257"/>
  <c r="AY266" s="1"/>
  <c r="AU257"/>
  <c r="AU266" s="1"/>
  <c r="AQ257"/>
  <c r="AQ266" s="1"/>
  <c r="AM257"/>
  <c r="AM266" s="1"/>
  <c r="BJ9" i="41"/>
  <c r="BJ10"/>
  <c r="AE9"/>
  <c r="AE10"/>
  <c r="AY29" i="39"/>
  <c r="AQ29"/>
  <c r="BE15"/>
  <c r="AU100" i="25"/>
  <c r="AU131" s="1"/>
  <c r="BG145"/>
  <c r="BG158"/>
  <c r="AU182"/>
  <c r="AU235" s="1"/>
  <c r="BG161"/>
  <c r="BG172"/>
  <c r="BG175"/>
  <c r="BG181"/>
  <c r="BG193"/>
  <c r="BG219"/>
  <c r="BG239"/>
  <c r="BJ10" i="38"/>
  <c r="AM100" i="25"/>
  <c r="AM131" s="1"/>
  <c r="AQ182"/>
  <c r="AQ150"/>
  <c r="BA29" i="39"/>
  <c r="AS29"/>
  <c r="AK29"/>
  <c r="AA29" i="24"/>
  <c r="AA31" s="1"/>
  <c r="BE26" i="39"/>
  <c r="BG112" i="25"/>
  <c r="BG86"/>
  <c r="AI17" i="39"/>
  <c r="BG29" i="25"/>
  <c r="BG149"/>
  <c r="BG211"/>
  <c r="BG224"/>
  <c r="BE28" i="39"/>
  <c r="BG234" i="25"/>
  <c r="AI266"/>
  <c r="AJ29" i="29" s="1"/>
  <c r="AI182" i="25"/>
  <c r="AJ22" i="29" s="1"/>
  <c r="AI150" i="25"/>
  <c r="AJ20" i="29" s="1"/>
  <c r="AI121" i="25"/>
  <c r="AI61"/>
  <c r="AJ10" i="29" s="1"/>
  <c r="AI35" i="25"/>
  <c r="AJ8" i="29" s="1"/>
  <c r="D7" i="36"/>
  <c r="C41" i="37"/>
  <c r="B41"/>
  <c r="D40"/>
  <c r="D39"/>
  <c r="D38"/>
  <c r="D37"/>
  <c r="C30"/>
  <c r="B30"/>
  <c r="D29"/>
  <c r="D28"/>
  <c r="D27"/>
  <c r="C21"/>
  <c r="B21"/>
  <c r="D20"/>
  <c r="C14"/>
  <c r="B14"/>
  <c r="D13"/>
  <c r="D12"/>
  <c r="D11"/>
  <c r="D10"/>
  <c r="D9"/>
  <c r="D8"/>
  <c r="D7"/>
  <c r="D6"/>
  <c r="C10" i="36"/>
  <c r="B10"/>
  <c r="D9"/>
  <c r="D8"/>
  <c r="D6"/>
  <c r="C12" i="35"/>
  <c r="AT13" i="31"/>
  <c r="R13"/>
  <c r="AX13" i="30"/>
  <c r="AT13"/>
  <c r="V13"/>
  <c r="R13"/>
  <c r="BG266" i="25" l="1"/>
  <c r="BG257"/>
  <c r="BC267"/>
  <c r="BC269" s="1"/>
  <c r="AY267"/>
  <c r="AM267"/>
  <c r="D41" i="37"/>
  <c r="AI102" i="45"/>
  <c r="BG71"/>
  <c r="AU267" i="25"/>
  <c r="BF29" i="24"/>
  <c r="BF31" s="1"/>
  <c r="BF32" s="1"/>
  <c r="BJ8" i="41"/>
  <c r="BF11"/>
  <c r="BJ11" s="1"/>
  <c r="AE8"/>
  <c r="AA11"/>
  <c r="AE11" s="1"/>
  <c r="BJ30"/>
  <c r="BF33"/>
  <c r="BJ33" s="1"/>
  <c r="BJ9" i="38"/>
  <c r="BJ31" i="41"/>
  <c r="AA33"/>
  <c r="AE33" s="1"/>
  <c r="AE31"/>
  <c r="AQ235" i="25"/>
  <c r="AQ267" s="1"/>
  <c r="AE25" i="24"/>
  <c r="D14" i="37"/>
  <c r="D21"/>
  <c r="BE17" i="39"/>
  <c r="BE29" s="1"/>
  <c r="BE30" s="1"/>
  <c r="AI29"/>
  <c r="BG61" i="25"/>
  <c r="BG182"/>
  <c r="D30" i="37"/>
  <c r="D10" i="36"/>
  <c r="BB13" i="30"/>
  <c r="BG150" i="25"/>
  <c r="AI235"/>
  <c r="BG121"/>
  <c r="AI130"/>
  <c r="AJ16" i="29" s="1"/>
  <c r="BG35" i="25"/>
  <c r="AI100"/>
  <c r="AY18" i="29"/>
  <c r="AE21"/>
  <c r="AE211" i="25"/>
  <c r="AE175"/>
  <c r="AE172"/>
  <c r="AE161"/>
  <c r="AE158"/>
  <c r="AE149"/>
  <c r="AE145"/>
  <c r="AE234"/>
  <c r="AE27" i="29" s="1"/>
  <c r="AE224" i="25"/>
  <c r="AE26" i="29" s="1"/>
  <c r="AE219" i="25"/>
  <c r="AE263"/>
  <c r="AE245"/>
  <c r="AE239"/>
  <c r="BG102" i="45" l="1"/>
  <c r="AI228"/>
  <c r="AE257" i="25"/>
  <c r="AE176"/>
  <c r="AA32" i="24"/>
  <c r="BF13"/>
  <c r="BF15" s="1"/>
  <c r="BF35" s="1"/>
  <c r="BJ11" i="38"/>
  <c r="BJ8"/>
  <c r="AE8"/>
  <c r="AA13" i="24"/>
  <c r="AA15" s="1"/>
  <c r="AA35" s="1"/>
  <c r="AE193" i="25"/>
  <c r="AE23" i="29" s="1"/>
  <c r="BB29" i="24"/>
  <c r="BJ29" s="1"/>
  <c r="BG130" i="25"/>
  <c r="BJ14" i="24"/>
  <c r="AE150" i="25"/>
  <c r="W29" i="24"/>
  <c r="AE29" s="1"/>
  <c r="BG235" i="25"/>
  <c r="AI267"/>
  <c r="BG100"/>
  <c r="AI131"/>
  <c r="BG131" s="1"/>
  <c r="AE24" i="29"/>
  <c r="AE25"/>
  <c r="AE266" i="25"/>
  <c r="AY31" i="29"/>
  <c r="AE71" i="25"/>
  <c r="AE45" i="45" s="1"/>
  <c r="AE112" i="25"/>
  <c r="AE29"/>
  <c r="AE35" s="1"/>
  <c r="AE109"/>
  <c r="AE104"/>
  <c r="AE99"/>
  <c r="AE14" i="29" s="1"/>
  <c r="AE92" i="25"/>
  <c r="AE13" i="29" s="1"/>
  <c r="AE86" i="25"/>
  <c r="AE12" i="29" s="1"/>
  <c r="AE57" i="25"/>
  <c r="AE45"/>
  <c r="AE42"/>
  <c r="AE9" i="29" s="1"/>
  <c r="AE181" i="25" l="1"/>
  <c r="AE182" s="1"/>
  <c r="AE141" i="45"/>
  <c r="AE146" s="1"/>
  <c r="AE147" s="1"/>
  <c r="AE121" i="25"/>
  <c r="AE130" s="1"/>
  <c r="AE74"/>
  <c r="AE46" i="45" s="1"/>
  <c r="AE235" i="25"/>
  <c r="AJ28" i="29"/>
  <c r="AJ30" s="1"/>
  <c r="AJ32" s="1"/>
  <c r="AE29"/>
  <c r="BB13" i="24"/>
  <c r="BJ13" s="1"/>
  <c r="AA16"/>
  <c r="BF16"/>
  <c r="BG267" i="25"/>
  <c r="AI269"/>
  <c r="BB31" i="24"/>
  <c r="BJ31" s="1"/>
  <c r="AE80" i="25"/>
  <c r="AE11" i="29" s="1"/>
  <c r="W13" i="24"/>
  <c r="AE13" s="1"/>
  <c r="W31"/>
  <c r="AE31" s="1"/>
  <c r="AE61" i="25"/>
  <c r="AE10" i="29" s="1"/>
  <c r="BG19" i="39"/>
  <c r="AE267" i="25"/>
  <c r="AE20" i="29"/>
  <c r="AE100" i="25" l="1"/>
  <c r="AE131" s="1"/>
  <c r="AE269" s="1"/>
  <c r="AE52" i="45"/>
  <c r="BG11" i="39" s="1"/>
  <c r="AX10" i="24"/>
  <c r="AE196" i="45"/>
  <c r="AJ15" i="29"/>
  <c r="AJ17" s="1"/>
  <c r="AE8"/>
  <c r="AE15" s="1"/>
  <c r="BB15" i="24"/>
  <c r="BG18" i="39"/>
  <c r="W32" i="24"/>
  <c r="BG16" i="39"/>
  <c r="BG8"/>
  <c r="W15" i="24"/>
  <c r="W35" s="1"/>
  <c r="BB32"/>
  <c r="BG27" i="39"/>
  <c r="BG9"/>
  <c r="BG12"/>
  <c r="BG13"/>
  <c r="BG14"/>
  <c r="BG21"/>
  <c r="BG22"/>
  <c r="BG23"/>
  <c r="BG24"/>
  <c r="BG25"/>
  <c r="BJ15" i="24" l="1"/>
  <c r="BB35"/>
  <c r="AE71" i="45"/>
  <c r="AE17" i="39" s="1"/>
  <c r="S10" i="24"/>
  <c r="S13" s="1"/>
  <c r="S15" s="1"/>
  <c r="AE226" i="45"/>
  <c r="AE28" i="39"/>
  <c r="W16" i="24"/>
  <c r="AE15"/>
  <c r="BG10" i="39"/>
  <c r="BB16" i="24"/>
  <c r="BG20" i="39"/>
  <c r="AX29" i="24"/>
  <c r="AX31" s="1"/>
  <c r="S29"/>
  <c r="S31" s="1"/>
  <c r="AE22" i="29"/>
  <c r="AJ19"/>
  <c r="S35" i="24" l="1"/>
  <c r="AE102" i="45"/>
  <c r="AE228" s="1"/>
  <c r="BG15" i="39"/>
  <c r="AX13" i="24"/>
  <c r="AX15" s="1"/>
  <c r="S32"/>
  <c r="BG17" i="39"/>
  <c r="AX32" i="24"/>
  <c r="BG26" i="39"/>
  <c r="BG28"/>
  <c r="AX16" i="24" l="1"/>
  <c r="AX35"/>
  <c r="S16"/>
  <c r="AE29" i="39"/>
  <c r="AE28" i="29"/>
  <c r="AE16"/>
  <c r="BG29" i="39" l="1"/>
  <c r="AE30"/>
  <c r="AE30" i="29"/>
  <c r="AE17"/>
  <c r="AG30" i="39" l="1"/>
  <c r="AI30" s="1"/>
  <c r="AK30" s="1"/>
  <c r="AM30" s="1"/>
  <c r="AO30" s="1"/>
  <c r="AQ30" s="1"/>
  <c r="AS30" s="1"/>
  <c r="AU30" s="1"/>
  <c r="AW30" s="1"/>
  <c r="AY30" s="1"/>
  <c r="BA30" s="1"/>
  <c r="BC30" s="1"/>
  <c r="BG30"/>
</calcChain>
</file>

<file path=xl/comments1.xml><?xml version="1.0" encoding="utf-8"?>
<comments xmlns="http://schemas.openxmlformats.org/spreadsheetml/2006/main">
  <authors>
    <author>PHÖ</author>
    <author>ŐKÖ - Horváth Gábor</author>
  </authors>
  <commentList>
    <comment ref="AE8" authorId="0">
      <text>
        <r>
          <rPr>
            <sz val="8"/>
            <color indexed="81"/>
            <rFont val="Tahoma"/>
            <family val="2"/>
            <charset val="238"/>
          </rPr>
          <t xml:space="preserve">
B11 rovaton MÁK értesítés alapján</t>
        </r>
      </text>
    </comment>
    <comment ref="AE2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fogl.h.tám. * 0,8
lakásf.tám. és rszs * 0,9</t>
        </r>
      </text>
    </comment>
    <comment ref="AE3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Munkaügyi központtól (39740), MVH-tól (466) kapott működési támogatások, Várdomb-Pörböly közös hivatal támogatása (2250), OEP finanszírozás (6000)</t>
        </r>
      </text>
    </comment>
    <comment ref="AE37" authorId="0">
      <text>
        <r>
          <rPr>
            <sz val="8"/>
            <color indexed="81"/>
            <rFont val="Tahoma"/>
            <family val="2"/>
            <charset val="238"/>
          </rPr>
          <t xml:space="preserve">
ÖNEGM igénylés alapján
</t>
        </r>
      </text>
    </comment>
    <comment ref="AE4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Beruházásokra és felújításokra várt támogatások (napelem 33647), sportpálya (10000)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E70" authorId="1">
      <text>
        <r>
          <rPr>
            <sz val="8"/>
            <color indexed="81"/>
            <rFont val="Tahoma"/>
            <family val="2"/>
            <charset val="238"/>
          </rPr>
          <t>Lakbér (788), Egyéb (7373)</t>
        </r>
      </text>
    </comment>
    <comment ref="AE9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szoc. és temetési kölcsön visszatérülése (300), egyéb (1000)</t>
        </r>
      </text>
    </comment>
    <comment ref="AE249" authorId="1">
      <text>
        <r>
          <rPr>
            <sz val="8"/>
            <color indexed="81"/>
            <rFont val="Tahoma"/>
            <family val="2"/>
            <charset val="238"/>
          </rPr>
          <t>intf.fin. (42504), 2014 évről maradt (855)</t>
        </r>
      </text>
    </comment>
    <comment ref="AE250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>finanszírozás (63296), V-P kiegészítése (2250)</t>
        </r>
      </text>
    </comment>
  </commentList>
</comments>
</file>

<file path=xl/sharedStrings.xml><?xml version="1.0" encoding="utf-8"?>
<sst xmlns="http://schemas.openxmlformats.org/spreadsheetml/2006/main" count="4679" uniqueCount="956">
  <si>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</si>
  <si>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</si>
  <si>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</si>
  <si>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</si>
  <si>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</si>
  <si>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</si>
  <si>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</si>
  <si>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</si>
  <si>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</si>
  <si>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</si>
  <si>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</si>
  <si>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</si>
  <si>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</si>
  <si>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</si>
  <si>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</si>
  <si>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</si>
  <si>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</si>
  <si>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</si>
  <si>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</si>
  <si>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</si>
  <si>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</si>
  <si>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</si>
  <si>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</si>
  <si>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</si>
  <si>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</si>
  <si>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</si>
  <si>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</si>
  <si>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</si>
  <si>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</si>
  <si>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</si>
  <si>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</si>
  <si>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</si>
  <si>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</si>
  <si>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</si>
  <si>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</si>
  <si>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</si>
  <si>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</si>
  <si>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</si>
  <si>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</si>
  <si>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</si>
  <si>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</si>
  <si>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</si>
  <si>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</si>
  <si>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</si>
  <si>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</si>
  <si>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</si>
  <si>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</si>
  <si>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</si>
  <si>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</si>
  <si>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</si>
  <si>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</si>
  <si>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</si>
  <si>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</si>
  <si>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</si>
  <si>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</si>
  <si>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</si>
  <si>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</si>
  <si>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</si>
  <si>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</si>
  <si>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</si>
  <si>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</si>
  <si>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</si>
  <si>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</si>
  <si>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</si>
  <si>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</si>
  <si>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</si>
  <si>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</si>
  <si>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</si>
  <si>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</si>
  <si>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</si>
  <si>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</si>
  <si>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</si>
  <si>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</si>
  <si>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</si>
  <si>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</si>
  <si>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</si>
  <si>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</si>
  <si>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</si>
  <si>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</si>
  <si>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</si>
  <si>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</si>
  <si>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</si>
  <si>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</si>
  <si>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</si>
  <si>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</si>
  <si>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</si>
  <si>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</si>
  <si>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</si>
  <si>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</si>
  <si>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</si>
  <si>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</si>
  <si>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</si>
  <si>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</si>
  <si>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</si>
  <si>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</si>
  <si>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</si>
  <si>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</si>
  <si>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</si>
  <si>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</si>
  <si>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</si>
  <si>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</si>
  <si>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</si>
  <si>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</si>
  <si>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</si>
  <si>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</si>
  <si>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</si>
  <si>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</si>
  <si>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</si>
  <si>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</si>
  <si>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</si>
  <si>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</si>
  <si>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</si>
  <si>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</si>
  <si>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</si>
  <si>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</si>
  <si>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</si>
  <si>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</si>
  <si>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</si>
  <si>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</si>
  <si>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</si>
  <si>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</si>
  <si>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</si>
  <si>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</si>
  <si>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</si>
  <si>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</si>
  <si>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</si>
  <si>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</si>
  <si>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</si>
  <si>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</si>
  <si>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</si>
  <si>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</si>
  <si>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</si>
  <si>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</si>
  <si>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</si>
  <si>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</si>
  <si>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</si>
  <si>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</si>
  <si>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</si>
  <si>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</si>
  <si>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</si>
  <si>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</si>
  <si>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</si>
  <si>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</si>
  <si>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Egyéb működési célú támogatások államháztartáson belülre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</si>
  <si>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</si>
  <si>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</si>
  <si>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</si>
  <si>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</si>
  <si>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</si>
  <si>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</si>
  <si>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</si>
  <si>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</si>
  <si>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</si>
  <si>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</si>
  <si>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</si>
  <si>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</si>
  <si>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</si>
  <si>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</si>
  <si>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</si>
  <si>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</si>
  <si>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</si>
  <si>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</si>
  <si>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</si>
  <si>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</si>
  <si>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</si>
  <si>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</si>
  <si>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</si>
  <si>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</si>
  <si>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</si>
  <si>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</si>
  <si>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</si>
  <si>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Egyéb felhalmozási célú támogatások államháztartáson belülre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</si>
  <si>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</si>
  <si>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</si>
  <si>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</si>
  <si>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</si>
  <si>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</si>
  <si>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</si>
  <si>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</si>
  <si>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</si>
  <si>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</si>
  <si>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</si>
  <si>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</si>
  <si>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</si>
  <si>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</si>
  <si>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</si>
  <si>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</si>
  <si>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</si>
  <si>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</si>
  <si>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</si>
  <si>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</si>
  <si>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</si>
  <si>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</si>
  <si>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</si>
  <si>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</si>
  <si>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</si>
  <si>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</si>
  <si>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</si>
  <si>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</si>
  <si>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</si>
  <si>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</si>
  <si>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</si>
  <si>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</si>
  <si>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</si>
  <si>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</si>
  <si>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</si>
  <si>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</si>
  <si>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</si>
  <si>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</si>
  <si>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</si>
  <si>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</si>
  <si>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</si>
  <si>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</si>
  <si>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</si>
  <si>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</si>
  <si>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</si>
  <si>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</si>
  <si>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</si>
  <si>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</si>
  <si>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</si>
  <si>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</si>
  <si>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</si>
  <si>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</si>
  <si>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</si>
  <si>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</si>
  <si>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</si>
  <si>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</si>
  <si>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</si>
  <si>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</si>
  <si>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</si>
  <si>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</si>
  <si>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</si>
  <si>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</si>
  <si>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</si>
  <si>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</si>
  <si>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</si>
  <si>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</si>
  <si>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</si>
  <si>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</si>
  <si>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</si>
  <si>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</si>
  <si>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Eredeti
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</si>
  <si>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</si>
  <si>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</si>
  <si>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</si>
  <si>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</si>
  <si>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</si>
  <si>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</si>
  <si>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</si>
  <si>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</si>
  <si>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</si>
  <si>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</si>
  <si>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</si>
  <si>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</si>
  <si>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</si>
  <si>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</si>
  <si>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B13</t>
  </si>
  <si>
    <t>B14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</si>
  <si>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</si>
  <si>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</si>
  <si>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</si>
  <si>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</si>
  <si>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</si>
  <si>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</si>
  <si>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</si>
  <si>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B22</t>
  </si>
  <si>
    <t>B23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</si>
  <si>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</si>
  <si>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</si>
  <si>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</si>
  <si>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</si>
  <si>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</si>
  <si>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</si>
  <si>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</si>
  <si>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</si>
  <si>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</si>
  <si>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</si>
  <si>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</si>
  <si>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</si>
  <si>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</si>
  <si>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</si>
  <si>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</si>
  <si>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</si>
  <si>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</si>
  <si>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</si>
  <si>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</si>
  <si>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</si>
  <si>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</si>
  <si>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</si>
  <si>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</si>
  <si>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</si>
  <si>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</si>
  <si>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</si>
  <si>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</si>
  <si>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</si>
  <si>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</si>
  <si>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</si>
  <si>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</si>
  <si>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</si>
  <si>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</si>
  <si>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</si>
  <si>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</si>
  <si>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</si>
  <si>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</si>
  <si>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</si>
  <si>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</si>
  <si>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</si>
  <si>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</si>
  <si>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</si>
  <si>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</si>
  <si>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</si>
  <si>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</si>
  <si>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</si>
  <si>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</si>
  <si>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</si>
  <si>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</si>
  <si>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</si>
  <si>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</si>
  <si>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</si>
  <si>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</si>
  <si>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</si>
  <si>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</si>
  <si>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</si>
  <si>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</si>
  <si>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</si>
  <si>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</si>
  <si>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</si>
  <si>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</si>
  <si>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</si>
  <si>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</si>
  <si>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</si>
  <si>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</si>
  <si>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B61</t>
  </si>
  <si>
    <t>B62</t>
  </si>
  <si>
    <t>Egyéb működési célú átvett pénzeszközök</t>
  </si>
  <si>
    <t>B63</t>
  </si>
  <si>
    <t>B6</t>
  </si>
  <si>
    <t>B71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</si>
  <si>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</si>
  <si>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</si>
  <si>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</si>
  <si>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</si>
  <si>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</si>
  <si>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</si>
  <si>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</si>
  <si>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</si>
  <si>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</si>
  <si>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</si>
  <si>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</si>
  <si>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</si>
  <si>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</si>
  <si>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</si>
  <si>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</si>
  <si>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</si>
  <si>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</si>
  <si>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</si>
  <si>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</si>
  <si>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</si>
  <si>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</si>
  <si>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</si>
  <si>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</si>
  <si>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</si>
  <si>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</si>
  <si>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</si>
  <si>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</si>
  <si>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</si>
  <si>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</si>
  <si>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</si>
  <si>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</si>
  <si>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</si>
  <si>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</si>
  <si>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</si>
  <si>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</si>
  <si>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</si>
  <si>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</si>
  <si>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</si>
  <si>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</si>
  <si>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</si>
  <si>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</si>
  <si>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</si>
  <si>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</si>
  <si>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K9111</t>
  </si>
  <si>
    <t>Likviditási célú hitelek, kölcsönök törlesztése pénzügyi vállalkozásnak</t>
  </si>
  <si>
    <t>K9112</t>
  </si>
  <si>
    <t>K9113</t>
  </si>
  <si>
    <t>K911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</si>
  <si>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</si>
  <si>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</si>
  <si>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</si>
  <si>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</si>
  <si>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</si>
  <si>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</si>
  <si>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</si>
  <si>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</si>
  <si>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</si>
  <si>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</si>
  <si>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</si>
  <si>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</si>
  <si>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</si>
  <si>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</si>
  <si>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</si>
  <si>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</si>
  <si>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</si>
  <si>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</si>
  <si>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</si>
  <si>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</si>
  <si>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</si>
  <si>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</si>
  <si>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</si>
  <si>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</si>
  <si>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</si>
  <si>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</si>
  <si>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</si>
  <si>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</si>
  <si>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</si>
  <si>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K9</t>
  </si>
  <si>
    <t>Felhalmozási célú garancia- és kezességvállalásból származó kifizetés áht. belülre</t>
  </si>
  <si>
    <t>Felhalmozási célú visszatérítendő támogatások, kölcsönök nyújtása áht. belülre</t>
  </si>
  <si>
    <t>Felhalmozási célú visszatérítendő támogatások, kölcsönök törlesztése áht. belülre</t>
  </si>
  <si>
    <t>Felhalmozási célú garancia- és kezességvállalásból származó kifizetés áht. kívülre</t>
  </si>
  <si>
    <t>Felhalmozási célú visszatérítendő támogatások, kölcsönök nyújtása áht. kívülre</t>
  </si>
  <si>
    <t>Működési célú visszatérítendő támogatások, kölcsönök nyújtása áht. kívülre</t>
  </si>
  <si>
    <t>Működési célú garancia- és kezességvállalásból származó kifizetés áht. kívülre</t>
  </si>
  <si>
    <t>Működési célú visszatérítendő támogatások, kölcsönök törlesztése áht. belülre</t>
  </si>
  <si>
    <t>Működési célú visszatérítendő támogatások, kölcsönök nyújtása áht. belülre</t>
  </si>
  <si>
    <t>Működési célú garancia- és kezességvállalásból származó kifizetés áht. belülre</t>
  </si>
  <si>
    <t>Munkavégzésre irányuló egyéb jogviszonyban nem saját foglalk.fizetett juttatások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</si>
  <si>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</si>
  <si>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</si>
  <si>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</si>
  <si>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</si>
  <si>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</si>
  <si>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</si>
  <si>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Működési célú garancia- és kezességv. származó megtérülések áht. kívülről</t>
  </si>
  <si>
    <t>Működési célú visszatérítendő támogatások, kölcsönök visszatérülése áht. kívülről</t>
  </si>
  <si>
    <t>Felhalmozási célú garancia- és kezességv. származó megtérülések áht. kívülről</t>
  </si>
  <si>
    <t>Felhalmozási célú visszatérítendő támog., kölcsönök visszatérülése áht. kívülről</t>
  </si>
  <si>
    <t>Módosított
előirányzat</t>
  </si>
  <si>
    <t>Teljesítés</t>
  </si>
  <si>
    <t>Telj. %</t>
  </si>
  <si>
    <t>5.</t>
  </si>
  <si>
    <t>Ssz.</t>
  </si>
  <si>
    <t>Rov.</t>
  </si>
  <si>
    <t>Őcsény Község Önkormányzata</t>
  </si>
  <si>
    <t>ezer Forintban</t>
  </si>
  <si>
    <t>Bevétel</t>
  </si>
  <si>
    <t>Kiadás</t>
  </si>
  <si>
    <t>(önkormányzati szinten összevont működési célú bevételek és kiadások mérlege)</t>
  </si>
  <si>
    <t>Közhatalmi bevételek</t>
  </si>
  <si>
    <t>Működési bevételek</t>
  </si>
  <si>
    <t>Működési célú átvett pénzeszközök</t>
  </si>
  <si>
    <t>Műk. c. támogatások államháztartáson belülről</t>
  </si>
  <si>
    <t>Finanszírozási bevételek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</si>
  <si>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</si>
  <si>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</si>
  <si>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</si>
  <si>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</si>
  <si>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</si>
  <si>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Munkaa. terhelő járulékok és szociális hozz.adó</t>
  </si>
  <si>
    <t>Költségvetési hiány</t>
  </si>
  <si>
    <t>Költségvetési többlet</t>
  </si>
  <si>
    <t>(önkormányzati szinten összevont felhalmozási célú bevételek és kiadások mérlege)</t>
  </si>
  <si>
    <t>Felh. c. támogatások államháztartáson belülről</t>
  </si>
  <si>
    <t>Felhalmozási bevételek</t>
  </si>
  <si>
    <t>Felhalmozási célú átvett pénzeszközök</t>
  </si>
  <si>
    <t>Beruházások</t>
  </si>
  <si>
    <t>Felújítások</t>
  </si>
  <si>
    <t>Egyéb felhalmozási célú kiadások</t>
  </si>
  <si>
    <t>Eredeti</t>
  </si>
  <si>
    <t>Módosított</t>
  </si>
  <si>
    <t>Előirányzat</t>
  </si>
  <si>
    <t>ktgv.évben esedékes</t>
  </si>
  <si>
    <t>ktgv. évet követően esedékes</t>
  </si>
  <si>
    <t>ktgv.évet köv. esed. végleges</t>
  </si>
  <si>
    <t>ktgv. évben esedékes végleges</t>
  </si>
  <si>
    <t>(intézményi szintű bevételek és kiadások)</t>
  </si>
  <si>
    <t>Őcsény Község Önkormányzata (733348)</t>
  </si>
  <si>
    <t>-</t>
  </si>
  <si>
    <t>ebből Önkormányzati hivatal működésének támogatása</t>
  </si>
  <si>
    <t>ebből Település-üzemeltetéshez kapcsolódó feladatellátás támogatása</t>
  </si>
  <si>
    <t>ebből Egyéb önkormányzati feladatok támogatása</t>
  </si>
  <si>
    <t>ebből Óvodapedagógusok, és az óvodap. nevelő munk. közv. s. bértámogatása</t>
  </si>
  <si>
    <t>ebből Óvodaműködtetési támogatás</t>
  </si>
  <si>
    <t>ebből Szociális étkeztetés</t>
  </si>
  <si>
    <t>ebből Gyermekétkeztetés támogatása</t>
  </si>
  <si>
    <t>ebből Könyvtári, közmûvelõdési és múzeumi feladatok támogatása</t>
  </si>
  <si>
    <t>ebből Magánszemélyek kommunális adója</t>
  </si>
  <si>
    <t>ebből Iparűzési adó</t>
  </si>
  <si>
    <t>ebből Talajterhelési díj</t>
  </si>
  <si>
    <t>ebből Igazgatási szolgáltatási díj</t>
  </si>
  <si>
    <t>ebből Étkeztetésből származó bevétel</t>
  </si>
  <si>
    <t>ebből Iskolai intézményi étkeztetésből származó bevétel</t>
  </si>
  <si>
    <t>ebből Lakossági közműfejlesztés támogatása</t>
  </si>
  <si>
    <t>ebből Lakossági közműfejlesztésből eredő bevétel</t>
  </si>
  <si>
    <t>ebből Élelmiszer-beszerzés</t>
  </si>
  <si>
    <t>ebből Nyomtatvány- és irodaszer-beszerzés</t>
  </si>
  <si>
    <t>ebből Üzemanyag-beszerzés</t>
  </si>
  <si>
    <t>ebből Gázenergia-szolgáltatás díja</t>
  </si>
  <si>
    <t>ebből Villamosenergia-szolgáltatás díja</t>
  </si>
  <si>
    <t>ebből Víz- és csatornadíjak</t>
  </si>
  <si>
    <t>ebből Óvodának juttatott intézményfinanszírozás</t>
  </si>
  <si>
    <t>ebből Közös hivatalnak juttatott intézményfinanszírozás</t>
  </si>
  <si>
    <t>ebből Nonprofit és civil szervezetek támogatása</t>
  </si>
  <si>
    <t>ebből Foglalkoztatást helyettesítő támogatás</t>
  </si>
  <si>
    <t>ebből Lakásfenntartási támogatás</t>
  </si>
  <si>
    <t>Őcsényi Tarkabarka Óvoda és Családi Napközi (798033)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</si>
  <si>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</si>
  <si>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</si>
  <si>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</si>
  <si>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</si>
  <si>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</si>
  <si>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</si>
  <si>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</si>
  <si>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</si>
  <si>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</si>
  <si>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</si>
  <si>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</si>
  <si>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</si>
  <si>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</si>
  <si>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</si>
  <si>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Őcsényi Közös Önkormányzati Hivatal (802035)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</si>
  <si>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</si>
  <si>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</si>
  <si>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</si>
  <si>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</si>
  <si>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</si>
  <si>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</si>
  <si>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</si>
  <si>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</si>
  <si>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</si>
  <si>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</si>
  <si>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</si>
  <si>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</si>
  <si>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</si>
  <si>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</si>
  <si>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</si>
  <si>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</si>
  <si>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</si>
  <si>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</si>
  <si>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</si>
  <si>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</si>
  <si>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</si>
  <si>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</si>
  <si>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</si>
  <si>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</si>
  <si>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</si>
  <si>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ebből Teleház bevétele</t>
  </si>
  <si>
    <t>ebből Közterülethasználat, temetőhöz kapcsolódó bevételek</t>
  </si>
  <si>
    <t>Megnevezés</t>
  </si>
  <si>
    <t>Költségvetési bevételek (=01+…+05)</t>
  </si>
  <si>
    <t>Bevételek összesen (=06+07)</t>
  </si>
  <si>
    <t>Költségvetési kiadások (=01+…+05)</t>
  </si>
  <si>
    <t>Kiadások összesen (=06+07)</t>
  </si>
  <si>
    <t>Beruházások összesen (=01+…+05)</t>
  </si>
  <si>
    <t>(intézményi szinten tervezett beruházások, felújítások, beruházáshoz kapcsolódó kezességvállalások)</t>
  </si>
  <si>
    <t>Felújítások összesen (=01+…+05)</t>
  </si>
  <si>
    <t>Önkormányzat</t>
  </si>
  <si>
    <t>Összesen</t>
  </si>
  <si>
    <t>6.</t>
  </si>
  <si>
    <t>7.</t>
  </si>
  <si>
    <t>(kiemelt előirányzatok és irányító szervi támogatás intézményi bontásban és összesítve)</t>
  </si>
  <si>
    <t>Közös Hivatal</t>
  </si>
  <si>
    <t>Óvoda</t>
  </si>
  <si>
    <t>Működési célú támogatások államháztartáson belülről</t>
  </si>
  <si>
    <t>Felhalmozási célú támogatások államháztartáson belülről</t>
  </si>
  <si>
    <t>Költségvetési bevételek (01+…+07)</t>
  </si>
  <si>
    <t>Bevételek összesen (=08+09)</t>
  </si>
  <si>
    <t>Adott irányító szervi támogatás</t>
  </si>
  <si>
    <t>Kapott irányító szervi támogatás</t>
  </si>
  <si>
    <t>Költségvetési kiadások (13+…+20)</t>
  </si>
  <si>
    <t>Kiadások összesen (=21+22)</t>
  </si>
  <si>
    <t>Bevételek összesen irányító szervi támogatással (=10+11)</t>
  </si>
  <si>
    <t>Kiadások összesen irányító szervi támogatással (=23+24)</t>
  </si>
  <si>
    <t>8.</t>
  </si>
  <si>
    <t>9.</t>
  </si>
  <si>
    <t>10.</t>
  </si>
  <si>
    <t>11.</t>
  </si>
  <si>
    <t>12.</t>
  </si>
  <si>
    <t>13.</t>
  </si>
  <si>
    <t>(intézményi szinten tervezett beruházások, felújítások)</t>
  </si>
  <si>
    <t>Adatszolgáltatás az elismert tartozásállományról</t>
  </si>
  <si>
    <t>Tartozás állomány megnevezése</t>
  </si>
  <si>
    <t>15-30 nap közötti állomány</t>
  </si>
  <si>
    <t>30-60 nap közötti állomány</t>
  </si>
  <si>
    <t>60 napon túli állomány</t>
  </si>
  <si>
    <t>Állammal szembeni tartozások</t>
  </si>
  <si>
    <t>Központi költségvetéssel szemben fennálló tartozások</t>
  </si>
  <si>
    <t>Elkülönített állami pénzalapokkal szembeni tartozások</t>
  </si>
  <si>
    <t>TB alapokkal szembeni tartozások</t>
  </si>
  <si>
    <t>Tartozásállomány önkormányzatok és intézmények felé</t>
  </si>
  <si>
    <t>Egyéb tartozásállomány</t>
  </si>
  <si>
    <t>Összesen:</t>
  </si>
  <si>
    <t>Költségvetési szerv neve: ……………………………………………..</t>
  </si>
  <si>
    <t>Költségvetési szerv számlaszáma: ………………………………..</t>
  </si>
  <si>
    <t>Többéves kihatással járó döntésekből származó kötelezettségek célok, évek szerinti bontásban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</si>
  <si>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</si>
  <si>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</si>
  <si>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</si>
  <si>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</si>
  <si>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</si>
  <si>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</si>
  <si>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</si>
  <si>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Az önkormányzat által nyújtott hitel és kölcsön 
alakulása lejárat és eszköz szerinti bontásban</t>
  </si>
  <si>
    <t>Bevételi jogcím</t>
  </si>
  <si>
    <t>Kedvezmény nélkül elérhető bevétel</t>
  </si>
  <si>
    <t>Fogorvos bérleti díja</t>
  </si>
  <si>
    <t>Üres ingatlan kommunálisadó kevdvezménye</t>
  </si>
  <si>
    <t>Gyermekorvos bérleti díja</t>
  </si>
  <si>
    <t>Háziorvos bérleti díja</t>
  </si>
  <si>
    <t>Lakásfenntartási tám. részesülök talajterh.kedvezm.</t>
  </si>
  <si>
    <t>Az önkormányzat által adott közvetett támogatás</t>
  </si>
  <si>
    <t>Átlaglétszám</t>
  </si>
  <si>
    <t>Őcsényi Közös Önkormányzati Hivatal</t>
  </si>
  <si>
    <t>Közfoglalkoztatás</t>
  </si>
  <si>
    <t>Polgármester</t>
  </si>
  <si>
    <t>Hivatalsegéd</t>
  </si>
  <si>
    <t>IKSZT</t>
  </si>
  <si>
    <t>Könyvtár-Teleház</t>
  </si>
  <si>
    <t>Művelődésszervező</t>
  </si>
  <si>
    <t>Konyha</t>
  </si>
  <si>
    <t>Karbantartók</t>
  </si>
  <si>
    <t>Takarító</t>
  </si>
  <si>
    <t>Teljes munkaidőben foglalkoztatott</t>
  </si>
  <si>
    <t>Őcsény</t>
  </si>
  <si>
    <t>Várdomb</t>
  </si>
  <si>
    <t>Pörböly</t>
  </si>
  <si>
    <t>Őcsényi Tarkabarka Óvoda és Családi Napközi</t>
  </si>
  <si>
    <t xml:space="preserve">  </t>
  </si>
  <si>
    <t>Óvónő</t>
  </si>
  <si>
    <t>Dajka</t>
  </si>
  <si>
    <t>Családi napközi</t>
  </si>
  <si>
    <t>Pedagógiai asszisztens</t>
  </si>
  <si>
    <t>(önkormányzati szinten összevont létszámadatok)</t>
  </si>
  <si>
    <t>Őcsényi Tarkabarka Óvoda és Családi N.</t>
  </si>
  <si>
    <t>Őcsény Község Önkormányzata összevont engedélyezett létszámkerete</t>
  </si>
  <si>
    <t>(intézményi szintű létszámadatok)</t>
  </si>
  <si>
    <t>Őcsény Község Önkormányzata engedélyezett létszámkerete</t>
  </si>
  <si>
    <t>Őcsény Község Önkormányzata közfoglalkoztatási engedélyezett létszámkerete</t>
  </si>
  <si>
    <t>Őcsényi Közös Önkormányzati Hivatal engedélyezett létszámkerete</t>
  </si>
  <si>
    <t>Őcsényi Tarkabarka Óvoda és CSN engedélyezett létszámkerete</t>
  </si>
  <si>
    <t>Kiadások összesen (=01+…+03)</t>
  </si>
  <si>
    <t>Bevételek összesen (=01+…+03)</t>
  </si>
  <si>
    <t>Állami (államigazgatási) feladatok kiadásai</t>
  </si>
  <si>
    <t>Állami (államigazgatási) feladatok bevételei</t>
  </si>
  <si>
    <t>Önként vállalt feladatok kiadásai</t>
  </si>
  <si>
    <t>Önként vállalt feladatok bevételei</t>
  </si>
  <si>
    <t>Kötelező feladatok kiadásai</t>
  </si>
  <si>
    <t>Kötelező feladatok bevételei</t>
  </si>
  <si>
    <t>Megnevezése</t>
  </si>
  <si>
    <t>(önkormányzati szintű bevételek és kiadások kötelező feladatok, önként vállalt feladatok, állami (államigazgatási) feladatok szerinti bontásban)</t>
  </si>
  <si>
    <t>Halmozott finanszírozás</t>
  </si>
  <si>
    <t>Finanszírozási hiány / többlet</t>
  </si>
  <si>
    <t>Kiadások összesen (=19+20)</t>
  </si>
  <si>
    <t>Költségvetési kiadások (=11+…+18)</t>
  </si>
  <si>
    <t>Költségvetési bevételek (=01+…+07)</t>
  </si>
  <si>
    <t>18.</t>
  </si>
  <si>
    <t>17.</t>
  </si>
  <si>
    <t>16.</t>
  </si>
  <si>
    <t>15.</t>
  </si>
  <si>
    <t>14.</t>
  </si>
  <si>
    <t>dec.</t>
  </si>
  <si>
    <t>nov.</t>
  </si>
  <si>
    <t>okt.</t>
  </si>
  <si>
    <t>szep.</t>
  </si>
  <si>
    <t>aug.</t>
  </si>
  <si>
    <t>júl.</t>
  </si>
  <si>
    <t>jún.</t>
  </si>
  <si>
    <t>máj.</t>
  </si>
  <si>
    <t>ápr.</t>
  </si>
  <si>
    <t>márc.</t>
  </si>
  <si>
    <t>febr.</t>
  </si>
  <si>
    <t>jan.</t>
  </si>
  <si>
    <t>Diff.</t>
  </si>
  <si>
    <t>össz.</t>
  </si>
  <si>
    <t>EI.</t>
  </si>
  <si>
    <t>(finanszírozási ütemterv és likviditási terv)</t>
  </si>
  <si>
    <t>Kiadások összesen (=09+10)</t>
  </si>
  <si>
    <t>Bevételek összesen (=09+10)</t>
  </si>
  <si>
    <t>Költségvetési kiadások (=01+…+08)</t>
  </si>
  <si>
    <t>Költségvetési bevételek (=01+…+08)</t>
  </si>
  <si>
    <t>(tájékoztató az átmeneti gazdálkodásról)</t>
  </si>
  <si>
    <t>(intézményi szintű bevételek és kiadások kötelező feladatok, önként vállalt feladatok, állami (államigazgatási) feladatok szerinti bontásban)</t>
  </si>
  <si>
    <t>Saját bevétel</t>
  </si>
  <si>
    <t>Hitel visszafizetési kötelezettség</t>
  </si>
  <si>
    <t>Hitel korlát alapja</t>
  </si>
  <si>
    <t>Saját bevétel 50%-a</t>
  </si>
  <si>
    <t>(saját bevételek hitelfelvételi korlátja)</t>
  </si>
  <si>
    <t>Működési bevétel</t>
  </si>
  <si>
    <t>Működési célú átvett pénzeszköz</t>
  </si>
  <si>
    <t>Felhalmozási célú átvett pénzeszköz</t>
  </si>
  <si>
    <t>Forintban</t>
  </si>
  <si>
    <t xml:space="preserve"> -----</t>
  </si>
  <si>
    <t>Követelés ill. Kötelezettségvállalás, mfk.</t>
  </si>
  <si>
    <t>Módosított előirányzat</t>
  </si>
  <si>
    <t>----</t>
  </si>
  <si>
    <t>ebből Környezetvédelmi, természetvédelmi, műemlékv., építésügyi stb. bírság</t>
  </si>
  <si>
    <t>(önkormányzati szinten összevont - konszolidált - bevételek és kiadások)</t>
  </si>
  <si>
    <t>ebből Lakott külterülettel kapcsolatos feladatok támogatása</t>
  </si>
  <si>
    <t>ebből Kiegészítő támogatás az óvodap. minősítéséből adódó többletkiadásokhoz</t>
  </si>
  <si>
    <t>ebből A települési önkormányzatok szociális feladatainak egyéb támogatása</t>
  </si>
  <si>
    <t>ebből Családi napközi ellátás, családi gyermekfelügyelet</t>
  </si>
  <si>
    <t>Működési célú költségvetési támogatások és kiegészítő támogatások</t>
  </si>
  <si>
    <t>Elszámolásból származó bevételek</t>
  </si>
  <si>
    <t>ebből A 2014. évről áthúzódó bérkompenzáció támogatása</t>
  </si>
  <si>
    <t>ebből Pénzbeli szociális ellátások kiegészítése</t>
  </si>
  <si>
    <t>ebből Szociális ágazati pótlék</t>
  </si>
  <si>
    <t>B411</t>
  </si>
  <si>
    <t>Biztosító által fizetett kártérítés</t>
  </si>
  <si>
    <t>Működési bevételek (=34+…+44)</t>
  </si>
  <si>
    <t>Felhalmozási bevételek (=46+…+50)</t>
  </si>
  <si>
    <t xml:space="preserve">Működési célú visszat. tám., kölcsönök visszatérülése az Európai Uniótól </t>
  </si>
  <si>
    <t>B64</t>
  </si>
  <si>
    <t>B65</t>
  </si>
  <si>
    <t>Működési célú visszat. tám., kölcsönök visszat. korm. és más nemzetközi sz.</t>
  </si>
  <si>
    <t>B74</t>
  </si>
  <si>
    <t>B75</t>
  </si>
  <si>
    <t xml:space="preserve">Felhalmozási célú visszat. tám., kölcsönök visszatérülése az Európai Uniótól </t>
  </si>
  <si>
    <t>Felhalmozási célú visszat. tám., kölcsönök visszat. korm. és más nemzetközi sz.</t>
  </si>
  <si>
    <t>Működési célú átvett pénzeszközök (=52+…+56)</t>
  </si>
  <si>
    <t>Felhalmozási célú átvett pénzeszközök (=58+…+62)</t>
  </si>
  <si>
    <t>Költségvetési bevételek (=13+19+33+45+51+57+63)</t>
  </si>
  <si>
    <t>Hosszú lejáratú hitelek, kölcsönök felvétele pénzügyi vállalkozástól</t>
  </si>
  <si>
    <t>Rövid lejáratú hitelek, kölcsönök felvétele pénzügyi vállalkozástól</t>
  </si>
  <si>
    <t>Éven belüli lejáratú belföldi értékpapírok kibocsátása</t>
  </si>
  <si>
    <t>Éven túli lejáratú belföldi értékpapírok kibocsátása</t>
  </si>
  <si>
    <t>Hitel-, kölcsönfelvétel pénzügyi vállalkozástól (=65+66+67)</t>
  </si>
  <si>
    <t>Belföldi értékpapírok bevételei (=69+..+72)</t>
  </si>
  <si>
    <t>Lekötött bankbetétek megszüntetése</t>
  </si>
  <si>
    <t>Maradvány igénybevétele (=74+75)</t>
  </si>
  <si>
    <t>B819</t>
  </si>
  <si>
    <t>B8191</t>
  </si>
  <si>
    <t>B8192</t>
  </si>
  <si>
    <t>Hosszú lejáratú tulajdonosi kölcsönök bevételei</t>
  </si>
  <si>
    <t>Rövid lejáratú tulajdonosi kölcsönök bevételei</t>
  </si>
  <si>
    <t>Belföldi finanszírozás bevételei (=68+73+76+…+81+84)</t>
  </si>
  <si>
    <t>Tulajdonosi kölcsönök bevételei (=82+83)</t>
  </si>
  <si>
    <t>Külföldi finanszírozás bevételei (=86+…+90)</t>
  </si>
  <si>
    <t>Hitelek, kölcsönök felvétele külföldi pénzintézetektől</t>
  </si>
  <si>
    <t>Hitelek, kölcsönök felvétele külföldi kormányoktól és nemzetk. szerv.</t>
  </si>
  <si>
    <t>B825</t>
  </si>
  <si>
    <t>Bevételek összesen (=64+94)</t>
  </si>
  <si>
    <t>B84</t>
  </si>
  <si>
    <t>Finanszírozási bevételek (=85+91+92+93)</t>
  </si>
  <si>
    <t>Váltóbevételek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</si>
  <si>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</si>
  <si>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</si>
  <si>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</si>
  <si>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</si>
  <si>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</si>
  <si>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</si>
  <si>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</si>
  <si>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</si>
  <si>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</si>
  <si>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</si>
  <si>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</si>
  <si>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</si>
  <si>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</si>
  <si>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</si>
  <si>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</si>
  <si>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</si>
  <si>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</si>
  <si>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</si>
  <si>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</si>
  <si>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</si>
  <si>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</si>
  <si>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</si>
  <si>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</si>
  <si>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</si>
  <si>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</si>
  <si>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</si>
  <si>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K5021</t>
  </si>
  <si>
    <t>Helyi önkormányzatok előző évi elszámolásából származó kiadások</t>
  </si>
  <si>
    <t>Helyi önkormányzatok törvényi előíráson alapuló befizetései</t>
  </si>
  <si>
    <t>K5022</t>
  </si>
  <si>
    <t>Egyéb elvonások és befizetések</t>
  </si>
  <si>
    <t>K5023</t>
  </si>
  <si>
    <t>Működési célú támogatások Európai Uniónak</t>
  </si>
  <si>
    <t>K513</t>
  </si>
  <si>
    <t>Felhalmozási célú támogatások az Európai Uniónak</t>
  </si>
  <si>
    <t>K89</t>
  </si>
  <si>
    <t>Hosszú lejáratú hitelek, kölcsönök törlesztése pénzügyi vállalkozásnak</t>
  </si>
  <si>
    <t>Rövid lejáratú hitelek, kölcsönök törlesztése pénzügyi vállalkozásnak</t>
  </si>
  <si>
    <t>Kincstárjegyek beváltása</t>
  </si>
  <si>
    <t>Éven belüli lejáratú belföldi értékpapírok beváltása</t>
  </si>
  <si>
    <t>Belföldi kötvények beváltása</t>
  </si>
  <si>
    <t>K9125</t>
  </si>
  <si>
    <t>Pénzeszközök lekötött bankbetétként elhelyezése</t>
  </si>
  <si>
    <t>K919</t>
  </si>
  <si>
    <t>Rövid lejáratú tulajdonosi kölcsönök kiadásai</t>
  </si>
  <si>
    <t>Hosszú lejáratú tulajdonosi kölcsönök kiadásai</t>
  </si>
  <si>
    <t>K9191</t>
  </si>
  <si>
    <t>K9192</t>
  </si>
  <si>
    <t>Hitelek, kölcsönök törlesztése külföldi pénzintézeteknek</t>
  </si>
  <si>
    <t>K925</t>
  </si>
  <si>
    <t>Hitelek, kölcsönök törlesztése külföldi kormányoknak és nemz. szerv.</t>
  </si>
  <si>
    <t>Váltókiadások</t>
  </si>
  <si>
    <t>K94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</si>
  <si>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</si>
  <si>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</si>
  <si>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</si>
  <si>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</si>
  <si>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</si>
  <si>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</si>
  <si>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</si>
  <si>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</si>
  <si>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</si>
  <si>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</si>
  <si>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</si>
  <si>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</si>
  <si>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</si>
  <si>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</si>
  <si>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</si>
  <si>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</si>
  <si>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</si>
  <si>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</si>
  <si>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</si>
  <si>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</si>
  <si>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</si>
  <si>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</si>
  <si>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</si>
  <si>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</si>
  <si>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</si>
  <si>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</si>
  <si>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</si>
  <si>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</si>
  <si>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</si>
  <si>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</si>
  <si>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</si>
  <si>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</si>
  <si>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</si>
  <si>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</si>
  <si>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</si>
  <si>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</si>
  <si>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</si>
  <si>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</si>
  <si>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</si>
  <si>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</si>
  <si>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</si>
  <si>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</si>
  <si>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</si>
  <si>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</si>
  <si>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</si>
  <si>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</si>
  <si>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</si>
  <si>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</si>
  <si>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</si>
  <si>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</si>
  <si>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</si>
  <si>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</si>
  <si>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</si>
  <si>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</si>
  <si>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</si>
  <si>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</si>
  <si>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</si>
  <si>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</si>
  <si>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</si>
  <si>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</si>
  <si>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</si>
  <si>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</si>
  <si>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</si>
  <si>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</si>
  <si>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</si>
  <si>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</si>
  <si>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</si>
  <si>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</si>
  <si>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</si>
  <si>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</si>
  <si>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Beruházások (=166+…+172)</t>
  </si>
  <si>
    <t>Felújítások (=174+...+177)</t>
  </si>
  <si>
    <t>Egyéb felhalmozási célú kiadások (=179+…+187)</t>
  </si>
  <si>
    <t>Költségvetési kiadások (=114+115+140+149+165+173+178+188)</t>
  </si>
  <si>
    <t>Hitel-, kölcsöntörlesztés államháztartáson kívülre (=190+191+192)</t>
  </si>
  <si>
    <t>Belföldi értékpapírok kiadásai (=194+…+198)</t>
  </si>
  <si>
    <t>Tulajdonosi kölcsönök kiadásain (=206+207)</t>
  </si>
  <si>
    <t>Belföldi finanszírozás kiadásai (=193+199+…+205+208)</t>
  </si>
  <si>
    <t>Külföldi finanszírozás kiadásai (=210+…+214)</t>
  </si>
  <si>
    <t>Finanszírozási kiadások (=209+215+216+217)</t>
  </si>
  <si>
    <t>Kiadások összesen (=189+218)</t>
  </si>
  <si>
    <t>70 évnél idősebbek kommunálisadó kedvezménye</t>
  </si>
  <si>
    <t>70 évnél idősebbek talajterhelésidíj kedvezménye</t>
  </si>
  <si>
    <t>2015. jan. 1.</t>
  </si>
  <si>
    <t>2015. dec. 31.</t>
  </si>
  <si>
    <t>Forgatási célú külföldi értékpapírok beváltása, értékesítése</t>
  </si>
  <si>
    <t>Foglalkoztatottak személyi juttatásai (=96+…+108)</t>
  </si>
  <si>
    <t>Külső személyi juttatások (=110+111+112)</t>
  </si>
  <si>
    <t>Személyi juttatások (=109+113)</t>
  </si>
  <si>
    <t>Készletbeszerzés (=116+117+118)</t>
  </si>
  <si>
    <t>Kommunikációs szolgáltatások (=120+121)</t>
  </si>
  <si>
    <t>Szolgáltatási kiadások (=123+…+129)</t>
  </si>
  <si>
    <t>Kiküldetések, reklám- és propagandakiadások (=131+132)</t>
  </si>
  <si>
    <t>Különféle befizetések és egyéb dologi kiadások (=134+…+138)</t>
  </si>
  <si>
    <t>Dologi kiadások (=119+122+130+133+139)</t>
  </si>
  <si>
    <t>Ellátottak pénzbeli juttatásai (=141+...+148)</t>
  </si>
  <si>
    <t>Egyéb működési célú kiadások (=150+…+164)</t>
  </si>
  <si>
    <t>Reptéri faházak megvásárlása</t>
  </si>
  <si>
    <t>-----</t>
  </si>
  <si>
    <t>Játékbeszerzés</t>
  </si>
  <si>
    <t>Udvari játék</t>
  </si>
  <si>
    <t>Kerítés-felújítás</t>
  </si>
  <si>
    <t>Sportpálya öltöző</t>
  </si>
  <si>
    <t>Csoportszobák és közös helyiségek festése</t>
  </si>
  <si>
    <t>KEOP napelemes projekt</t>
  </si>
  <si>
    <t>2014. évi mód.EI 1/12</t>
  </si>
  <si>
    <t>ebből Bérleti díj bevételek</t>
  </si>
  <si>
    <t>ebből Sárközi Lakodalom jegybevétel</t>
  </si>
  <si>
    <t>ebből Egyéb működési célú pénzeszköz-átadás</t>
  </si>
  <si>
    <t>Eredeti EI</t>
  </si>
  <si>
    <t>Mód. EI.</t>
  </si>
  <si>
    <t>Étkezési szoftver beszerzés</t>
  </si>
  <si>
    <t>Felújítások összesen (=01+…+09)</t>
  </si>
  <si>
    <t>Mátrix nyomtató (konyha)</t>
  </si>
  <si>
    <t>Számítógép (pályázatíró)</t>
  </si>
  <si>
    <t>Fő u. 18. lakóház megvásárlása</t>
  </si>
  <si>
    <t>Hősök tere felújítása</t>
  </si>
  <si>
    <t>Temetőkapu felújítása</t>
  </si>
  <si>
    <t>"Oázis kert" - munka, élet, ízek program megvalósításához adott kölcsön</t>
  </si>
  <si>
    <t>Laptop + kiegészítők vásárlása</t>
  </si>
  <si>
    <t>Zsidó emlékmű</t>
  </si>
  <si>
    <t>Kisbusz beszerzés</t>
  </si>
  <si>
    <t>DDOP védőnői helyiségek felújítása</t>
  </si>
  <si>
    <t>DDOP védőnői szoftver beszerzés</t>
  </si>
  <si>
    <t>DDOP védőnői eszköz beszerzés</t>
  </si>
  <si>
    <t>Vízmű által végzett felújítás (haszn.díj terhére)</t>
  </si>
  <si>
    <t>Porszívó beszerzés (reptér. könyvtár)</t>
  </si>
  <si>
    <t>ebből Óvodai intézményi étkeztetésből származó bevétel</t>
  </si>
  <si>
    <t>Tekintettel a 2014. január 1-től alkalmazott új számviteli elszámolásra, megváltozott, jobban követhetővé vált a többéves kihatással járó kötelezettségek (kötelezettségvállalások) nyilvántartása, amely adatok ennek megfelelően az 1., illetve 4-6. mellékletekben teljes körűen rendelkezésre állnak, így külön mellékletben feltüntetni az adatokat nem szükséges.</t>
  </si>
  <si>
    <t>Informatikai eszközök beszerzése</t>
  </si>
  <si>
    <t>Egyéb eszközök beszerzése</t>
  </si>
  <si>
    <t>Hangfal beszerzés</t>
  </si>
  <si>
    <t>Konyha bútor beszerzés</t>
  </si>
  <si>
    <t>Bocskai u. 3. lakóház megvásárlása</t>
  </si>
  <si>
    <t>Gyermekjóléti szolgálat iroda berendezés</t>
  </si>
  <si>
    <t>Lemezjátszó gyűjtemény megvásárlása</t>
  </si>
  <si>
    <t>Beruházások összesen (=01+…+14)</t>
  </si>
  <si>
    <t>Gyermekorvosi rendelő felújítása</t>
  </si>
  <si>
    <t>Kiégett faház asztalos javítása</t>
  </si>
  <si>
    <t>1. melléklet a 3/2016. (IV. 04.) önkormányzati rendelethez</t>
  </si>
  <si>
    <t>2. melléklet a 3/2016. (IV. 04.) önkormányzati rendelethez</t>
  </si>
  <si>
    <t>3. melléklet a 3/2016. (IV. 04.) önkormányzati rendelethez</t>
  </si>
  <si>
    <t>4. melléklet a 3/2016. (IV. 04.) önkormányzati rendelethez</t>
  </si>
  <si>
    <t>5. melléklet a 3/2016. (IV. 04.) önkormányzati rendelethez</t>
  </si>
  <si>
    <t>6. melléklet a 3/2016. (IV. 04.) önkormányzati rendelethez</t>
  </si>
  <si>
    <t>7. melléklet a 3/2016. (IV. 04.) önkormányzati rendelethez</t>
  </si>
  <si>
    <t>8. melléklet a 3/2016. (IV. 04.) önkormányzati rendelethez</t>
  </si>
  <si>
    <t>9. melléklet a 3/2016. (IV. 04.) önkormányzati rendelethez</t>
  </si>
  <si>
    <t>10. melléklet a 3/2016. (IV. 04.) önkormányzati rendelethez</t>
  </si>
  <si>
    <t>11. melléklet a 3/2016. (IV. 04.) önkormányzati rendelethez</t>
  </si>
  <si>
    <t>12. melléklet a 3/2016. (IV. 04.) önkormányzati rendelethez</t>
  </si>
  <si>
    <t>13. melléklet a 3/2016. (IV. 04.) önkormányzati rendelethez</t>
  </si>
  <si>
    <t>14. melléklet a 3/2016. (IV. 04.) önkormányzati rendelethez</t>
  </si>
  <si>
    <t>15. melléklet a 3/2016. (IV. 04.) önkormányzati rendelethez</t>
  </si>
  <si>
    <t>16. melléklet a 3/2016. (IV. 04.) önkormányzati rendelethez</t>
  </si>
  <si>
    <t>17. melléklet a 3/2016. (IV. 04.) önkormányzati rendelethez</t>
  </si>
  <si>
    <t>18. melléklet a 3/2016. (IV. 04.) önkormányzati rendelethez</t>
  </si>
  <si>
    <t>19. melléklet a 3/2016. (IV. 04.) önkormányzati rendelethez</t>
  </si>
  <si>
    <t>20. melléklet a 3/2016. (IV. 04.) önkormányzati rendelethez</t>
  </si>
</sst>
</file>

<file path=xl/styles.xml><?xml version="1.0" encoding="utf-8"?>
<styleSheet xmlns="http://schemas.openxmlformats.org/spreadsheetml/2006/main">
  <numFmts count="5">
    <numFmt numFmtId="41" formatCode="_-* #,##0\ _F_t_-;\-* #,##0\ _F_t_-;_-* &quot;-&quot;\ _F_t_-;_-@_-"/>
    <numFmt numFmtId="164" formatCode="0__"/>
    <numFmt numFmtId="165" formatCode="00"/>
    <numFmt numFmtId="166" formatCode="\ ##########"/>
    <numFmt numFmtId="167" formatCode="General\ \f\ő"/>
  </numFmts>
  <fonts count="26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Grid">
        <fgColor theme="0" tint="-0.149967955565050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3" fillId="0" borderId="0"/>
  </cellStyleXfs>
  <cellXfs count="639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165" fontId="9" fillId="0" borderId="0" xfId="0" applyNumberFormat="1" applyFont="1" applyFill="1"/>
    <xf numFmtId="0" fontId="8" fillId="6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1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5" borderId="0" xfId="0" applyFont="1" applyFill="1"/>
    <xf numFmtId="0" fontId="2" fillId="6" borderId="0" xfId="0" applyFont="1" applyFill="1"/>
    <xf numFmtId="0" fontId="9" fillId="0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/>
    <xf numFmtId="3" fontId="9" fillId="0" borderId="1" xfId="0" applyNumberFormat="1" applyFont="1" applyFill="1" applyBorder="1" applyAlignment="1" applyProtection="1">
      <alignment horizontal="left" vertical="center" wrapText="1"/>
    </xf>
    <xf numFmtId="3" fontId="7" fillId="3" borderId="1" xfId="0" applyNumberFormat="1" applyFont="1" applyFill="1" applyBorder="1" applyAlignment="1" applyProtection="1">
      <alignment horizontal="left" vertical="center" wrapText="1"/>
    </xf>
    <xf numFmtId="3" fontId="7" fillId="4" borderId="2" xfId="0" applyNumberFormat="1" applyFont="1" applyFill="1" applyBorder="1" applyAlignment="1" applyProtection="1">
      <alignment horizontal="left" vertical="center" wrapText="1"/>
    </xf>
    <xf numFmtId="3" fontId="9" fillId="0" borderId="2" xfId="0" applyNumberFormat="1" applyFont="1" applyFill="1" applyBorder="1" applyAlignment="1" applyProtection="1">
      <alignment horizontal="left" vertical="center" wrapText="1"/>
    </xf>
    <xf numFmtId="0" fontId="1" fillId="5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top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 wrapText="1"/>
    </xf>
    <xf numFmtId="0" fontId="3" fillId="0" borderId="0" xfId="0" applyFont="1" applyBorder="1"/>
    <xf numFmtId="0" fontId="4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8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right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41" fontId="4" fillId="8" borderId="1" xfId="0" applyNumberFormat="1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41" fontId="4" fillId="8" borderId="1" xfId="0" applyNumberFormat="1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top"/>
    </xf>
    <xf numFmtId="165" fontId="10" fillId="0" borderId="0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0" fontId="18" fillId="9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41" fontId="18" fillId="9" borderId="1" xfId="0" applyNumberFormat="1" applyFont="1" applyFill="1" applyBorder="1" applyAlignment="1">
      <alignment vertical="center"/>
    </xf>
    <xf numFmtId="41" fontId="18" fillId="5" borderId="1" xfId="0" applyNumberFormat="1" applyFont="1" applyFill="1" applyBorder="1" applyAlignment="1">
      <alignment vertical="center"/>
    </xf>
    <xf numFmtId="41" fontId="18" fillId="6" borderId="1" xfId="0" applyNumberFormat="1" applyFont="1" applyFill="1" applyBorder="1" applyAlignment="1">
      <alignment vertical="center"/>
    </xf>
    <xf numFmtId="0" fontId="2" fillId="0" borderId="8" xfId="0" applyFont="1" applyFill="1" applyBorder="1" applyAlignment="1" applyProtection="1"/>
    <xf numFmtId="10" fontId="20" fillId="8" borderId="1" xfId="0" applyNumberFormat="1" applyFont="1" applyFill="1" applyBorder="1" applyAlignment="1">
      <alignment horizontal="justify" vertical="center"/>
    </xf>
    <xf numFmtId="10" fontId="18" fillId="8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justify" vertical="center"/>
    </xf>
    <xf numFmtId="167" fontId="0" fillId="0" borderId="1" xfId="0" applyNumberFormat="1" applyFont="1" applyBorder="1" applyAlignment="1">
      <alignment horizontal="center" vertical="center"/>
    </xf>
    <xf numFmtId="167" fontId="0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167" fontId="21" fillId="0" borderId="1" xfId="0" applyNumberFormat="1" applyFont="1" applyBorder="1" applyAlignment="1">
      <alignment horizontal="center" vertical="center"/>
    </xf>
    <xf numFmtId="0" fontId="20" fillId="8" borderId="1" xfId="0" applyFont="1" applyFill="1" applyBorder="1" applyAlignment="1">
      <alignment horizontal="justify" vertical="center"/>
    </xf>
    <xf numFmtId="167" fontId="18" fillId="8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7" fontId="4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167" fontId="21" fillId="5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justify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8" fillId="6" borderId="4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41" fontId="17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vertical="center" wrapText="1"/>
    </xf>
    <xf numFmtId="41" fontId="18" fillId="5" borderId="1" xfId="0" applyNumberFormat="1" applyFont="1" applyFill="1" applyBorder="1" applyAlignment="1">
      <alignment horizontal="right" vertical="center"/>
    </xf>
    <xf numFmtId="41" fontId="18" fillId="6" borderId="1" xfId="0" applyNumberFormat="1" applyFont="1" applyFill="1" applyBorder="1" applyAlignment="1">
      <alignment horizontal="right" vertical="center"/>
    </xf>
    <xf numFmtId="3" fontId="2" fillId="6" borderId="0" xfId="0" applyNumberFormat="1" applyFont="1" applyFill="1" applyBorder="1" applyAlignment="1">
      <alignment horizontal="right" vertical="center"/>
    </xf>
    <xf numFmtId="3" fontId="22" fillId="6" borderId="1" xfId="0" applyNumberFormat="1" applyFont="1" applyFill="1" applyBorder="1" applyAlignment="1">
      <alignment horizontal="right" vertical="center"/>
    </xf>
    <xf numFmtId="9" fontId="2" fillId="6" borderId="0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 applyProtection="1">
      <alignment horizontal="right" vertical="center"/>
    </xf>
    <xf numFmtId="9" fontId="2" fillId="6" borderId="4" xfId="0" applyNumberFormat="1" applyFont="1" applyFill="1" applyBorder="1" applyAlignment="1" applyProtection="1">
      <alignment horizontal="center" vertical="center"/>
    </xf>
    <xf numFmtId="9" fontId="2" fillId="6" borderId="2" xfId="0" applyNumberFormat="1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>
      <alignment horizontal="left" vertical="center" wrapText="1"/>
    </xf>
    <xf numFmtId="49" fontId="7" fillId="6" borderId="4" xfId="0" applyNumberFormat="1" applyFont="1" applyFill="1" applyBorder="1" applyAlignment="1" applyProtection="1">
      <alignment horizontal="center" vertical="center"/>
    </xf>
    <xf numFmtId="49" fontId="7" fillId="6" borderId="2" xfId="0" applyNumberFormat="1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7" fillId="6" borderId="4" xfId="0" applyFont="1" applyFill="1" applyBorder="1" applyAlignment="1" applyProtection="1">
      <alignment horizontal="left" vertical="center" wrapText="1"/>
    </xf>
    <xf numFmtId="0" fontId="7" fillId="6" borderId="3" xfId="0" applyFont="1" applyFill="1" applyBorder="1" applyAlignment="1" applyProtection="1">
      <alignment horizontal="left" vertical="center" wrapText="1"/>
    </xf>
    <xf numFmtId="3" fontId="2" fillId="5" borderId="1" xfId="0" applyNumberFormat="1" applyFont="1" applyFill="1" applyBorder="1" applyAlignment="1" applyProtection="1">
      <alignment horizontal="right" vertical="center"/>
    </xf>
    <xf numFmtId="9" fontId="2" fillId="5" borderId="4" xfId="0" applyNumberFormat="1" applyFont="1" applyFill="1" applyBorder="1" applyAlignment="1" applyProtection="1">
      <alignment horizontal="center" vertical="center"/>
    </xf>
    <xf numFmtId="9" fontId="2" fillId="5" borderId="2" xfId="0" applyNumberFormat="1" applyFont="1" applyFill="1" applyBorder="1" applyAlignment="1" applyProtection="1">
      <alignment horizontal="center"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3" fontId="5" fillId="0" borderId="3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9" fontId="1" fillId="0" borderId="4" xfId="0" applyNumberFormat="1" applyFont="1" applyFill="1" applyBorder="1" applyAlignment="1" applyProtection="1">
      <alignment horizontal="center" vertical="center"/>
    </xf>
    <xf numFmtId="9" fontId="1" fillId="0" borderId="2" xfId="0" applyNumberFormat="1" applyFont="1" applyFill="1" applyBorder="1" applyAlignment="1" applyProtection="1">
      <alignment horizontal="center" vertical="center"/>
    </xf>
    <xf numFmtId="49" fontId="7" fillId="5" borderId="4" xfId="0" quotePrefix="1" applyNumberFormat="1" applyFont="1" applyFill="1" applyBorder="1" applyAlignment="1" applyProtection="1">
      <alignment horizontal="center" vertical="center"/>
    </xf>
    <xf numFmtId="49" fontId="7" fillId="5" borderId="2" xfId="0" quotePrefix="1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left" vertical="center"/>
    </xf>
    <xf numFmtId="0" fontId="4" fillId="5" borderId="2" xfId="0" applyFont="1" applyFill="1" applyBorder="1" applyAlignment="1" applyProtection="1">
      <alignment horizontal="left" vertical="center"/>
    </xf>
    <xf numFmtId="0" fontId="7" fillId="5" borderId="4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49" fontId="9" fillId="0" borderId="4" xfId="0" quotePrefix="1" applyNumberFormat="1" applyFont="1" applyFill="1" applyBorder="1" applyAlignment="1" applyProtection="1">
      <alignment horizontal="center" vertical="center"/>
    </xf>
    <xf numFmtId="49" fontId="9" fillId="0" borderId="2" xfId="0" quotePrefix="1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3" fontId="1" fillId="0" borderId="4" xfId="0" applyNumberFormat="1" applyFont="1" applyFill="1" applyBorder="1" applyAlignment="1" applyProtection="1">
      <alignment horizontal="right" vertical="center"/>
    </xf>
    <xf numFmtId="3" fontId="1" fillId="0" borderId="3" xfId="0" applyNumberFormat="1" applyFont="1" applyFill="1" applyBorder="1" applyAlignment="1" applyProtection="1">
      <alignment horizontal="right" vertical="center"/>
    </xf>
    <xf numFmtId="3" fontId="1" fillId="0" borderId="2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9" fontId="2" fillId="0" borderId="4" xfId="0" applyNumberFormat="1" applyFont="1" applyFill="1" applyBorder="1" applyAlignment="1" applyProtection="1">
      <alignment horizontal="center" vertical="center"/>
    </xf>
    <xf numFmtId="9" fontId="2" fillId="0" borderId="2" xfId="0" applyNumberFormat="1" applyFont="1" applyFill="1" applyBorder="1" applyAlignment="1" applyProtection="1">
      <alignment horizontal="center" vertical="center"/>
    </xf>
    <xf numFmtId="49" fontId="7" fillId="0" borderId="4" xfId="0" quotePrefix="1" applyNumberFormat="1" applyFont="1" applyFill="1" applyBorder="1" applyAlignment="1" applyProtection="1">
      <alignment horizontal="center" vertical="center"/>
    </xf>
    <xf numFmtId="49" fontId="7" fillId="0" borderId="2" xfId="0" quotePrefix="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3" fontId="2" fillId="5" borderId="4" xfId="0" applyNumberFormat="1" applyFont="1" applyFill="1" applyBorder="1" applyAlignment="1" applyProtection="1">
      <alignment horizontal="right" vertical="center"/>
    </xf>
    <xf numFmtId="3" fontId="2" fillId="5" borderId="3" xfId="0" applyNumberFormat="1" applyFont="1" applyFill="1" applyBorder="1" applyAlignment="1" applyProtection="1">
      <alignment horizontal="right" vertical="center"/>
    </xf>
    <xf numFmtId="3" fontId="2" fillId="5" borderId="2" xfId="0" applyNumberFormat="1" applyFont="1" applyFill="1" applyBorder="1" applyAlignment="1" applyProtection="1">
      <alignment horizontal="right" vertical="center"/>
    </xf>
    <xf numFmtId="166" fontId="7" fillId="5" borderId="4" xfId="0" applyNumberFormat="1" applyFont="1" applyFill="1" applyBorder="1" applyAlignment="1" applyProtection="1">
      <alignment vertical="center"/>
    </xf>
    <xf numFmtId="166" fontId="7" fillId="5" borderId="3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9" fontId="5" fillId="0" borderId="4" xfId="0" applyNumberFormat="1" applyFont="1" applyFill="1" applyBorder="1" applyAlignment="1" applyProtection="1">
      <alignment horizontal="center" vertical="center"/>
    </xf>
    <xf numFmtId="9" fontId="5" fillId="0" borderId="2" xfId="0" applyNumberFormat="1" applyFont="1" applyFill="1" applyBorder="1" applyAlignment="1" applyProtection="1">
      <alignment horizontal="center" vertical="center"/>
    </xf>
    <xf numFmtId="166" fontId="7" fillId="0" borderId="4" xfId="0" applyNumberFormat="1" applyFont="1" applyFill="1" applyBorder="1" applyAlignment="1" applyProtection="1">
      <alignment vertical="center"/>
    </xf>
    <xf numFmtId="166" fontId="7" fillId="0" borderId="3" xfId="0" applyNumberFormat="1" applyFont="1" applyFill="1" applyBorder="1" applyAlignment="1" applyProtection="1">
      <alignment vertical="center"/>
    </xf>
    <xf numFmtId="166" fontId="9" fillId="0" borderId="4" xfId="0" applyNumberFormat="1" applyFont="1" applyFill="1" applyBorder="1" applyAlignment="1" applyProtection="1">
      <alignment vertical="center"/>
    </xf>
    <xf numFmtId="166" fontId="9" fillId="0" borderId="3" xfId="0" applyNumberFormat="1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 vertical="center"/>
    </xf>
    <xf numFmtId="164" fontId="3" fillId="0" borderId="2" xfId="0" applyNumberFormat="1" applyFont="1" applyFill="1" applyBorder="1" applyAlignment="1" applyProtection="1">
      <alignment horizontal="left" vertical="center"/>
    </xf>
    <xf numFmtId="3" fontId="11" fillId="7" borderId="4" xfId="0" applyNumberFormat="1" applyFont="1" applyFill="1" applyBorder="1" applyAlignment="1" applyProtection="1">
      <alignment horizontal="center" vertical="center"/>
    </xf>
    <xf numFmtId="3" fontId="11" fillId="7" borderId="3" xfId="0" applyNumberFormat="1" applyFont="1" applyFill="1" applyBorder="1" applyAlignment="1" applyProtection="1">
      <alignment horizontal="center" vertical="center"/>
    </xf>
    <xf numFmtId="3" fontId="11" fillId="7" borderId="2" xfId="0" applyNumberFormat="1" applyFont="1" applyFill="1" applyBorder="1" applyAlignment="1" applyProtection="1">
      <alignment horizontal="center" vertical="center"/>
    </xf>
    <xf numFmtId="9" fontId="11" fillId="7" borderId="4" xfId="0" quotePrefix="1" applyNumberFormat="1" applyFont="1" applyFill="1" applyBorder="1" applyAlignment="1" applyProtection="1">
      <alignment horizontal="center" vertical="center"/>
    </xf>
    <xf numFmtId="9" fontId="11" fillId="7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166" fontId="9" fillId="0" borderId="2" xfId="0" applyNumberFormat="1" applyFont="1" applyFill="1" applyBorder="1" applyAlignment="1" applyProtection="1">
      <alignment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3" fontId="4" fillId="6" borderId="4" xfId="0" applyNumberFormat="1" applyFont="1" applyFill="1" applyBorder="1" applyAlignment="1" applyProtection="1">
      <alignment horizontal="right" vertical="center"/>
    </xf>
    <xf numFmtId="3" fontId="4" fillId="6" borderId="3" xfId="0" applyNumberFormat="1" applyFont="1" applyFill="1" applyBorder="1" applyAlignment="1" applyProtection="1">
      <alignment horizontal="right" vertical="center"/>
    </xf>
    <xf numFmtId="3" fontId="4" fillId="6" borderId="2" xfId="0" applyNumberFormat="1" applyFont="1" applyFill="1" applyBorder="1" applyAlignment="1" applyProtection="1">
      <alignment horizontal="right" vertical="center"/>
    </xf>
    <xf numFmtId="3" fontId="4" fillId="6" borderId="4" xfId="0" applyNumberFormat="1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6" borderId="2" xfId="0" applyNumberFormat="1" applyFont="1" applyFill="1" applyBorder="1" applyAlignment="1" applyProtection="1">
      <alignment horizontal="center" vertical="center"/>
    </xf>
    <xf numFmtId="9" fontId="4" fillId="6" borderId="4" xfId="0" applyNumberFormat="1" applyFont="1" applyFill="1" applyBorder="1" applyAlignment="1" applyProtection="1">
      <alignment horizontal="center" vertical="center"/>
    </xf>
    <xf numFmtId="9" fontId="4" fillId="6" borderId="2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vertical="center"/>
    </xf>
    <xf numFmtId="3" fontId="2" fillId="5" borderId="4" xfId="0" applyNumberFormat="1" applyFont="1" applyFill="1" applyBorder="1" applyAlignment="1" applyProtection="1">
      <alignment horizontal="center" vertical="center"/>
    </xf>
    <xf numFmtId="3" fontId="2" fillId="5" borderId="3" xfId="0" applyNumberFormat="1" applyFont="1" applyFill="1" applyBorder="1" applyAlignment="1" applyProtection="1">
      <alignment horizontal="center" vertical="center"/>
    </xf>
    <xf numFmtId="3" fontId="2" fillId="5" borderId="2" xfId="0" applyNumberFormat="1" applyFont="1" applyFill="1" applyBorder="1" applyAlignment="1" applyProtection="1">
      <alignment horizontal="center" vertical="center"/>
    </xf>
    <xf numFmtId="49" fontId="7" fillId="5" borderId="4" xfId="0" applyNumberFormat="1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3" fontId="1" fillId="7" borderId="4" xfId="0" applyNumberFormat="1" applyFont="1" applyFill="1" applyBorder="1" applyAlignment="1" applyProtection="1">
      <alignment horizontal="center" vertical="center"/>
    </xf>
    <xf numFmtId="3" fontId="1" fillId="7" borderId="3" xfId="0" applyNumberFormat="1" applyFont="1" applyFill="1" applyBorder="1" applyAlignment="1" applyProtection="1">
      <alignment horizontal="center" vertical="center"/>
    </xf>
    <xf numFmtId="3" fontId="1" fillId="7" borderId="2" xfId="0" applyNumberFormat="1" applyFont="1" applyFill="1" applyBorder="1" applyAlignment="1" applyProtection="1">
      <alignment horizontal="center" vertical="center"/>
    </xf>
    <xf numFmtId="9" fontId="1" fillId="7" borderId="4" xfId="0" applyNumberFormat="1" applyFont="1" applyFill="1" applyBorder="1" applyAlignment="1" applyProtection="1">
      <alignment horizontal="center" vertical="center"/>
    </xf>
    <xf numFmtId="9" fontId="1" fillId="7" borderId="2" xfId="0" applyNumberFormat="1" applyFont="1" applyFill="1" applyBorder="1" applyAlignment="1" applyProtection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9" fontId="2" fillId="7" borderId="2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 wrapText="1"/>
    </xf>
    <xf numFmtId="0" fontId="13" fillId="0" borderId="3" xfId="0" applyFont="1" applyBorder="1" applyProtection="1"/>
    <xf numFmtId="0" fontId="13" fillId="0" borderId="2" xfId="0" applyFont="1" applyBorder="1" applyProtection="1"/>
    <xf numFmtId="3" fontId="1" fillId="7" borderId="4" xfId="0" applyNumberFormat="1" applyFont="1" applyFill="1" applyBorder="1" applyAlignment="1" applyProtection="1">
      <alignment horizontal="center" vertical="center"/>
      <protection locked="0"/>
    </xf>
    <xf numFmtId="3" fontId="1" fillId="7" borderId="3" xfId="0" applyNumberFormat="1" applyFont="1" applyFill="1" applyBorder="1" applyAlignment="1" applyProtection="1">
      <alignment horizontal="center" vertical="center"/>
      <protection locked="0"/>
    </xf>
    <xf numFmtId="3" fontId="1" fillId="7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top"/>
      <protection locked="0"/>
    </xf>
    <xf numFmtId="165" fontId="10" fillId="0" borderId="5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/>
    <xf numFmtId="0" fontId="6" fillId="0" borderId="7" xfId="0" applyFont="1" applyBorder="1" applyAlignment="1" applyProtection="1"/>
    <xf numFmtId="165" fontId="1" fillId="0" borderId="9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/>
    <xf numFmtId="0" fontId="0" fillId="0" borderId="10" xfId="0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3" fillId="0" borderId="3" xfId="0" applyFont="1" applyBorder="1" applyAlignment="1" applyProtection="1"/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9" fontId="2" fillId="4" borderId="4" xfId="0" applyNumberFormat="1" applyFont="1" applyFill="1" applyBorder="1" applyAlignment="1" applyProtection="1">
      <alignment horizontal="center" vertical="center"/>
    </xf>
    <xf numFmtId="9" fontId="2" fillId="4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2" fillId="4" borderId="1" xfId="0" applyNumberFormat="1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3" fontId="2" fillId="4" borderId="1" xfId="0" applyNumberFormat="1" applyFont="1" applyFill="1" applyBorder="1" applyAlignment="1" applyProtection="1">
      <alignment horizontal="right" vertical="center"/>
    </xf>
    <xf numFmtId="9" fontId="2" fillId="3" borderId="4" xfId="0" applyNumberFormat="1" applyFont="1" applyFill="1" applyBorder="1" applyAlignment="1" applyProtection="1">
      <alignment horizontal="center" vertical="center"/>
    </xf>
    <xf numFmtId="9" fontId="2" fillId="3" borderId="2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3" fontId="2" fillId="3" borderId="1" xfId="0" applyNumberFormat="1" applyFont="1" applyFill="1" applyBorder="1" applyAlignment="1" applyProtection="1">
      <alignment vertical="center" wrapText="1"/>
    </xf>
    <xf numFmtId="3" fontId="2" fillId="3" borderId="4" xfId="0" applyNumberFormat="1" applyFont="1" applyFill="1" applyBorder="1" applyAlignment="1" applyProtection="1">
      <alignment vertical="center" wrapText="1"/>
    </xf>
    <xf numFmtId="3" fontId="2" fillId="3" borderId="3" xfId="0" applyNumberFormat="1" applyFont="1" applyFill="1" applyBorder="1" applyAlignment="1" applyProtection="1">
      <alignment vertical="center" wrapText="1"/>
    </xf>
    <xf numFmtId="3" fontId="2" fillId="3" borderId="2" xfId="0" applyNumberFormat="1" applyFont="1" applyFill="1" applyBorder="1" applyAlignment="1" applyProtection="1">
      <alignment vertical="center" wrapText="1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vertical="center" wrapText="1"/>
    </xf>
    <xf numFmtId="3" fontId="1" fillId="0" borderId="4" xfId="0" applyNumberFormat="1" applyFont="1" applyFill="1" applyBorder="1" applyAlignment="1" applyProtection="1">
      <alignment vertical="center" wrapText="1"/>
    </xf>
    <xf numFmtId="3" fontId="1" fillId="0" borderId="3" xfId="0" applyNumberFormat="1" applyFont="1" applyFill="1" applyBorder="1" applyAlignment="1" applyProtection="1">
      <alignment vertical="center" wrapText="1"/>
    </xf>
    <xf numFmtId="3" fontId="1" fillId="0" borderId="2" xfId="0" applyNumberFormat="1" applyFont="1" applyFill="1" applyBorder="1" applyAlignment="1" applyProtection="1">
      <alignment vertical="center" wrapText="1"/>
    </xf>
    <xf numFmtId="9" fontId="1" fillId="7" borderId="4" xfId="0" applyNumberFormat="1" applyFont="1" applyFill="1" applyBorder="1" applyAlignment="1">
      <alignment horizontal="center" vertical="center"/>
    </xf>
    <xf numFmtId="9" fontId="1" fillId="7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horizontal="right" vertical="center" wrapText="1"/>
    </xf>
    <xf numFmtId="3" fontId="1" fillId="0" borderId="3" xfId="0" applyNumberFormat="1" applyFont="1" applyFill="1" applyBorder="1" applyAlignment="1" applyProtection="1">
      <alignment horizontal="right" vertical="center" wrapText="1"/>
    </xf>
    <xf numFmtId="3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165" fontId="10" fillId="0" borderId="6" xfId="0" applyNumberFormat="1" applyFont="1" applyFill="1" applyBorder="1" applyAlignment="1" applyProtection="1">
      <alignment horizontal="center" vertical="center"/>
    </xf>
    <xf numFmtId="165" fontId="10" fillId="0" borderId="7" xfId="0" applyNumberFormat="1" applyFont="1" applyFill="1" applyBorder="1" applyAlignment="1" applyProtection="1">
      <alignment horizontal="center" vertical="center"/>
    </xf>
    <xf numFmtId="165" fontId="1" fillId="0" borderId="8" xfId="0" applyNumberFormat="1" applyFont="1" applyFill="1" applyBorder="1" applyAlignment="1" applyProtection="1">
      <alignment horizontal="center" vertical="center"/>
    </xf>
    <xf numFmtId="165" fontId="1" fillId="0" borderId="10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3" fontId="2" fillId="3" borderId="4" xfId="0" applyNumberFormat="1" applyFont="1" applyFill="1" applyBorder="1" applyAlignment="1" applyProtection="1">
      <alignment vertical="center"/>
    </xf>
    <xf numFmtId="3" fontId="2" fillId="3" borderId="3" xfId="0" applyNumberFormat="1" applyFont="1" applyFill="1" applyBorder="1" applyAlignment="1" applyProtection="1">
      <alignment vertical="center"/>
    </xf>
    <xf numFmtId="3" fontId="2" fillId="3" borderId="2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" fontId="2" fillId="4" borderId="4" xfId="0" applyNumberFormat="1" applyFont="1" applyFill="1" applyBorder="1" applyAlignment="1" applyProtection="1">
      <alignment horizontal="right" vertical="center" wrapText="1"/>
    </xf>
    <xf numFmtId="3" fontId="2" fillId="4" borderId="3" xfId="0" applyNumberFormat="1" applyFont="1" applyFill="1" applyBorder="1" applyAlignment="1" applyProtection="1">
      <alignment horizontal="right" vertical="center" wrapText="1"/>
    </xf>
    <xf numFmtId="3" fontId="2" fillId="4" borderId="2" xfId="0" applyNumberFormat="1" applyFont="1" applyFill="1" applyBorder="1" applyAlignment="1" applyProtection="1">
      <alignment horizontal="right" vertical="center" wrapText="1"/>
    </xf>
    <xf numFmtId="3" fontId="2" fillId="4" borderId="1" xfId="0" applyNumberFormat="1" applyFont="1" applyFill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vertical="center"/>
    </xf>
    <xf numFmtId="3" fontId="2" fillId="3" borderId="4" xfId="0" applyNumberFormat="1" applyFont="1" applyFill="1" applyBorder="1" applyAlignment="1" applyProtection="1">
      <alignment horizontal="right" vertical="center" wrapText="1"/>
    </xf>
    <xf numFmtId="3" fontId="2" fillId="3" borderId="3" xfId="0" applyNumberFormat="1" applyFont="1" applyFill="1" applyBorder="1" applyAlignment="1" applyProtection="1">
      <alignment horizontal="right"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quotePrefix="1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49" fontId="7" fillId="4" borderId="1" xfId="0" applyNumberFormat="1" applyFont="1" applyFill="1" applyBorder="1" applyAlignment="1" applyProtection="1">
      <alignment horizontal="center" vertical="center"/>
    </xf>
    <xf numFmtId="49" fontId="7" fillId="4" borderId="1" xfId="0" quotePrefix="1" applyNumberFormat="1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49" fontId="7" fillId="3" borderId="1" xfId="0" quotePrefix="1" applyNumberFormat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3" fontId="2" fillId="4" borderId="1" xfId="0" applyNumberFormat="1" applyFont="1" applyFill="1" applyBorder="1" applyAlignment="1" applyProtection="1">
      <alignment vertic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2" fillId="6" borderId="0" xfId="0" applyNumberFormat="1" applyFont="1" applyFill="1" applyBorder="1" applyAlignment="1">
      <alignment vertical="center"/>
    </xf>
    <xf numFmtId="49" fontId="7" fillId="6" borderId="4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3" fontId="2" fillId="6" borderId="4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22" fillId="0" borderId="4" xfId="0" applyNumberFormat="1" applyFont="1" applyFill="1" applyBorder="1" applyAlignment="1">
      <alignment horizontal="center"/>
    </xf>
    <xf numFmtId="3" fontId="22" fillId="0" borderId="3" xfId="0" applyNumberFormat="1" applyFont="1" applyFill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vertical="center"/>
    </xf>
    <xf numFmtId="166" fontId="9" fillId="0" borderId="3" xfId="0" applyNumberFormat="1" applyFont="1" applyFill="1" applyBorder="1" applyAlignment="1">
      <alignment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166" fontId="7" fillId="5" borderId="4" xfId="0" applyNumberFormat="1" applyFont="1" applyFill="1" applyBorder="1" applyAlignment="1">
      <alignment vertical="center"/>
    </xf>
    <xf numFmtId="166" fontId="7" fillId="5" borderId="3" xfId="0" applyNumberFormat="1" applyFont="1" applyFill="1" applyBorder="1" applyAlignment="1">
      <alignment vertical="center"/>
    </xf>
    <xf numFmtId="3" fontId="2" fillId="5" borderId="4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3" fontId="4" fillId="6" borderId="4" xfId="0" applyNumberFormat="1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/>
    <xf numFmtId="0" fontId="6" fillId="0" borderId="7" xfId="0" applyFont="1" applyBorder="1" applyAlignment="1"/>
    <xf numFmtId="165" fontId="1" fillId="0" borderId="9" xfId="0" applyNumberFormat="1" applyFont="1" applyFill="1" applyBorder="1" applyAlignment="1">
      <alignment horizontal="center" vertical="center"/>
    </xf>
    <xf numFmtId="0" fontId="0" fillId="0" borderId="8" xfId="0" applyFont="1" applyBorder="1" applyAlignment="1"/>
    <xf numFmtId="0" fontId="0" fillId="0" borderId="10" xfId="0" applyFont="1" applyBorder="1" applyAlignment="1"/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11" fillId="7" borderId="4" xfId="0" applyNumberFormat="1" applyFont="1" applyFill="1" applyBorder="1" applyAlignment="1" applyProtection="1">
      <alignment horizontal="center" vertical="center"/>
      <protection locked="0"/>
    </xf>
    <xf numFmtId="3" fontId="11" fillId="7" borderId="3" xfId="0" applyNumberFormat="1" applyFont="1" applyFill="1" applyBorder="1" applyAlignment="1" applyProtection="1">
      <alignment horizontal="center" vertical="center"/>
      <protection locked="0"/>
    </xf>
    <xf numFmtId="3" fontId="11" fillId="7" borderId="2" xfId="0" applyNumberFormat="1" applyFont="1" applyFill="1" applyBorder="1" applyAlignment="1" applyProtection="1">
      <alignment horizontal="center" vertical="center"/>
      <protection locked="0"/>
    </xf>
    <xf numFmtId="9" fontId="11" fillId="7" borderId="4" xfId="0" quotePrefix="1" applyNumberFormat="1" applyFont="1" applyFill="1" applyBorder="1" applyAlignment="1">
      <alignment horizontal="center" vertical="center"/>
    </xf>
    <xf numFmtId="9" fontId="11" fillId="7" borderId="2" xfId="0" applyNumberFormat="1" applyFont="1" applyFill="1" applyBorder="1" applyAlignment="1">
      <alignment horizontal="center" vertical="center"/>
    </xf>
    <xf numFmtId="49" fontId="9" fillId="0" borderId="4" xfId="0" quotePrefix="1" applyNumberFormat="1" applyFont="1" applyFill="1" applyBorder="1" applyAlignment="1">
      <alignment horizontal="center" vertical="center"/>
    </xf>
    <xf numFmtId="49" fontId="9" fillId="0" borderId="2" xfId="0" quotePrefix="1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 applyProtection="1">
      <alignment horizontal="right" vertical="center"/>
      <protection locked="0"/>
    </xf>
    <xf numFmtId="9" fontId="11" fillId="0" borderId="4" xfId="0" applyNumberFormat="1" applyFont="1" applyFill="1" applyBorder="1" applyAlignment="1">
      <alignment horizontal="center" vertical="center"/>
    </xf>
    <xf numFmtId="9" fontId="11" fillId="0" borderId="2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9" fontId="5" fillId="0" borderId="4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166" fontId="9" fillId="0" borderId="2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1" fillId="7" borderId="4" xfId="0" applyNumberFormat="1" applyFont="1" applyFill="1" applyBorder="1" applyAlignment="1" applyProtection="1">
      <alignment horizontal="right" vertical="center"/>
      <protection locked="0"/>
    </xf>
    <xf numFmtId="3" fontId="1" fillId="7" borderId="3" xfId="0" applyNumberFormat="1" applyFont="1" applyFill="1" applyBorder="1" applyAlignment="1" applyProtection="1">
      <alignment horizontal="right" vertical="center"/>
      <protection locked="0"/>
    </xf>
    <xf numFmtId="3" fontId="1" fillId="7" borderId="2" xfId="0" applyNumberFormat="1" applyFont="1" applyFill="1" applyBorder="1" applyAlignment="1" applyProtection="1">
      <alignment horizontal="right" vertical="center"/>
      <protection locked="0"/>
    </xf>
    <xf numFmtId="3" fontId="2" fillId="7" borderId="4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49" fontId="7" fillId="0" borderId="4" xfId="0" quotePrefix="1" applyNumberFormat="1" applyFont="1" applyFill="1" applyBorder="1" applyAlignment="1">
      <alignment horizontal="center" vertical="center"/>
    </xf>
    <xf numFmtId="49" fontId="7" fillId="0" borderId="2" xfId="0" quotePrefix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6" fontId="7" fillId="0" borderId="4" xfId="0" applyNumberFormat="1" applyFont="1" applyFill="1" applyBorder="1" applyAlignment="1">
      <alignment vertical="center"/>
    </xf>
    <xf numFmtId="166" fontId="7" fillId="0" borderId="3" xfId="0" applyNumberFormat="1" applyFont="1" applyFill="1" applyBorder="1" applyAlignment="1">
      <alignment vertical="center"/>
    </xf>
    <xf numFmtId="9" fontId="2" fillId="7" borderId="4" xfId="0" applyNumberFormat="1" applyFont="1" applyFill="1" applyBorder="1" applyAlignment="1">
      <alignment horizontal="center" vertical="center"/>
    </xf>
    <xf numFmtId="9" fontId="2" fillId="7" borderId="2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/>
    </xf>
    <xf numFmtId="9" fontId="2" fillId="6" borderId="4" xfId="0" applyNumberFormat="1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center" vertical="center"/>
    </xf>
    <xf numFmtId="49" fontId="7" fillId="5" borderId="4" xfId="0" quotePrefix="1" applyNumberFormat="1" applyFont="1" applyFill="1" applyBorder="1" applyAlignment="1">
      <alignment horizontal="center" vertical="center"/>
    </xf>
    <xf numFmtId="49" fontId="7" fillId="5" borderId="2" xfId="0" quotePrefix="1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5" borderId="4" xfId="0" applyNumberFormat="1" applyFont="1" applyFill="1" applyBorder="1" applyAlignment="1">
      <alignment horizontal="right" vertical="center"/>
    </xf>
    <xf numFmtId="3" fontId="2" fillId="5" borderId="3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3" fontId="4" fillId="6" borderId="4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/>
    </xf>
    <xf numFmtId="3" fontId="4" fillId="6" borderId="4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9" fontId="4" fillId="6" borderId="4" xfId="0" applyNumberFormat="1" applyFont="1" applyFill="1" applyBorder="1" applyAlignment="1">
      <alignment horizontal="center" vertical="center"/>
    </xf>
    <xf numFmtId="9" fontId="4" fillId="6" borderId="2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0" borderId="2" xfId="0" applyFont="1" applyBorder="1"/>
    <xf numFmtId="0" fontId="11" fillId="0" borderId="0" xfId="0" applyFont="1" applyFill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1" fillId="7" borderId="4" xfId="0" quotePrefix="1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1" xfId="0" quotePrefix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horizontal="right" vertical="center"/>
    </xf>
    <xf numFmtId="3" fontId="2" fillId="6" borderId="3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/>
    </xf>
    <xf numFmtId="165" fontId="19" fillId="0" borderId="3" xfId="0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right" vertical="top"/>
    </xf>
    <xf numFmtId="0" fontId="18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165" fontId="19" fillId="0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65" fontId="19" fillId="0" borderId="5" xfId="0" applyNumberFormat="1" applyFont="1" applyFill="1" applyBorder="1" applyAlignment="1">
      <alignment horizontal="center" vertical="center"/>
    </xf>
    <xf numFmtId="165" fontId="19" fillId="0" borderId="6" xfId="0" applyNumberFormat="1" applyFont="1" applyFill="1" applyBorder="1" applyAlignment="1">
      <alignment horizontal="center" vertical="center"/>
    </xf>
    <xf numFmtId="165" fontId="19" fillId="0" borderId="7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 applyProtection="1">
      <alignment horizontal="right" vertical="center"/>
    </xf>
    <xf numFmtId="3" fontId="2" fillId="4" borderId="3" xfId="0" applyNumberFormat="1" applyFont="1" applyFill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 vertical="top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9" fillId="0" borderId="4" xfId="0" quotePrefix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5" borderId="4" xfId="0" quotePrefix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I228"/>
  <sheetViews>
    <sheetView view="pageBreakPreview" zoomScaleSheetLayoutView="100" workbookViewId="0">
      <pane xSplit="28" ySplit="7" topLeftCell="AC8" activePane="bottomRight" state="frozen"/>
      <selection sqref="A1:BK1"/>
      <selection pane="topRight" sqref="A1:BK1"/>
      <selection pane="bottomLeft" sqref="A1:BK1"/>
      <selection pane="bottomRight" sqref="A1:BH1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260" t="s">
        <v>936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</row>
    <row r="2" spans="1:61" ht="28.5" customHeight="1">
      <c r="A2" s="261" t="s">
        <v>443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3"/>
    </row>
    <row r="3" spans="1:61" ht="15" customHeight="1">
      <c r="A3" s="264" t="s">
        <v>696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6"/>
    </row>
    <row r="4" spans="1:61" ht="15.95" customHeight="1">
      <c r="A4" s="267" t="s">
        <v>444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"/>
    </row>
    <row r="5" spans="1:61" ht="15.95" customHeight="1">
      <c r="A5" s="269" t="s">
        <v>441</v>
      </c>
      <c r="B5" s="269"/>
      <c r="C5" s="270" t="s">
        <v>26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1" t="s">
        <v>442</v>
      </c>
      <c r="AD5" s="271"/>
      <c r="AE5" s="272" t="s">
        <v>470</v>
      </c>
      <c r="AF5" s="272"/>
      <c r="AG5" s="272"/>
      <c r="AH5" s="272"/>
      <c r="AI5" s="272"/>
      <c r="AJ5" s="272"/>
      <c r="AK5" s="272"/>
      <c r="AL5" s="272"/>
      <c r="AM5" s="273" t="s">
        <v>692</v>
      </c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5"/>
      <c r="BC5" s="276" t="s">
        <v>438</v>
      </c>
      <c r="BD5" s="276"/>
      <c r="BE5" s="276"/>
      <c r="BF5" s="276"/>
      <c r="BG5" s="276" t="s">
        <v>439</v>
      </c>
      <c r="BH5" s="276"/>
      <c r="BI5" s="2"/>
    </row>
    <row r="6" spans="1:61" ht="39.75" customHeight="1">
      <c r="A6" s="269"/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1"/>
      <c r="AD6" s="271"/>
      <c r="AE6" s="282" t="s">
        <v>468</v>
      </c>
      <c r="AF6" s="283"/>
      <c r="AG6" s="283"/>
      <c r="AH6" s="283"/>
      <c r="AI6" s="282" t="s">
        <v>469</v>
      </c>
      <c r="AJ6" s="283"/>
      <c r="AK6" s="283"/>
      <c r="AL6" s="283"/>
      <c r="AM6" s="254" t="s">
        <v>471</v>
      </c>
      <c r="AN6" s="255"/>
      <c r="AO6" s="255"/>
      <c r="AP6" s="256"/>
      <c r="AQ6" s="254" t="s">
        <v>474</v>
      </c>
      <c r="AR6" s="255"/>
      <c r="AS6" s="255"/>
      <c r="AT6" s="256"/>
      <c r="AU6" s="254" t="s">
        <v>472</v>
      </c>
      <c r="AV6" s="255"/>
      <c r="AW6" s="255"/>
      <c r="AX6" s="256"/>
      <c r="AY6" s="254" t="s">
        <v>473</v>
      </c>
      <c r="AZ6" s="255"/>
      <c r="BA6" s="255"/>
      <c r="BB6" s="256"/>
      <c r="BC6" s="276"/>
      <c r="BD6" s="276"/>
      <c r="BE6" s="276"/>
      <c r="BF6" s="276"/>
      <c r="BG6" s="276"/>
      <c r="BH6" s="276"/>
    </row>
    <row r="7" spans="1:61">
      <c r="A7" s="280" t="s">
        <v>176</v>
      </c>
      <c r="B7" s="281"/>
      <c r="C7" s="277" t="s">
        <v>177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7" t="s">
        <v>178</v>
      </c>
      <c r="AD7" s="278"/>
      <c r="AE7" s="277" t="s">
        <v>175</v>
      </c>
      <c r="AF7" s="278"/>
      <c r="AG7" s="278"/>
      <c r="AH7" s="279"/>
      <c r="AI7" s="277" t="s">
        <v>440</v>
      </c>
      <c r="AJ7" s="278"/>
      <c r="AK7" s="278"/>
      <c r="AL7" s="279"/>
      <c r="AM7" s="277" t="s">
        <v>558</v>
      </c>
      <c r="AN7" s="278"/>
      <c r="AO7" s="278"/>
      <c r="AP7" s="279"/>
      <c r="AQ7" s="277" t="s">
        <v>559</v>
      </c>
      <c r="AR7" s="278"/>
      <c r="AS7" s="278"/>
      <c r="AT7" s="279"/>
      <c r="AU7" s="277" t="s">
        <v>573</v>
      </c>
      <c r="AV7" s="278"/>
      <c r="AW7" s="278"/>
      <c r="AX7" s="279"/>
      <c r="AY7" s="277" t="s">
        <v>574</v>
      </c>
      <c r="AZ7" s="278"/>
      <c r="BA7" s="278"/>
      <c r="BB7" s="279"/>
      <c r="BC7" s="277" t="s">
        <v>575</v>
      </c>
      <c r="BD7" s="278"/>
      <c r="BE7" s="278"/>
      <c r="BF7" s="279"/>
      <c r="BG7" s="277" t="s">
        <v>576</v>
      </c>
      <c r="BH7" s="279"/>
    </row>
    <row r="8" spans="1:61" ht="20.100000000000001" customHeight="1">
      <c r="A8" s="213" t="s">
        <v>0</v>
      </c>
      <c r="B8" s="207"/>
      <c r="C8" s="203" t="s">
        <v>242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5"/>
      <c r="AC8" s="245" t="s">
        <v>243</v>
      </c>
      <c r="AD8" s="246"/>
      <c r="AE8" s="158">
        <f>VLOOKUP($AC8,'04'!$AC$8:$BH$267,3,FALSE)+VLOOKUP($AC8,'05'!$AC$8:$BH$226,3,FALSE)+VLOOKUP($AC8,'06'!$AC$8:$BH$226,3,FALSE)</f>
        <v>67379</v>
      </c>
      <c r="AF8" s="159"/>
      <c r="AG8" s="159"/>
      <c r="AH8" s="160"/>
      <c r="AI8" s="139">
        <f>VLOOKUP($AC8,'04'!$AC$8:$BH$267,7,FALSE)+VLOOKUP($AC8,'05'!$AC$8:$BH$226,7,FALSE)+VLOOKUP($AC8,'06'!$AC$8:$BH$226,7,FALSE)</f>
        <v>67568</v>
      </c>
      <c r="AJ8" s="140"/>
      <c r="AK8" s="140"/>
      <c r="AL8" s="141"/>
      <c r="AM8" s="139">
        <f>VLOOKUP($AC8,'04'!$AC$8:$BH$267,11,FALSE)+VLOOKUP($AC8,'05'!$AC$8:$BH$226,11,FALSE)+VLOOKUP($AC8,'06'!$AC$8:$BH$226,11,FALSE)</f>
        <v>67568</v>
      </c>
      <c r="AN8" s="140"/>
      <c r="AO8" s="140"/>
      <c r="AP8" s="141"/>
      <c r="AQ8" s="257" t="s">
        <v>691</v>
      </c>
      <c r="AR8" s="258"/>
      <c r="AS8" s="258"/>
      <c r="AT8" s="259"/>
      <c r="AU8" s="139">
        <f>VLOOKUP($AC8,'04'!$AC$8:$BH$267,19,FALSE)+VLOOKUP($AC8,'05'!$AC$8:$BH$226,19,FALSE)+VLOOKUP($AC8,'06'!$AC$8:$BH$226,19,FALSE)</f>
        <v>0</v>
      </c>
      <c r="AV8" s="140"/>
      <c r="AW8" s="140"/>
      <c r="AX8" s="141"/>
      <c r="AY8" s="257" t="s">
        <v>691</v>
      </c>
      <c r="AZ8" s="258"/>
      <c r="BA8" s="258"/>
      <c r="BB8" s="259"/>
      <c r="BC8" s="139">
        <f>VLOOKUP($AC8,'04'!$AC$8:$BH$267,27,FALSE)+VLOOKUP($AC8,'05'!$AC$8:$BH$226,27,FALSE)+VLOOKUP($AC8,'06'!$AC$8:$BH$226,27,FALSE)</f>
        <v>67568</v>
      </c>
      <c r="BD8" s="140"/>
      <c r="BE8" s="140"/>
      <c r="BF8" s="141"/>
      <c r="BG8" s="250">
        <f>IF(AI8&gt;0,BC8/AI8,"n.é.")</f>
        <v>1</v>
      </c>
      <c r="BH8" s="251"/>
    </row>
    <row r="9" spans="1:61" ht="20.100000000000001" customHeight="1">
      <c r="A9" s="213" t="s">
        <v>1</v>
      </c>
      <c r="B9" s="207"/>
      <c r="C9" s="153" t="s">
        <v>244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5"/>
      <c r="AC9" s="245" t="s">
        <v>245</v>
      </c>
      <c r="AD9" s="246"/>
      <c r="AE9" s="158">
        <f>VLOOKUP($AC9,'04'!$AC$8:$BH$267,3,FALSE)+VLOOKUP($AC9,'05'!$AC$8:$BH$226,3,FALSE)+VLOOKUP($AC9,'06'!$AC$8:$BH$226,3,FALSE)</f>
        <v>40086</v>
      </c>
      <c r="AF9" s="159"/>
      <c r="AG9" s="159"/>
      <c r="AH9" s="160"/>
      <c r="AI9" s="139">
        <f>VLOOKUP($AC9,'04'!$AC$8:$BH$267,7,FALSE)+VLOOKUP($AC9,'05'!$AC$8:$BH$226,7,FALSE)+VLOOKUP($AC9,'06'!$AC$8:$BH$226,7,FALSE)</f>
        <v>40086</v>
      </c>
      <c r="AJ9" s="140"/>
      <c r="AK9" s="140"/>
      <c r="AL9" s="141"/>
      <c r="AM9" s="139">
        <f>VLOOKUP($AC9,'04'!$AC$8:$BH$267,11,FALSE)+VLOOKUP($AC9,'05'!$AC$8:$BH$226,11,FALSE)+VLOOKUP($AC9,'06'!$AC$8:$BH$226,11,FALSE)</f>
        <v>40086</v>
      </c>
      <c r="AN9" s="140"/>
      <c r="AO9" s="140"/>
      <c r="AP9" s="141"/>
      <c r="AQ9" s="247" t="s">
        <v>691</v>
      </c>
      <c r="AR9" s="248"/>
      <c r="AS9" s="248"/>
      <c r="AT9" s="249"/>
      <c r="AU9" s="139">
        <f>VLOOKUP($AC9,'04'!$AC$8:$BH$267,19,FALSE)+VLOOKUP($AC9,'05'!$AC$8:$BH$226,19,FALSE)+VLOOKUP($AC9,'06'!$AC$8:$BH$226,19,FALSE)</f>
        <v>0</v>
      </c>
      <c r="AV9" s="140"/>
      <c r="AW9" s="140"/>
      <c r="AX9" s="141"/>
      <c r="AY9" s="247" t="s">
        <v>691</v>
      </c>
      <c r="AZ9" s="248"/>
      <c r="BA9" s="248"/>
      <c r="BB9" s="249"/>
      <c r="BC9" s="139">
        <f>VLOOKUP($AC9,'04'!$AC$8:$BH$267,27,FALSE)+VLOOKUP($AC9,'05'!$AC$8:$BH$226,27,FALSE)+VLOOKUP($AC9,'06'!$AC$8:$BH$226,27,FALSE)</f>
        <v>40086</v>
      </c>
      <c r="BD9" s="140"/>
      <c r="BE9" s="140"/>
      <c r="BF9" s="141"/>
      <c r="BG9" s="250">
        <f t="shared" ref="BG9:BG72" si="0">IF(AI9&gt;0,BC9/AI9,"n.é.")</f>
        <v>1</v>
      </c>
      <c r="BH9" s="251"/>
    </row>
    <row r="10" spans="1:61" ht="20.100000000000001" customHeight="1">
      <c r="A10" s="213" t="s">
        <v>2</v>
      </c>
      <c r="B10" s="207"/>
      <c r="C10" s="153" t="s">
        <v>246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5"/>
      <c r="AC10" s="245" t="s">
        <v>247</v>
      </c>
      <c r="AD10" s="246"/>
      <c r="AE10" s="158">
        <f>VLOOKUP($AC10,'04'!$AC$8:$BH$267,3,FALSE)+VLOOKUP($AC10,'05'!$AC$8:$BH$226,3,FALSE)+VLOOKUP($AC10,'06'!$AC$8:$BH$226,3,FALSE)</f>
        <v>29164</v>
      </c>
      <c r="AF10" s="159"/>
      <c r="AG10" s="159"/>
      <c r="AH10" s="160"/>
      <c r="AI10" s="139">
        <f>VLOOKUP($AC10,'04'!$AC$8:$BH$267,7,FALSE)+VLOOKUP($AC10,'05'!$AC$8:$BH$226,7,FALSE)+VLOOKUP($AC10,'06'!$AC$8:$BH$226,7,FALSE)</f>
        <v>36767</v>
      </c>
      <c r="AJ10" s="140"/>
      <c r="AK10" s="140"/>
      <c r="AL10" s="141"/>
      <c r="AM10" s="139">
        <f>VLOOKUP($AC10,'04'!$AC$8:$BH$267,11,FALSE)+VLOOKUP($AC10,'05'!$AC$8:$BH$226,11,FALSE)+VLOOKUP($AC10,'06'!$AC$8:$BH$226,11,FALSE)</f>
        <v>36767</v>
      </c>
      <c r="AN10" s="140"/>
      <c r="AO10" s="140"/>
      <c r="AP10" s="141"/>
      <c r="AQ10" s="247" t="s">
        <v>691</v>
      </c>
      <c r="AR10" s="248"/>
      <c r="AS10" s="248"/>
      <c r="AT10" s="249"/>
      <c r="AU10" s="139">
        <f>VLOOKUP($AC10,'04'!$AC$8:$BH$267,19,FALSE)+VLOOKUP($AC10,'05'!$AC$8:$BH$226,19,FALSE)+VLOOKUP($AC10,'06'!$AC$8:$BH$226,19,FALSE)</f>
        <v>0</v>
      </c>
      <c r="AV10" s="140"/>
      <c r="AW10" s="140"/>
      <c r="AX10" s="141"/>
      <c r="AY10" s="247" t="s">
        <v>691</v>
      </c>
      <c r="AZ10" s="248"/>
      <c r="BA10" s="248"/>
      <c r="BB10" s="249"/>
      <c r="BC10" s="139">
        <f>VLOOKUP($AC10,'04'!$AC$8:$BH$267,27,FALSE)+VLOOKUP($AC10,'05'!$AC$8:$BH$226,27,FALSE)+VLOOKUP($AC10,'06'!$AC$8:$BH$226,27,FALSE)</f>
        <v>36767</v>
      </c>
      <c r="BD10" s="140"/>
      <c r="BE10" s="140"/>
      <c r="BF10" s="141"/>
      <c r="BG10" s="250">
        <f t="shared" si="0"/>
        <v>1</v>
      </c>
      <c r="BH10" s="251"/>
    </row>
    <row r="11" spans="1:61" ht="20.100000000000001" customHeight="1">
      <c r="A11" s="213" t="s">
        <v>3</v>
      </c>
      <c r="B11" s="207"/>
      <c r="C11" s="153" t="s">
        <v>248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5"/>
      <c r="AC11" s="245" t="s">
        <v>249</v>
      </c>
      <c r="AD11" s="246"/>
      <c r="AE11" s="158">
        <f>VLOOKUP($AC11,'04'!$AC$8:$BH$267,3,FALSE)+VLOOKUP($AC11,'05'!$AC$8:$BH$226,3,FALSE)+VLOOKUP($AC11,'06'!$AC$8:$BH$226,3,FALSE)</f>
        <v>2819</v>
      </c>
      <c r="AF11" s="159"/>
      <c r="AG11" s="159"/>
      <c r="AH11" s="160"/>
      <c r="AI11" s="139">
        <f>VLOOKUP($AC11,'04'!$AC$8:$BH$267,7,FALSE)+VLOOKUP($AC11,'05'!$AC$8:$BH$226,7,FALSE)+VLOOKUP($AC11,'06'!$AC$8:$BH$226,7,FALSE)</f>
        <v>2819</v>
      </c>
      <c r="AJ11" s="140"/>
      <c r="AK11" s="140"/>
      <c r="AL11" s="141"/>
      <c r="AM11" s="139">
        <f>VLOOKUP($AC11,'04'!$AC$8:$BH$267,11,FALSE)+VLOOKUP($AC11,'05'!$AC$8:$BH$226,11,FALSE)+VLOOKUP($AC11,'06'!$AC$8:$BH$226,11,FALSE)</f>
        <v>2819</v>
      </c>
      <c r="AN11" s="140"/>
      <c r="AO11" s="140"/>
      <c r="AP11" s="141"/>
      <c r="AQ11" s="247" t="s">
        <v>691</v>
      </c>
      <c r="AR11" s="248"/>
      <c r="AS11" s="248"/>
      <c r="AT11" s="249"/>
      <c r="AU11" s="139">
        <f>VLOOKUP($AC11,'04'!$AC$8:$BH$267,19,FALSE)+VLOOKUP($AC11,'05'!$AC$8:$BH$226,19,FALSE)+VLOOKUP($AC11,'06'!$AC$8:$BH$226,19,FALSE)</f>
        <v>0</v>
      </c>
      <c r="AV11" s="140"/>
      <c r="AW11" s="140"/>
      <c r="AX11" s="141"/>
      <c r="AY11" s="247" t="s">
        <v>691</v>
      </c>
      <c r="AZ11" s="248"/>
      <c r="BA11" s="248"/>
      <c r="BB11" s="249"/>
      <c r="BC11" s="139">
        <f>VLOOKUP($AC11,'04'!$AC$8:$BH$267,27,FALSE)+VLOOKUP($AC11,'05'!$AC$8:$BH$226,27,FALSE)+VLOOKUP($AC11,'06'!$AC$8:$BH$226,27,FALSE)</f>
        <v>2819</v>
      </c>
      <c r="BD11" s="140"/>
      <c r="BE11" s="140"/>
      <c r="BF11" s="141"/>
      <c r="BG11" s="250">
        <f t="shared" si="0"/>
        <v>1</v>
      </c>
      <c r="BH11" s="251"/>
    </row>
    <row r="12" spans="1:61" ht="20.100000000000001" customHeight="1">
      <c r="A12" s="213" t="s">
        <v>4</v>
      </c>
      <c r="B12" s="207"/>
      <c r="C12" s="153" t="s">
        <v>701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5"/>
      <c r="AC12" s="245" t="s">
        <v>250</v>
      </c>
      <c r="AD12" s="246"/>
      <c r="AE12" s="158">
        <f>VLOOKUP($AC12,'04'!$AC$8:$BH$267,3,FALSE)+VLOOKUP($AC12,'05'!$AC$8:$BH$226,3,FALSE)+VLOOKUP($AC12,'06'!$AC$8:$BH$226,3,FALSE)</f>
        <v>0</v>
      </c>
      <c r="AF12" s="159"/>
      <c r="AG12" s="159"/>
      <c r="AH12" s="160"/>
      <c r="AI12" s="139">
        <f>VLOOKUP($AC12,'04'!$AC$8:$BH$267,7,FALSE)+VLOOKUP($AC12,'05'!$AC$8:$BH$226,7,FALSE)+VLOOKUP($AC12,'06'!$AC$8:$BH$226,7,FALSE)</f>
        <v>4302</v>
      </c>
      <c r="AJ12" s="140"/>
      <c r="AK12" s="140"/>
      <c r="AL12" s="141"/>
      <c r="AM12" s="139">
        <f>VLOOKUP($AC12,'04'!$AC$8:$BH$267,11,FALSE)+VLOOKUP($AC12,'05'!$AC$8:$BH$226,11,FALSE)+VLOOKUP($AC12,'06'!$AC$8:$BH$226,11,FALSE)</f>
        <v>4302</v>
      </c>
      <c r="AN12" s="140"/>
      <c r="AO12" s="140"/>
      <c r="AP12" s="141"/>
      <c r="AQ12" s="247" t="s">
        <v>691</v>
      </c>
      <c r="AR12" s="248"/>
      <c r="AS12" s="248"/>
      <c r="AT12" s="249"/>
      <c r="AU12" s="139">
        <f>VLOOKUP($AC12,'04'!$AC$8:$BH$267,19,FALSE)+VLOOKUP($AC12,'05'!$AC$8:$BH$226,19,FALSE)+VLOOKUP($AC12,'06'!$AC$8:$BH$226,19,FALSE)</f>
        <v>0</v>
      </c>
      <c r="AV12" s="140"/>
      <c r="AW12" s="140"/>
      <c r="AX12" s="141"/>
      <c r="AY12" s="247" t="s">
        <v>691</v>
      </c>
      <c r="AZ12" s="248"/>
      <c r="BA12" s="248"/>
      <c r="BB12" s="249"/>
      <c r="BC12" s="139">
        <f>VLOOKUP($AC12,'04'!$AC$8:$BH$267,27,FALSE)+VLOOKUP($AC12,'05'!$AC$8:$BH$226,27,FALSE)+VLOOKUP($AC12,'06'!$AC$8:$BH$226,27,FALSE)</f>
        <v>4302</v>
      </c>
      <c r="BD12" s="140"/>
      <c r="BE12" s="140"/>
      <c r="BF12" s="141"/>
      <c r="BG12" s="250">
        <f t="shared" si="0"/>
        <v>1</v>
      </c>
      <c r="BH12" s="251"/>
    </row>
    <row r="13" spans="1:61" ht="20.100000000000001" customHeight="1">
      <c r="A13" s="213" t="s">
        <v>5</v>
      </c>
      <c r="B13" s="207"/>
      <c r="C13" s="153" t="s">
        <v>702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5"/>
      <c r="AC13" s="245" t="s">
        <v>251</v>
      </c>
      <c r="AD13" s="246"/>
      <c r="AE13" s="158">
        <f>VLOOKUP($AC13,'04'!$AC$8:$BH$267,3,FALSE)+VLOOKUP($AC13,'05'!$AC$8:$BH$226,3,FALSE)+VLOOKUP($AC13,'06'!$AC$8:$BH$226,3,FALSE)</f>
        <v>0</v>
      </c>
      <c r="AF13" s="159"/>
      <c r="AG13" s="159"/>
      <c r="AH13" s="160"/>
      <c r="AI13" s="139">
        <f>VLOOKUP($AC13,'04'!$AC$8:$BH$267,7,FALSE)+VLOOKUP($AC13,'05'!$AC$8:$BH$226,7,FALSE)+VLOOKUP($AC13,'06'!$AC$8:$BH$226,7,FALSE)</f>
        <v>456</v>
      </c>
      <c r="AJ13" s="140"/>
      <c r="AK13" s="140"/>
      <c r="AL13" s="141"/>
      <c r="AM13" s="139">
        <f>VLOOKUP($AC13,'04'!$AC$8:$BH$267,11,FALSE)+VLOOKUP($AC13,'05'!$AC$8:$BH$226,11,FALSE)+VLOOKUP($AC13,'06'!$AC$8:$BH$226,11,FALSE)</f>
        <v>456</v>
      </c>
      <c r="AN13" s="140"/>
      <c r="AO13" s="140"/>
      <c r="AP13" s="141"/>
      <c r="AQ13" s="247" t="s">
        <v>691</v>
      </c>
      <c r="AR13" s="248"/>
      <c r="AS13" s="248"/>
      <c r="AT13" s="249"/>
      <c r="AU13" s="139">
        <f>VLOOKUP($AC13,'04'!$AC$8:$BH$267,19,FALSE)+VLOOKUP($AC13,'05'!$AC$8:$BH$226,19,FALSE)+VLOOKUP($AC13,'06'!$AC$8:$BH$226,19,FALSE)</f>
        <v>0</v>
      </c>
      <c r="AV13" s="140"/>
      <c r="AW13" s="140"/>
      <c r="AX13" s="141"/>
      <c r="AY13" s="247" t="s">
        <v>691</v>
      </c>
      <c r="AZ13" s="248"/>
      <c r="BA13" s="248"/>
      <c r="BB13" s="249"/>
      <c r="BC13" s="139">
        <f>VLOOKUP($AC13,'04'!$AC$8:$BH$267,27,FALSE)+VLOOKUP($AC13,'05'!$AC$8:$BH$226,27,FALSE)+VLOOKUP($AC13,'06'!$AC$8:$BH$226,27,FALSE)</f>
        <v>456</v>
      </c>
      <c r="BD13" s="140"/>
      <c r="BE13" s="140"/>
      <c r="BF13" s="141"/>
      <c r="BG13" s="250">
        <f t="shared" si="0"/>
        <v>1</v>
      </c>
      <c r="BH13" s="251"/>
    </row>
    <row r="14" spans="1:61" s="3" customFormat="1" ht="20.100000000000001" customHeight="1">
      <c r="A14" s="212" t="s">
        <v>6</v>
      </c>
      <c r="B14" s="208"/>
      <c r="C14" s="175" t="s">
        <v>252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7"/>
      <c r="AC14" s="243" t="s">
        <v>253</v>
      </c>
      <c r="AD14" s="244"/>
      <c r="AE14" s="183">
        <f>SUM(AE8:AH13)</f>
        <v>139448</v>
      </c>
      <c r="AF14" s="184"/>
      <c r="AG14" s="184"/>
      <c r="AH14" s="185"/>
      <c r="AI14" s="183">
        <f t="shared" ref="AI14" si="1">SUM(AI8:AL13)</f>
        <v>151998</v>
      </c>
      <c r="AJ14" s="184"/>
      <c r="AK14" s="184"/>
      <c r="AL14" s="185"/>
      <c r="AM14" s="183">
        <f t="shared" ref="AM14" si="2">SUM(AM8:AP13)</f>
        <v>151998</v>
      </c>
      <c r="AN14" s="184"/>
      <c r="AO14" s="184"/>
      <c r="AP14" s="185"/>
      <c r="AQ14" s="235" t="s">
        <v>691</v>
      </c>
      <c r="AR14" s="236"/>
      <c r="AS14" s="236"/>
      <c r="AT14" s="237"/>
      <c r="AU14" s="183">
        <f t="shared" ref="AU14" si="3">SUM(AU8:AX13)</f>
        <v>0</v>
      </c>
      <c r="AV14" s="184"/>
      <c r="AW14" s="184"/>
      <c r="AX14" s="185"/>
      <c r="AY14" s="235" t="s">
        <v>691</v>
      </c>
      <c r="AZ14" s="236"/>
      <c r="BA14" s="236"/>
      <c r="BB14" s="237"/>
      <c r="BC14" s="183">
        <f t="shared" ref="BC14" si="4">SUM(BC8:BF13)</f>
        <v>151998</v>
      </c>
      <c r="BD14" s="184"/>
      <c r="BE14" s="184"/>
      <c r="BF14" s="185"/>
      <c r="BG14" s="252">
        <f t="shared" si="0"/>
        <v>1</v>
      </c>
      <c r="BH14" s="253"/>
    </row>
    <row r="15" spans="1:61" ht="20.100000000000001" customHeight="1">
      <c r="A15" s="213" t="s">
        <v>7</v>
      </c>
      <c r="B15" s="207"/>
      <c r="C15" s="153" t="s">
        <v>254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5"/>
      <c r="AC15" s="245" t="s">
        <v>255</v>
      </c>
      <c r="AD15" s="246"/>
      <c r="AE15" s="158">
        <f>VLOOKUP($AC15,'04'!$AC$8:$BH$267,3,FALSE)+VLOOKUP($AC15,'05'!$AC$8:$BH$226,3,FALSE)+VLOOKUP($AC15,'06'!$AC$8:$BH$226,3,FALSE)</f>
        <v>0</v>
      </c>
      <c r="AF15" s="159"/>
      <c r="AG15" s="159"/>
      <c r="AH15" s="160"/>
      <c r="AI15" s="139">
        <f>VLOOKUP($AC15,'04'!$AC$8:$BH$267,7,FALSE)+VLOOKUP($AC15,'05'!$AC$8:$BH$226,7,FALSE)+VLOOKUP($AC15,'06'!$AC$8:$BH$226,7,FALSE)</f>
        <v>0</v>
      </c>
      <c r="AJ15" s="140"/>
      <c r="AK15" s="140"/>
      <c r="AL15" s="141"/>
      <c r="AM15" s="139">
        <f>VLOOKUP($AC15,'04'!$AC$8:$BH$267,11,FALSE)+VLOOKUP($AC15,'05'!$AC$8:$BH$226,11,FALSE)+VLOOKUP($AC15,'06'!$AC$8:$BH$226,11,FALSE)</f>
        <v>0</v>
      </c>
      <c r="AN15" s="140"/>
      <c r="AO15" s="140"/>
      <c r="AP15" s="141"/>
      <c r="AQ15" s="247" t="s">
        <v>691</v>
      </c>
      <c r="AR15" s="248"/>
      <c r="AS15" s="248"/>
      <c r="AT15" s="249"/>
      <c r="AU15" s="139">
        <f>VLOOKUP($AC15,'04'!$AC$8:$BH$267,19,FALSE)+VLOOKUP($AC15,'05'!$AC$8:$BH$226,19,FALSE)+VLOOKUP($AC15,'06'!$AC$8:$BH$226,19,FALSE)</f>
        <v>0</v>
      </c>
      <c r="AV15" s="140"/>
      <c r="AW15" s="140"/>
      <c r="AX15" s="141"/>
      <c r="AY15" s="247" t="s">
        <v>691</v>
      </c>
      <c r="AZ15" s="248"/>
      <c r="BA15" s="248"/>
      <c r="BB15" s="249"/>
      <c r="BC15" s="139">
        <f>VLOOKUP($AC15,'04'!$AC$8:$BH$267,27,FALSE)+VLOOKUP($AC15,'05'!$AC$8:$BH$226,27,FALSE)+VLOOKUP($AC15,'06'!$AC$8:$BH$226,27,FALSE)</f>
        <v>0</v>
      </c>
      <c r="BD15" s="140"/>
      <c r="BE15" s="140"/>
      <c r="BF15" s="141"/>
      <c r="BG15" s="250" t="str">
        <f t="shared" si="0"/>
        <v>n.é.</v>
      </c>
      <c r="BH15" s="251"/>
    </row>
    <row r="16" spans="1:61" ht="20.100000000000001" customHeight="1">
      <c r="A16" s="213" t="s">
        <v>8</v>
      </c>
      <c r="B16" s="207"/>
      <c r="C16" s="153" t="s">
        <v>427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5"/>
      <c r="AC16" s="245" t="s">
        <v>256</v>
      </c>
      <c r="AD16" s="246"/>
      <c r="AE16" s="158">
        <f>VLOOKUP($AC16,'04'!$AC$8:$BH$267,3,FALSE)+VLOOKUP($AC16,'05'!$AC$8:$BH$226,3,FALSE)+VLOOKUP($AC16,'06'!$AC$8:$BH$226,3,FALSE)</f>
        <v>0</v>
      </c>
      <c r="AF16" s="159"/>
      <c r="AG16" s="159"/>
      <c r="AH16" s="160"/>
      <c r="AI16" s="139">
        <f>VLOOKUP($AC16,'04'!$AC$8:$BH$267,7,FALSE)+VLOOKUP($AC16,'05'!$AC$8:$BH$226,7,FALSE)+VLOOKUP($AC16,'06'!$AC$8:$BH$226,7,FALSE)</f>
        <v>0</v>
      </c>
      <c r="AJ16" s="140"/>
      <c r="AK16" s="140"/>
      <c r="AL16" s="141"/>
      <c r="AM16" s="139">
        <f>VLOOKUP($AC16,'04'!$AC$8:$BH$267,11,FALSE)+VLOOKUP($AC16,'05'!$AC$8:$BH$226,11,FALSE)+VLOOKUP($AC16,'06'!$AC$8:$BH$226,11,FALSE)</f>
        <v>0</v>
      </c>
      <c r="AN16" s="140"/>
      <c r="AO16" s="140"/>
      <c r="AP16" s="141"/>
      <c r="AQ16" s="247" t="s">
        <v>691</v>
      </c>
      <c r="AR16" s="248"/>
      <c r="AS16" s="248"/>
      <c r="AT16" s="249"/>
      <c r="AU16" s="139">
        <f>VLOOKUP($AC16,'04'!$AC$8:$BH$267,19,FALSE)+VLOOKUP($AC16,'05'!$AC$8:$BH$226,19,FALSE)+VLOOKUP($AC16,'06'!$AC$8:$BH$226,19,FALSE)</f>
        <v>0</v>
      </c>
      <c r="AV16" s="140"/>
      <c r="AW16" s="140"/>
      <c r="AX16" s="141"/>
      <c r="AY16" s="247" t="s">
        <v>691</v>
      </c>
      <c r="AZ16" s="248"/>
      <c r="BA16" s="248"/>
      <c r="BB16" s="249"/>
      <c r="BC16" s="139">
        <f>VLOOKUP($AC16,'04'!$AC$8:$BH$267,27,FALSE)+VLOOKUP($AC16,'05'!$AC$8:$BH$226,27,FALSE)+VLOOKUP($AC16,'06'!$AC$8:$BH$226,27,FALSE)</f>
        <v>0</v>
      </c>
      <c r="BD16" s="140"/>
      <c r="BE16" s="140"/>
      <c r="BF16" s="141"/>
      <c r="BG16" s="250" t="str">
        <f t="shared" si="0"/>
        <v>n.é.</v>
      </c>
      <c r="BH16" s="251"/>
    </row>
    <row r="17" spans="1:60" ht="20.100000000000001" customHeight="1">
      <c r="A17" s="213" t="s">
        <v>9</v>
      </c>
      <c r="B17" s="207"/>
      <c r="C17" s="153" t="s">
        <v>428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5"/>
      <c r="AC17" s="245" t="s">
        <v>257</v>
      </c>
      <c r="AD17" s="246"/>
      <c r="AE17" s="158">
        <f>VLOOKUP($AC17,'04'!$AC$8:$BH$267,3,FALSE)+VLOOKUP($AC17,'05'!$AC$8:$BH$226,3,FALSE)+VLOOKUP($AC17,'06'!$AC$8:$BH$226,3,FALSE)</f>
        <v>0</v>
      </c>
      <c r="AF17" s="159"/>
      <c r="AG17" s="159"/>
      <c r="AH17" s="160"/>
      <c r="AI17" s="139">
        <f>VLOOKUP($AC17,'04'!$AC$8:$BH$267,7,FALSE)+VLOOKUP($AC17,'05'!$AC$8:$BH$226,7,FALSE)+VLOOKUP($AC17,'06'!$AC$8:$BH$226,7,FALSE)</f>
        <v>0</v>
      </c>
      <c r="AJ17" s="140"/>
      <c r="AK17" s="140"/>
      <c r="AL17" s="141"/>
      <c r="AM17" s="139">
        <f>VLOOKUP($AC17,'04'!$AC$8:$BH$267,11,FALSE)+VLOOKUP($AC17,'05'!$AC$8:$BH$226,11,FALSE)+VLOOKUP($AC17,'06'!$AC$8:$BH$226,11,FALSE)</f>
        <v>0</v>
      </c>
      <c r="AN17" s="140"/>
      <c r="AO17" s="140"/>
      <c r="AP17" s="141"/>
      <c r="AQ17" s="247" t="s">
        <v>691</v>
      </c>
      <c r="AR17" s="248"/>
      <c r="AS17" s="248"/>
      <c r="AT17" s="249"/>
      <c r="AU17" s="139">
        <f>VLOOKUP($AC17,'04'!$AC$8:$BH$267,19,FALSE)+VLOOKUP($AC17,'05'!$AC$8:$BH$226,19,FALSE)+VLOOKUP($AC17,'06'!$AC$8:$BH$226,19,FALSE)</f>
        <v>0</v>
      </c>
      <c r="AV17" s="140"/>
      <c r="AW17" s="140"/>
      <c r="AX17" s="141"/>
      <c r="AY17" s="247" t="s">
        <v>691</v>
      </c>
      <c r="AZ17" s="248"/>
      <c r="BA17" s="248"/>
      <c r="BB17" s="249"/>
      <c r="BC17" s="139">
        <f>VLOOKUP($AC17,'04'!$AC$8:$BH$267,27,FALSE)+VLOOKUP($AC17,'05'!$AC$8:$BH$226,27,FALSE)+VLOOKUP($AC17,'06'!$AC$8:$BH$226,27,FALSE)</f>
        <v>0</v>
      </c>
      <c r="BD17" s="140"/>
      <c r="BE17" s="140"/>
      <c r="BF17" s="141"/>
      <c r="BG17" s="250" t="str">
        <f t="shared" si="0"/>
        <v>n.é.</v>
      </c>
      <c r="BH17" s="251"/>
    </row>
    <row r="18" spans="1:60" ht="20.100000000000001" customHeight="1">
      <c r="A18" s="213" t="s">
        <v>10</v>
      </c>
      <c r="B18" s="207"/>
      <c r="C18" s="153" t="s">
        <v>429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5"/>
      <c r="AC18" s="245" t="s">
        <v>258</v>
      </c>
      <c r="AD18" s="246"/>
      <c r="AE18" s="158">
        <f>VLOOKUP($AC18,'04'!$AC$8:$BH$267,3,FALSE)+VLOOKUP($AC18,'05'!$AC$8:$BH$226,3,FALSE)+VLOOKUP($AC18,'06'!$AC$8:$BH$226,3,FALSE)</f>
        <v>0</v>
      </c>
      <c r="AF18" s="159"/>
      <c r="AG18" s="159"/>
      <c r="AH18" s="160"/>
      <c r="AI18" s="139">
        <f>VLOOKUP($AC18,'04'!$AC$8:$BH$267,7,FALSE)+VLOOKUP($AC18,'05'!$AC$8:$BH$226,7,FALSE)+VLOOKUP($AC18,'06'!$AC$8:$BH$226,7,FALSE)</f>
        <v>0</v>
      </c>
      <c r="AJ18" s="140"/>
      <c r="AK18" s="140"/>
      <c r="AL18" s="141"/>
      <c r="AM18" s="139">
        <f>VLOOKUP($AC18,'04'!$AC$8:$BH$267,11,FALSE)+VLOOKUP($AC18,'05'!$AC$8:$BH$226,11,FALSE)+VLOOKUP($AC18,'06'!$AC$8:$BH$226,11,FALSE)</f>
        <v>0</v>
      </c>
      <c r="AN18" s="140"/>
      <c r="AO18" s="140"/>
      <c r="AP18" s="141"/>
      <c r="AQ18" s="247" t="s">
        <v>691</v>
      </c>
      <c r="AR18" s="248"/>
      <c r="AS18" s="248"/>
      <c r="AT18" s="249"/>
      <c r="AU18" s="139">
        <f>VLOOKUP($AC18,'04'!$AC$8:$BH$267,19,FALSE)+VLOOKUP($AC18,'05'!$AC$8:$BH$226,19,FALSE)+VLOOKUP($AC18,'06'!$AC$8:$BH$226,19,FALSE)</f>
        <v>0</v>
      </c>
      <c r="AV18" s="140"/>
      <c r="AW18" s="140"/>
      <c r="AX18" s="141"/>
      <c r="AY18" s="247" t="s">
        <v>691</v>
      </c>
      <c r="AZ18" s="248"/>
      <c r="BA18" s="248"/>
      <c r="BB18" s="249"/>
      <c r="BC18" s="139">
        <f>VLOOKUP($AC18,'04'!$AC$8:$BH$267,27,FALSE)+VLOOKUP($AC18,'05'!$AC$8:$BH$226,27,FALSE)+VLOOKUP($AC18,'06'!$AC$8:$BH$226,27,FALSE)</f>
        <v>0</v>
      </c>
      <c r="BD18" s="140"/>
      <c r="BE18" s="140"/>
      <c r="BF18" s="141"/>
      <c r="BG18" s="250" t="str">
        <f t="shared" si="0"/>
        <v>n.é.</v>
      </c>
      <c r="BH18" s="251"/>
    </row>
    <row r="19" spans="1:60" ht="20.100000000000001" customHeight="1">
      <c r="A19" s="213" t="s">
        <v>11</v>
      </c>
      <c r="B19" s="207"/>
      <c r="C19" s="153" t="s">
        <v>259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5"/>
      <c r="AC19" s="245" t="s">
        <v>260</v>
      </c>
      <c r="AD19" s="246"/>
      <c r="AE19" s="158">
        <f>VLOOKUP($AC19,'04'!$AC$8:$BH$267,3,FALSE)+VLOOKUP($AC19,'05'!$AC$8:$BH$226,3,FALSE)+VLOOKUP($AC19,'06'!$AC$8:$BH$226,3,FALSE)</f>
        <v>48356</v>
      </c>
      <c r="AF19" s="159"/>
      <c r="AG19" s="159"/>
      <c r="AH19" s="160"/>
      <c r="AI19" s="139">
        <f>VLOOKUP($AC19,'04'!$AC$8:$BH$267,7,FALSE)+VLOOKUP($AC19,'05'!$AC$8:$BH$226,7,FALSE)+VLOOKUP($AC19,'06'!$AC$8:$BH$226,7,FALSE)</f>
        <v>48029</v>
      </c>
      <c r="AJ19" s="140"/>
      <c r="AK19" s="140"/>
      <c r="AL19" s="141"/>
      <c r="AM19" s="139">
        <f>VLOOKUP($AC19,'04'!$AC$8:$BH$267,11,FALSE)+VLOOKUP($AC19,'05'!$AC$8:$BH$226,11,FALSE)+VLOOKUP($AC19,'06'!$AC$8:$BH$226,11,FALSE)</f>
        <v>48029</v>
      </c>
      <c r="AN19" s="140"/>
      <c r="AO19" s="140"/>
      <c r="AP19" s="141"/>
      <c r="AQ19" s="247" t="s">
        <v>691</v>
      </c>
      <c r="AR19" s="248"/>
      <c r="AS19" s="248"/>
      <c r="AT19" s="249"/>
      <c r="AU19" s="139">
        <f>VLOOKUP($AC19,'04'!$AC$8:$BH$267,19,FALSE)+VLOOKUP($AC19,'05'!$AC$8:$BH$226,19,FALSE)+VLOOKUP($AC19,'06'!$AC$8:$BH$226,19,FALSE)</f>
        <v>1242</v>
      </c>
      <c r="AV19" s="140"/>
      <c r="AW19" s="140"/>
      <c r="AX19" s="141"/>
      <c r="AY19" s="247" t="s">
        <v>691</v>
      </c>
      <c r="AZ19" s="248"/>
      <c r="BA19" s="248"/>
      <c r="BB19" s="249"/>
      <c r="BC19" s="139">
        <f>VLOOKUP($AC19,'04'!$AC$8:$BH$267,27,FALSE)+VLOOKUP($AC19,'05'!$AC$8:$BH$226,27,FALSE)+VLOOKUP($AC19,'06'!$AC$8:$BH$226,27,FALSE)</f>
        <v>48029</v>
      </c>
      <c r="BD19" s="140"/>
      <c r="BE19" s="140"/>
      <c r="BF19" s="141"/>
      <c r="BG19" s="250">
        <f t="shared" si="0"/>
        <v>1</v>
      </c>
      <c r="BH19" s="251"/>
    </row>
    <row r="20" spans="1:60" s="3" customFormat="1" ht="20.100000000000001" customHeight="1">
      <c r="A20" s="212" t="s">
        <v>12</v>
      </c>
      <c r="B20" s="208"/>
      <c r="C20" s="175" t="s">
        <v>261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7"/>
      <c r="AC20" s="243" t="s">
        <v>262</v>
      </c>
      <c r="AD20" s="244"/>
      <c r="AE20" s="183">
        <f>SUM(AE14:AH19)</f>
        <v>187804</v>
      </c>
      <c r="AF20" s="184"/>
      <c r="AG20" s="184"/>
      <c r="AH20" s="185"/>
      <c r="AI20" s="183">
        <f t="shared" ref="AI20" si="5">SUM(AI14:AL19)</f>
        <v>200027</v>
      </c>
      <c r="AJ20" s="184"/>
      <c r="AK20" s="184"/>
      <c r="AL20" s="185"/>
      <c r="AM20" s="183">
        <f t="shared" ref="AM20" si="6">SUM(AM14:AP19)</f>
        <v>200027</v>
      </c>
      <c r="AN20" s="184"/>
      <c r="AO20" s="184"/>
      <c r="AP20" s="185"/>
      <c r="AQ20" s="235" t="s">
        <v>691</v>
      </c>
      <c r="AR20" s="236"/>
      <c r="AS20" s="236"/>
      <c r="AT20" s="237"/>
      <c r="AU20" s="183">
        <f t="shared" ref="AU20" si="7">SUM(AU14:AX19)</f>
        <v>1242</v>
      </c>
      <c r="AV20" s="184"/>
      <c r="AW20" s="184"/>
      <c r="AX20" s="185"/>
      <c r="AY20" s="235" t="s">
        <v>691</v>
      </c>
      <c r="AZ20" s="236"/>
      <c r="BA20" s="236"/>
      <c r="BB20" s="237"/>
      <c r="BC20" s="183">
        <f t="shared" ref="BC20" si="8">SUM(BC14:BF19)</f>
        <v>200027</v>
      </c>
      <c r="BD20" s="184"/>
      <c r="BE20" s="184"/>
      <c r="BF20" s="185"/>
      <c r="BG20" s="252">
        <f t="shared" si="0"/>
        <v>1</v>
      </c>
      <c r="BH20" s="253"/>
    </row>
    <row r="21" spans="1:60" ht="20.100000000000001" customHeight="1">
      <c r="A21" s="213" t="s">
        <v>13</v>
      </c>
      <c r="B21" s="207"/>
      <c r="C21" s="153" t="s">
        <v>263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5"/>
      <c r="AC21" s="245" t="s">
        <v>264</v>
      </c>
      <c r="AD21" s="246"/>
      <c r="AE21" s="158">
        <f>VLOOKUP($AC21,'04'!$AC$8:$BH$267,3,FALSE)+VLOOKUP($AC21,'05'!$AC$8:$BH$226,3,FALSE)+VLOOKUP($AC21,'06'!$AC$8:$BH$226,3,FALSE)</f>
        <v>17</v>
      </c>
      <c r="AF21" s="159"/>
      <c r="AG21" s="159"/>
      <c r="AH21" s="160"/>
      <c r="AI21" s="139">
        <f>VLOOKUP($AC21,'04'!$AC$8:$BH$267,7,FALSE)+VLOOKUP($AC21,'05'!$AC$8:$BH$226,7,FALSE)+VLOOKUP($AC21,'06'!$AC$8:$BH$226,7,FALSE)</f>
        <v>17</v>
      </c>
      <c r="AJ21" s="140"/>
      <c r="AK21" s="140"/>
      <c r="AL21" s="141"/>
      <c r="AM21" s="139">
        <f>VLOOKUP($AC21,'04'!$AC$8:$BH$267,11,FALSE)+VLOOKUP($AC21,'05'!$AC$8:$BH$226,11,FALSE)+VLOOKUP($AC21,'06'!$AC$8:$BH$226,11,FALSE)</f>
        <v>17</v>
      </c>
      <c r="AN21" s="140"/>
      <c r="AO21" s="140"/>
      <c r="AP21" s="141"/>
      <c r="AQ21" s="247" t="s">
        <v>691</v>
      </c>
      <c r="AR21" s="248"/>
      <c r="AS21" s="248"/>
      <c r="AT21" s="249"/>
      <c r="AU21" s="139">
        <f>VLOOKUP($AC21,'04'!$AC$8:$BH$267,19,FALSE)+VLOOKUP($AC21,'05'!$AC$8:$BH$226,19,FALSE)+VLOOKUP($AC21,'06'!$AC$8:$BH$226,19,FALSE)</f>
        <v>0</v>
      </c>
      <c r="AV21" s="140"/>
      <c r="AW21" s="140"/>
      <c r="AX21" s="141"/>
      <c r="AY21" s="247" t="s">
        <v>691</v>
      </c>
      <c r="AZ21" s="248"/>
      <c r="BA21" s="248"/>
      <c r="BB21" s="249"/>
      <c r="BC21" s="139">
        <f>VLOOKUP($AC21,'04'!$AC$8:$BH$267,27,FALSE)+VLOOKUP($AC21,'05'!$AC$8:$BH$226,27,FALSE)+VLOOKUP($AC21,'06'!$AC$8:$BH$226,27,FALSE)</f>
        <v>17</v>
      </c>
      <c r="BD21" s="140"/>
      <c r="BE21" s="140"/>
      <c r="BF21" s="141"/>
      <c r="BG21" s="250">
        <f t="shared" si="0"/>
        <v>1</v>
      </c>
      <c r="BH21" s="251"/>
    </row>
    <row r="22" spans="1:60" ht="20.100000000000001" customHeight="1">
      <c r="A22" s="213" t="s">
        <v>14</v>
      </c>
      <c r="B22" s="207"/>
      <c r="C22" s="153" t="s">
        <v>430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5"/>
      <c r="AC22" s="245" t="s">
        <v>265</v>
      </c>
      <c r="AD22" s="246"/>
      <c r="AE22" s="158">
        <f>VLOOKUP($AC22,'04'!$AC$8:$BH$267,3,FALSE)+VLOOKUP($AC22,'05'!$AC$8:$BH$226,3,FALSE)+VLOOKUP($AC22,'06'!$AC$8:$BH$226,3,FALSE)</f>
        <v>0</v>
      </c>
      <c r="AF22" s="159"/>
      <c r="AG22" s="159"/>
      <c r="AH22" s="160"/>
      <c r="AI22" s="139">
        <f>VLOOKUP($AC22,'04'!$AC$8:$BH$267,7,FALSE)+VLOOKUP($AC22,'05'!$AC$8:$BH$226,7,FALSE)+VLOOKUP($AC22,'06'!$AC$8:$BH$226,7,FALSE)</f>
        <v>0</v>
      </c>
      <c r="AJ22" s="140"/>
      <c r="AK22" s="140"/>
      <c r="AL22" s="141"/>
      <c r="AM22" s="139">
        <f>VLOOKUP($AC22,'04'!$AC$8:$BH$267,11,FALSE)+VLOOKUP($AC22,'05'!$AC$8:$BH$226,11,FALSE)+VLOOKUP($AC22,'06'!$AC$8:$BH$226,11,FALSE)</f>
        <v>0</v>
      </c>
      <c r="AN22" s="140"/>
      <c r="AO22" s="140"/>
      <c r="AP22" s="141"/>
      <c r="AQ22" s="247" t="s">
        <v>691</v>
      </c>
      <c r="AR22" s="248"/>
      <c r="AS22" s="248"/>
      <c r="AT22" s="249"/>
      <c r="AU22" s="139">
        <f>VLOOKUP($AC22,'04'!$AC$8:$BH$267,19,FALSE)+VLOOKUP($AC22,'05'!$AC$8:$BH$226,19,FALSE)+VLOOKUP($AC22,'06'!$AC$8:$BH$226,19,FALSE)</f>
        <v>0</v>
      </c>
      <c r="AV22" s="140"/>
      <c r="AW22" s="140"/>
      <c r="AX22" s="141"/>
      <c r="AY22" s="247" t="s">
        <v>691</v>
      </c>
      <c r="AZ22" s="248"/>
      <c r="BA22" s="248"/>
      <c r="BB22" s="249"/>
      <c r="BC22" s="139">
        <f>VLOOKUP($AC22,'04'!$AC$8:$BH$267,27,FALSE)+VLOOKUP($AC22,'05'!$AC$8:$BH$226,27,FALSE)+VLOOKUP($AC22,'06'!$AC$8:$BH$226,27,FALSE)</f>
        <v>0</v>
      </c>
      <c r="BD22" s="140"/>
      <c r="BE22" s="140"/>
      <c r="BF22" s="141"/>
      <c r="BG22" s="250" t="str">
        <f t="shared" si="0"/>
        <v>n.é.</v>
      </c>
      <c r="BH22" s="251"/>
    </row>
    <row r="23" spans="1:60" ht="20.100000000000001" customHeight="1">
      <c r="A23" s="213" t="s">
        <v>15</v>
      </c>
      <c r="B23" s="207"/>
      <c r="C23" s="153" t="s">
        <v>431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5"/>
      <c r="AC23" s="245" t="s">
        <v>266</v>
      </c>
      <c r="AD23" s="246"/>
      <c r="AE23" s="158">
        <f>VLOOKUP($AC23,'04'!$AC$8:$BH$267,3,FALSE)+VLOOKUP($AC23,'05'!$AC$8:$BH$226,3,FALSE)+VLOOKUP($AC23,'06'!$AC$8:$BH$226,3,FALSE)</f>
        <v>0</v>
      </c>
      <c r="AF23" s="159"/>
      <c r="AG23" s="159"/>
      <c r="AH23" s="160"/>
      <c r="AI23" s="139">
        <f>VLOOKUP($AC23,'04'!$AC$8:$BH$267,7,FALSE)+VLOOKUP($AC23,'05'!$AC$8:$BH$226,7,FALSE)+VLOOKUP($AC23,'06'!$AC$8:$BH$226,7,FALSE)</f>
        <v>0</v>
      </c>
      <c r="AJ23" s="140"/>
      <c r="AK23" s="140"/>
      <c r="AL23" s="141"/>
      <c r="AM23" s="139">
        <f>VLOOKUP($AC23,'04'!$AC$8:$BH$267,11,FALSE)+VLOOKUP($AC23,'05'!$AC$8:$BH$226,11,FALSE)+VLOOKUP($AC23,'06'!$AC$8:$BH$226,11,FALSE)</f>
        <v>0</v>
      </c>
      <c r="AN23" s="140"/>
      <c r="AO23" s="140"/>
      <c r="AP23" s="141"/>
      <c r="AQ23" s="247" t="s">
        <v>691</v>
      </c>
      <c r="AR23" s="248"/>
      <c r="AS23" s="248"/>
      <c r="AT23" s="249"/>
      <c r="AU23" s="139">
        <f>VLOOKUP($AC23,'04'!$AC$8:$BH$267,19,FALSE)+VLOOKUP($AC23,'05'!$AC$8:$BH$226,19,FALSE)+VLOOKUP($AC23,'06'!$AC$8:$BH$226,19,FALSE)</f>
        <v>0</v>
      </c>
      <c r="AV23" s="140"/>
      <c r="AW23" s="140"/>
      <c r="AX23" s="141"/>
      <c r="AY23" s="247" t="s">
        <v>691</v>
      </c>
      <c r="AZ23" s="248"/>
      <c r="BA23" s="248"/>
      <c r="BB23" s="249"/>
      <c r="BC23" s="139">
        <f>VLOOKUP($AC23,'04'!$AC$8:$BH$267,27,FALSE)+VLOOKUP($AC23,'05'!$AC$8:$BH$226,27,FALSE)+VLOOKUP($AC23,'06'!$AC$8:$BH$226,27,FALSE)</f>
        <v>0</v>
      </c>
      <c r="BD23" s="140"/>
      <c r="BE23" s="140"/>
      <c r="BF23" s="141"/>
      <c r="BG23" s="250" t="str">
        <f t="shared" si="0"/>
        <v>n.é.</v>
      </c>
      <c r="BH23" s="251"/>
    </row>
    <row r="24" spans="1:60" ht="20.100000000000001" customHeight="1">
      <c r="A24" s="213" t="s">
        <v>53</v>
      </c>
      <c r="B24" s="207"/>
      <c r="C24" s="153" t="s">
        <v>432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5"/>
      <c r="AC24" s="245" t="s">
        <v>267</v>
      </c>
      <c r="AD24" s="246"/>
      <c r="AE24" s="158">
        <f>VLOOKUP($AC24,'04'!$AC$8:$BH$267,3,FALSE)+VLOOKUP($AC24,'05'!$AC$8:$BH$226,3,FALSE)+VLOOKUP($AC24,'06'!$AC$8:$BH$226,3,FALSE)</f>
        <v>0</v>
      </c>
      <c r="AF24" s="159"/>
      <c r="AG24" s="159"/>
      <c r="AH24" s="160"/>
      <c r="AI24" s="139">
        <f>VLOOKUP($AC24,'04'!$AC$8:$BH$267,7,FALSE)+VLOOKUP($AC24,'05'!$AC$8:$BH$226,7,FALSE)+VLOOKUP($AC24,'06'!$AC$8:$BH$226,7,FALSE)</f>
        <v>0</v>
      </c>
      <c r="AJ24" s="140"/>
      <c r="AK24" s="140"/>
      <c r="AL24" s="141"/>
      <c r="AM24" s="139">
        <f>VLOOKUP($AC24,'04'!$AC$8:$BH$267,11,FALSE)+VLOOKUP($AC24,'05'!$AC$8:$BH$226,11,FALSE)+VLOOKUP($AC24,'06'!$AC$8:$BH$226,11,FALSE)</f>
        <v>0</v>
      </c>
      <c r="AN24" s="140"/>
      <c r="AO24" s="140"/>
      <c r="AP24" s="141"/>
      <c r="AQ24" s="247" t="s">
        <v>691</v>
      </c>
      <c r="AR24" s="248"/>
      <c r="AS24" s="248"/>
      <c r="AT24" s="249"/>
      <c r="AU24" s="139">
        <f>VLOOKUP($AC24,'04'!$AC$8:$BH$267,19,FALSE)+VLOOKUP($AC24,'05'!$AC$8:$BH$226,19,FALSE)+VLOOKUP($AC24,'06'!$AC$8:$BH$226,19,FALSE)</f>
        <v>0</v>
      </c>
      <c r="AV24" s="140"/>
      <c r="AW24" s="140"/>
      <c r="AX24" s="141"/>
      <c r="AY24" s="247" t="s">
        <v>691</v>
      </c>
      <c r="AZ24" s="248"/>
      <c r="BA24" s="248"/>
      <c r="BB24" s="249"/>
      <c r="BC24" s="139">
        <f>VLOOKUP($AC24,'04'!$AC$8:$BH$267,27,FALSE)+VLOOKUP($AC24,'05'!$AC$8:$BH$226,27,FALSE)+VLOOKUP($AC24,'06'!$AC$8:$BH$226,27,FALSE)</f>
        <v>0</v>
      </c>
      <c r="BD24" s="140"/>
      <c r="BE24" s="140"/>
      <c r="BF24" s="141"/>
      <c r="BG24" s="250" t="str">
        <f t="shared" si="0"/>
        <v>n.é.</v>
      </c>
      <c r="BH24" s="251"/>
    </row>
    <row r="25" spans="1:60" ht="20.100000000000001" customHeight="1">
      <c r="A25" s="213" t="s">
        <v>54</v>
      </c>
      <c r="B25" s="207"/>
      <c r="C25" s="153" t="s">
        <v>268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5"/>
      <c r="AC25" s="245" t="s">
        <v>269</v>
      </c>
      <c r="AD25" s="246"/>
      <c r="AE25" s="158">
        <f>VLOOKUP($AC25,'04'!$AC$8:$BH$267,3,FALSE)+VLOOKUP($AC25,'05'!$AC$8:$BH$226,3,FALSE)+VLOOKUP($AC25,'06'!$AC$8:$BH$226,3,FALSE)</f>
        <v>43647</v>
      </c>
      <c r="AF25" s="159"/>
      <c r="AG25" s="159"/>
      <c r="AH25" s="160"/>
      <c r="AI25" s="139">
        <f>VLOOKUP($AC25,'04'!$AC$8:$BH$267,7,FALSE)+VLOOKUP($AC25,'05'!$AC$8:$BH$226,7,FALSE)+VLOOKUP($AC25,'06'!$AC$8:$BH$226,7,FALSE)</f>
        <v>67367</v>
      </c>
      <c r="AJ25" s="140"/>
      <c r="AK25" s="140"/>
      <c r="AL25" s="141"/>
      <c r="AM25" s="139">
        <f>VLOOKUP($AC25,'04'!$AC$8:$BH$267,11,FALSE)+VLOOKUP($AC25,'05'!$AC$8:$BH$226,11,FALSE)+VLOOKUP($AC25,'06'!$AC$8:$BH$226,11,FALSE)</f>
        <v>67367</v>
      </c>
      <c r="AN25" s="140"/>
      <c r="AO25" s="140"/>
      <c r="AP25" s="141"/>
      <c r="AQ25" s="247" t="s">
        <v>691</v>
      </c>
      <c r="AR25" s="248"/>
      <c r="AS25" s="248"/>
      <c r="AT25" s="249"/>
      <c r="AU25" s="139">
        <f>VLOOKUP($AC25,'04'!$AC$8:$BH$267,19,FALSE)+VLOOKUP($AC25,'05'!$AC$8:$BH$226,19,FALSE)+VLOOKUP($AC25,'06'!$AC$8:$BH$226,19,FALSE)</f>
        <v>0</v>
      </c>
      <c r="AV25" s="140"/>
      <c r="AW25" s="140"/>
      <c r="AX25" s="141"/>
      <c r="AY25" s="247" t="s">
        <v>691</v>
      </c>
      <c r="AZ25" s="248"/>
      <c r="BA25" s="248"/>
      <c r="BB25" s="249"/>
      <c r="BC25" s="139">
        <f>VLOOKUP($AC25,'04'!$AC$8:$BH$267,27,FALSE)+VLOOKUP($AC25,'05'!$AC$8:$BH$226,27,FALSE)+VLOOKUP($AC25,'06'!$AC$8:$BH$226,27,FALSE)</f>
        <v>67367</v>
      </c>
      <c r="BD25" s="140"/>
      <c r="BE25" s="140"/>
      <c r="BF25" s="141"/>
      <c r="BG25" s="250">
        <f t="shared" si="0"/>
        <v>1</v>
      </c>
      <c r="BH25" s="251"/>
    </row>
    <row r="26" spans="1:60" s="3" customFormat="1" ht="20.100000000000001" customHeight="1">
      <c r="A26" s="212" t="s">
        <v>55</v>
      </c>
      <c r="B26" s="208"/>
      <c r="C26" s="175" t="s">
        <v>270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7"/>
      <c r="AC26" s="243" t="s">
        <v>271</v>
      </c>
      <c r="AD26" s="244"/>
      <c r="AE26" s="183">
        <f>SUM(AE21:AH25)</f>
        <v>43664</v>
      </c>
      <c r="AF26" s="184"/>
      <c r="AG26" s="184"/>
      <c r="AH26" s="185"/>
      <c r="AI26" s="183">
        <f t="shared" ref="AI26" si="9">SUM(AI21:AL25)</f>
        <v>67384</v>
      </c>
      <c r="AJ26" s="184"/>
      <c r="AK26" s="184"/>
      <c r="AL26" s="185"/>
      <c r="AM26" s="183">
        <f t="shared" ref="AM26" si="10">SUM(AM21:AP25)</f>
        <v>67384</v>
      </c>
      <c r="AN26" s="184"/>
      <c r="AO26" s="184"/>
      <c r="AP26" s="185"/>
      <c r="AQ26" s="235" t="s">
        <v>691</v>
      </c>
      <c r="AR26" s="236"/>
      <c r="AS26" s="236"/>
      <c r="AT26" s="237"/>
      <c r="AU26" s="183">
        <f t="shared" ref="AU26" si="11">SUM(AU21:AX25)</f>
        <v>0</v>
      </c>
      <c r="AV26" s="184"/>
      <c r="AW26" s="184"/>
      <c r="AX26" s="185"/>
      <c r="AY26" s="235" t="s">
        <v>691</v>
      </c>
      <c r="AZ26" s="236"/>
      <c r="BA26" s="236"/>
      <c r="BB26" s="237"/>
      <c r="BC26" s="183">
        <f t="shared" ref="BC26" si="12">SUM(BC21:BF25)</f>
        <v>67384</v>
      </c>
      <c r="BD26" s="184"/>
      <c r="BE26" s="184"/>
      <c r="BF26" s="185"/>
      <c r="BG26" s="252">
        <f t="shared" si="0"/>
        <v>1</v>
      </c>
      <c r="BH26" s="253"/>
    </row>
    <row r="27" spans="1:60" ht="20.100000000000001" customHeight="1">
      <c r="A27" s="213" t="s">
        <v>56</v>
      </c>
      <c r="B27" s="207"/>
      <c r="C27" s="153" t="s">
        <v>272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5"/>
      <c r="AC27" s="245" t="s">
        <v>273</v>
      </c>
      <c r="AD27" s="246"/>
      <c r="AE27" s="158">
        <f>VLOOKUP($AC27,'04'!$AC$8:$BH$267,3,FALSE)+VLOOKUP($AC27,'05'!$AC$8:$BH$226,3,FALSE)+VLOOKUP($AC27,'06'!$AC$8:$BH$226,3,FALSE)</f>
        <v>0</v>
      </c>
      <c r="AF27" s="159"/>
      <c r="AG27" s="159"/>
      <c r="AH27" s="160"/>
      <c r="AI27" s="139">
        <f>VLOOKUP($AC27,'04'!$AC$8:$BH$267,7,FALSE)+VLOOKUP($AC27,'05'!$AC$8:$BH$226,7,FALSE)+VLOOKUP($AC27,'06'!$AC$8:$BH$226,7,FALSE)</f>
        <v>0</v>
      </c>
      <c r="AJ27" s="140"/>
      <c r="AK27" s="140"/>
      <c r="AL27" s="141"/>
      <c r="AM27" s="139">
        <f>VLOOKUP($AC27,'04'!$AC$8:$BH$267,11,FALSE)+VLOOKUP($AC27,'05'!$AC$8:$BH$226,11,FALSE)+VLOOKUP($AC27,'06'!$AC$8:$BH$226,11,FALSE)</f>
        <v>0</v>
      </c>
      <c r="AN27" s="140"/>
      <c r="AO27" s="140"/>
      <c r="AP27" s="141"/>
      <c r="AQ27" s="247" t="s">
        <v>691</v>
      </c>
      <c r="AR27" s="248"/>
      <c r="AS27" s="248"/>
      <c r="AT27" s="249"/>
      <c r="AU27" s="139">
        <f>VLOOKUP($AC27,'04'!$AC$8:$BH$267,19,FALSE)+VLOOKUP($AC27,'05'!$AC$8:$BH$226,19,FALSE)+VLOOKUP($AC27,'06'!$AC$8:$BH$226,19,FALSE)</f>
        <v>0</v>
      </c>
      <c r="AV27" s="140"/>
      <c r="AW27" s="140"/>
      <c r="AX27" s="141"/>
      <c r="AY27" s="247" t="s">
        <v>691</v>
      </c>
      <c r="AZ27" s="248"/>
      <c r="BA27" s="248"/>
      <c r="BB27" s="249"/>
      <c r="BC27" s="139">
        <f>VLOOKUP($AC27,'04'!$AC$8:$BH$267,27,FALSE)+VLOOKUP($AC27,'05'!$AC$8:$BH$226,27,FALSE)+VLOOKUP($AC27,'06'!$AC$8:$BH$226,27,FALSE)</f>
        <v>0</v>
      </c>
      <c r="BD27" s="140"/>
      <c r="BE27" s="140"/>
      <c r="BF27" s="141"/>
      <c r="BG27" s="250" t="str">
        <f t="shared" si="0"/>
        <v>n.é.</v>
      </c>
      <c r="BH27" s="251"/>
    </row>
    <row r="28" spans="1:60" ht="20.100000000000001" customHeight="1">
      <c r="A28" s="213" t="s">
        <v>106</v>
      </c>
      <c r="B28" s="207"/>
      <c r="C28" s="153" t="s">
        <v>274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5"/>
      <c r="AC28" s="245" t="s">
        <v>275</v>
      </c>
      <c r="AD28" s="246"/>
      <c r="AE28" s="158">
        <f>VLOOKUP($AC28,'04'!$AC$8:$BH$267,3,FALSE)+VLOOKUP($AC28,'05'!$AC$8:$BH$226,3,FALSE)+VLOOKUP($AC28,'06'!$AC$8:$BH$226,3,FALSE)</f>
        <v>0</v>
      </c>
      <c r="AF28" s="159"/>
      <c r="AG28" s="159"/>
      <c r="AH28" s="160"/>
      <c r="AI28" s="139">
        <f>VLOOKUP($AC28,'04'!$AC$8:$BH$267,7,FALSE)+VLOOKUP($AC28,'05'!$AC$8:$BH$226,7,FALSE)+VLOOKUP($AC28,'06'!$AC$8:$BH$226,7,FALSE)</f>
        <v>0</v>
      </c>
      <c r="AJ28" s="140"/>
      <c r="AK28" s="140"/>
      <c r="AL28" s="141"/>
      <c r="AM28" s="139">
        <f>VLOOKUP($AC28,'04'!$AC$8:$BH$267,11,FALSE)+VLOOKUP($AC28,'05'!$AC$8:$BH$226,11,FALSE)+VLOOKUP($AC28,'06'!$AC$8:$BH$226,11,FALSE)</f>
        <v>0</v>
      </c>
      <c r="AN28" s="140"/>
      <c r="AO28" s="140"/>
      <c r="AP28" s="141"/>
      <c r="AQ28" s="247" t="s">
        <v>691</v>
      </c>
      <c r="AR28" s="248"/>
      <c r="AS28" s="248"/>
      <c r="AT28" s="249"/>
      <c r="AU28" s="139">
        <f>VLOOKUP($AC28,'04'!$AC$8:$BH$267,19,FALSE)+VLOOKUP($AC28,'05'!$AC$8:$BH$226,19,FALSE)+VLOOKUP($AC28,'06'!$AC$8:$BH$226,19,FALSE)</f>
        <v>0</v>
      </c>
      <c r="AV28" s="140"/>
      <c r="AW28" s="140"/>
      <c r="AX28" s="141"/>
      <c r="AY28" s="247" t="s">
        <v>691</v>
      </c>
      <c r="AZ28" s="248"/>
      <c r="BA28" s="248"/>
      <c r="BB28" s="249"/>
      <c r="BC28" s="139">
        <f>VLOOKUP($AC28,'04'!$AC$8:$BH$267,27,FALSE)+VLOOKUP($AC28,'05'!$AC$8:$BH$226,27,FALSE)+VLOOKUP($AC28,'06'!$AC$8:$BH$226,27,FALSE)</f>
        <v>0</v>
      </c>
      <c r="BD28" s="140"/>
      <c r="BE28" s="140"/>
      <c r="BF28" s="141"/>
      <c r="BG28" s="250" t="str">
        <f t="shared" si="0"/>
        <v>n.é.</v>
      </c>
      <c r="BH28" s="251"/>
    </row>
    <row r="29" spans="1:60" s="3" customFormat="1" ht="20.100000000000001" customHeight="1">
      <c r="A29" s="212" t="s">
        <v>107</v>
      </c>
      <c r="B29" s="208"/>
      <c r="C29" s="175" t="s">
        <v>276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7"/>
      <c r="AC29" s="243" t="s">
        <v>277</v>
      </c>
      <c r="AD29" s="244"/>
      <c r="AE29" s="183">
        <f>SUM(AE27:AH28)</f>
        <v>0</v>
      </c>
      <c r="AF29" s="184"/>
      <c r="AG29" s="184"/>
      <c r="AH29" s="185"/>
      <c r="AI29" s="183">
        <f t="shared" ref="AI29" si="13">SUM(AI27:AL28)</f>
        <v>0</v>
      </c>
      <c r="AJ29" s="184"/>
      <c r="AK29" s="184"/>
      <c r="AL29" s="185"/>
      <c r="AM29" s="183">
        <f t="shared" ref="AM29" si="14">SUM(AM27:AP28)</f>
        <v>0</v>
      </c>
      <c r="AN29" s="184"/>
      <c r="AO29" s="184"/>
      <c r="AP29" s="185"/>
      <c r="AQ29" s="235" t="s">
        <v>691</v>
      </c>
      <c r="AR29" s="236"/>
      <c r="AS29" s="236"/>
      <c r="AT29" s="237"/>
      <c r="AU29" s="183">
        <f t="shared" ref="AU29" si="15">SUM(AU27:AX28)</f>
        <v>0</v>
      </c>
      <c r="AV29" s="184"/>
      <c r="AW29" s="184"/>
      <c r="AX29" s="185"/>
      <c r="AY29" s="235" t="s">
        <v>691</v>
      </c>
      <c r="AZ29" s="236"/>
      <c r="BA29" s="236"/>
      <c r="BB29" s="237"/>
      <c r="BC29" s="183">
        <f t="shared" ref="BC29" si="16">SUM(BC27:BF28)</f>
        <v>0</v>
      </c>
      <c r="BD29" s="184"/>
      <c r="BE29" s="184"/>
      <c r="BF29" s="185"/>
      <c r="BG29" s="252" t="str">
        <f t="shared" si="0"/>
        <v>n.é.</v>
      </c>
      <c r="BH29" s="253"/>
    </row>
    <row r="30" spans="1:60" ht="20.100000000000001" customHeight="1">
      <c r="A30" s="213" t="s">
        <v>179</v>
      </c>
      <c r="B30" s="207"/>
      <c r="C30" s="153" t="s">
        <v>278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5"/>
      <c r="AC30" s="245" t="s">
        <v>279</v>
      </c>
      <c r="AD30" s="246"/>
      <c r="AE30" s="158">
        <f>VLOOKUP($AC30,'04'!$AC$8:$BH$267,3,FALSE)+VLOOKUP($AC30,'05'!$AC$8:$BH$226,3,FALSE)+VLOOKUP($AC30,'06'!$AC$8:$BH$226,3,FALSE)</f>
        <v>0</v>
      </c>
      <c r="AF30" s="159"/>
      <c r="AG30" s="159"/>
      <c r="AH30" s="160"/>
      <c r="AI30" s="139">
        <f>VLOOKUP($AC30,'04'!$AC$8:$BH$267,7,FALSE)+VLOOKUP($AC30,'05'!$AC$8:$BH$226,7,FALSE)+VLOOKUP($AC30,'06'!$AC$8:$BH$226,7,FALSE)</f>
        <v>0</v>
      </c>
      <c r="AJ30" s="140"/>
      <c r="AK30" s="140"/>
      <c r="AL30" s="141"/>
      <c r="AM30" s="139">
        <f>VLOOKUP($AC30,'04'!$AC$8:$BH$267,11,FALSE)+VLOOKUP($AC30,'05'!$AC$8:$BH$226,11,FALSE)+VLOOKUP($AC30,'06'!$AC$8:$BH$226,11,FALSE)</f>
        <v>0</v>
      </c>
      <c r="AN30" s="140"/>
      <c r="AO30" s="140"/>
      <c r="AP30" s="141"/>
      <c r="AQ30" s="247" t="s">
        <v>691</v>
      </c>
      <c r="AR30" s="248"/>
      <c r="AS30" s="248"/>
      <c r="AT30" s="249"/>
      <c r="AU30" s="139">
        <f>VLOOKUP($AC30,'04'!$AC$8:$BH$267,19,FALSE)+VLOOKUP($AC30,'05'!$AC$8:$BH$226,19,FALSE)+VLOOKUP($AC30,'06'!$AC$8:$BH$226,19,FALSE)</f>
        <v>0</v>
      </c>
      <c r="AV30" s="140"/>
      <c r="AW30" s="140"/>
      <c r="AX30" s="141"/>
      <c r="AY30" s="247" t="s">
        <v>691</v>
      </c>
      <c r="AZ30" s="248"/>
      <c r="BA30" s="248"/>
      <c r="BB30" s="249"/>
      <c r="BC30" s="139">
        <f>VLOOKUP($AC30,'04'!$AC$8:$BH$267,27,FALSE)+VLOOKUP($AC30,'05'!$AC$8:$BH$226,27,FALSE)+VLOOKUP($AC30,'06'!$AC$8:$BH$226,27,FALSE)</f>
        <v>0</v>
      </c>
      <c r="BD30" s="140"/>
      <c r="BE30" s="140"/>
      <c r="BF30" s="141"/>
      <c r="BG30" s="250" t="str">
        <f t="shared" si="0"/>
        <v>n.é.</v>
      </c>
      <c r="BH30" s="251"/>
    </row>
    <row r="31" spans="1:60" ht="20.100000000000001" customHeight="1">
      <c r="A31" s="213" t="s">
        <v>180</v>
      </c>
      <c r="B31" s="207"/>
      <c r="C31" s="153" t="s">
        <v>280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5"/>
      <c r="AC31" s="245" t="s">
        <v>281</v>
      </c>
      <c r="AD31" s="246"/>
      <c r="AE31" s="158">
        <f>VLOOKUP($AC31,'04'!$AC$8:$BH$267,3,FALSE)+VLOOKUP($AC31,'05'!$AC$8:$BH$226,3,FALSE)+VLOOKUP($AC31,'06'!$AC$8:$BH$226,3,FALSE)</f>
        <v>0</v>
      </c>
      <c r="AF31" s="159"/>
      <c r="AG31" s="159"/>
      <c r="AH31" s="160"/>
      <c r="AI31" s="139">
        <f>VLOOKUP($AC31,'04'!$AC$8:$BH$267,7,FALSE)+VLOOKUP($AC31,'05'!$AC$8:$BH$226,7,FALSE)+VLOOKUP($AC31,'06'!$AC$8:$BH$226,7,FALSE)</f>
        <v>0</v>
      </c>
      <c r="AJ31" s="140"/>
      <c r="AK31" s="140"/>
      <c r="AL31" s="141"/>
      <c r="AM31" s="139">
        <f>VLOOKUP($AC31,'04'!$AC$8:$BH$267,11,FALSE)+VLOOKUP($AC31,'05'!$AC$8:$BH$226,11,FALSE)+VLOOKUP($AC31,'06'!$AC$8:$BH$226,11,FALSE)</f>
        <v>0</v>
      </c>
      <c r="AN31" s="140"/>
      <c r="AO31" s="140"/>
      <c r="AP31" s="141"/>
      <c r="AQ31" s="247" t="s">
        <v>691</v>
      </c>
      <c r="AR31" s="248"/>
      <c r="AS31" s="248"/>
      <c r="AT31" s="249"/>
      <c r="AU31" s="139">
        <f>VLOOKUP($AC31,'04'!$AC$8:$BH$267,19,FALSE)+VLOOKUP($AC31,'05'!$AC$8:$BH$226,19,FALSE)+VLOOKUP($AC31,'06'!$AC$8:$BH$226,19,FALSE)</f>
        <v>0</v>
      </c>
      <c r="AV31" s="140"/>
      <c r="AW31" s="140"/>
      <c r="AX31" s="141"/>
      <c r="AY31" s="247" t="s">
        <v>691</v>
      </c>
      <c r="AZ31" s="248"/>
      <c r="BA31" s="248"/>
      <c r="BB31" s="249"/>
      <c r="BC31" s="139">
        <f>VLOOKUP($AC31,'04'!$AC$8:$BH$267,27,FALSE)+VLOOKUP($AC31,'05'!$AC$8:$BH$226,27,FALSE)+VLOOKUP($AC31,'06'!$AC$8:$BH$226,27,FALSE)</f>
        <v>0</v>
      </c>
      <c r="BD31" s="140"/>
      <c r="BE31" s="140"/>
      <c r="BF31" s="141"/>
      <c r="BG31" s="250" t="str">
        <f t="shared" si="0"/>
        <v>n.é.</v>
      </c>
      <c r="BH31" s="251"/>
    </row>
    <row r="32" spans="1:60" ht="20.100000000000001" customHeight="1">
      <c r="A32" s="213" t="s">
        <v>181</v>
      </c>
      <c r="B32" s="207"/>
      <c r="C32" s="153" t="s">
        <v>282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5"/>
      <c r="AC32" s="245" t="s">
        <v>283</v>
      </c>
      <c r="AD32" s="246"/>
      <c r="AE32" s="158">
        <f>VLOOKUP($AC32,'04'!$AC$8:$BH$267,3,FALSE)+VLOOKUP($AC32,'05'!$AC$8:$BH$226,3,FALSE)+VLOOKUP($AC32,'06'!$AC$8:$BH$226,3,FALSE)</f>
        <v>3000</v>
      </c>
      <c r="AF32" s="159"/>
      <c r="AG32" s="159"/>
      <c r="AH32" s="160"/>
      <c r="AI32" s="139">
        <f>VLOOKUP($AC32,'04'!$AC$8:$BH$267,7,FALSE)+VLOOKUP($AC32,'05'!$AC$8:$BH$226,7,FALSE)+VLOOKUP($AC32,'06'!$AC$8:$BH$226,7,FALSE)</f>
        <v>3471</v>
      </c>
      <c r="AJ32" s="140"/>
      <c r="AK32" s="140"/>
      <c r="AL32" s="141"/>
      <c r="AM32" s="139">
        <f>VLOOKUP($AC32,'04'!$AC$8:$BH$267,11,FALSE)+VLOOKUP($AC32,'05'!$AC$8:$BH$226,11,FALSE)+VLOOKUP($AC32,'06'!$AC$8:$BH$226,11,FALSE)</f>
        <v>3471</v>
      </c>
      <c r="AN32" s="140"/>
      <c r="AO32" s="140"/>
      <c r="AP32" s="141"/>
      <c r="AQ32" s="247" t="s">
        <v>691</v>
      </c>
      <c r="AR32" s="248"/>
      <c r="AS32" s="248"/>
      <c r="AT32" s="249"/>
      <c r="AU32" s="139">
        <f>VLOOKUP($AC32,'04'!$AC$8:$BH$267,19,FALSE)+VLOOKUP($AC32,'05'!$AC$8:$BH$226,19,FALSE)+VLOOKUP($AC32,'06'!$AC$8:$BH$226,19,FALSE)</f>
        <v>0</v>
      </c>
      <c r="AV32" s="140"/>
      <c r="AW32" s="140"/>
      <c r="AX32" s="141"/>
      <c r="AY32" s="247" t="s">
        <v>691</v>
      </c>
      <c r="AZ32" s="248"/>
      <c r="BA32" s="248"/>
      <c r="BB32" s="249"/>
      <c r="BC32" s="139">
        <f>VLOOKUP($AC32,'04'!$AC$8:$BH$267,27,FALSE)+VLOOKUP($AC32,'05'!$AC$8:$BH$226,27,FALSE)+VLOOKUP($AC32,'06'!$AC$8:$BH$226,27,FALSE)</f>
        <v>2907</v>
      </c>
      <c r="BD32" s="140"/>
      <c r="BE32" s="140"/>
      <c r="BF32" s="141"/>
      <c r="BG32" s="250">
        <f t="shared" si="0"/>
        <v>0.83751080380293863</v>
      </c>
      <c r="BH32" s="251"/>
    </row>
    <row r="33" spans="1:60" ht="20.100000000000001" customHeight="1">
      <c r="A33" s="213" t="s">
        <v>182</v>
      </c>
      <c r="B33" s="207"/>
      <c r="C33" s="153" t="s">
        <v>284</v>
      </c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5"/>
      <c r="AC33" s="245" t="s">
        <v>285</v>
      </c>
      <c r="AD33" s="246"/>
      <c r="AE33" s="158">
        <f>VLOOKUP($AC33,'04'!$AC$8:$BH$267,3,FALSE)+VLOOKUP($AC33,'05'!$AC$8:$BH$226,3,FALSE)+VLOOKUP($AC33,'06'!$AC$8:$BH$226,3,FALSE)</f>
        <v>80000</v>
      </c>
      <c r="AF33" s="159"/>
      <c r="AG33" s="159"/>
      <c r="AH33" s="160"/>
      <c r="AI33" s="139">
        <f>VLOOKUP($AC33,'04'!$AC$8:$BH$267,7,FALSE)+VLOOKUP($AC33,'05'!$AC$8:$BH$226,7,FALSE)+VLOOKUP($AC33,'06'!$AC$8:$BH$226,7,FALSE)</f>
        <v>81838</v>
      </c>
      <c r="AJ33" s="140"/>
      <c r="AK33" s="140"/>
      <c r="AL33" s="141"/>
      <c r="AM33" s="139">
        <f>VLOOKUP($AC33,'04'!$AC$8:$BH$267,11,FALSE)+VLOOKUP($AC33,'05'!$AC$8:$BH$226,11,FALSE)+VLOOKUP($AC33,'06'!$AC$8:$BH$226,11,FALSE)</f>
        <v>81838</v>
      </c>
      <c r="AN33" s="140"/>
      <c r="AO33" s="140"/>
      <c r="AP33" s="141"/>
      <c r="AQ33" s="247" t="s">
        <v>691</v>
      </c>
      <c r="AR33" s="248"/>
      <c r="AS33" s="248"/>
      <c r="AT33" s="249"/>
      <c r="AU33" s="139">
        <f>VLOOKUP($AC33,'04'!$AC$8:$BH$267,19,FALSE)+VLOOKUP($AC33,'05'!$AC$8:$BH$226,19,FALSE)+VLOOKUP($AC33,'06'!$AC$8:$BH$226,19,FALSE)</f>
        <v>0</v>
      </c>
      <c r="AV33" s="140"/>
      <c r="AW33" s="140"/>
      <c r="AX33" s="141"/>
      <c r="AY33" s="247" t="s">
        <v>691</v>
      </c>
      <c r="AZ33" s="248"/>
      <c r="BA33" s="248"/>
      <c r="BB33" s="249"/>
      <c r="BC33" s="139">
        <f>VLOOKUP($AC33,'04'!$AC$8:$BH$267,27,FALSE)+VLOOKUP($AC33,'05'!$AC$8:$BH$226,27,FALSE)+VLOOKUP($AC33,'06'!$AC$8:$BH$226,27,FALSE)</f>
        <v>77643</v>
      </c>
      <c r="BD33" s="140"/>
      <c r="BE33" s="140"/>
      <c r="BF33" s="141"/>
      <c r="BG33" s="250">
        <f t="shared" si="0"/>
        <v>0.94874019404188759</v>
      </c>
      <c r="BH33" s="251"/>
    </row>
    <row r="34" spans="1:60" ht="20.100000000000001" customHeight="1">
      <c r="A34" s="213" t="s">
        <v>183</v>
      </c>
      <c r="B34" s="207"/>
      <c r="C34" s="153" t="s">
        <v>286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5"/>
      <c r="AC34" s="245" t="s">
        <v>287</v>
      </c>
      <c r="AD34" s="246"/>
      <c r="AE34" s="158">
        <f>VLOOKUP($AC34,'04'!$AC$8:$BH$267,3,FALSE)+VLOOKUP($AC34,'05'!$AC$8:$BH$226,3,FALSE)+VLOOKUP($AC34,'06'!$AC$8:$BH$226,3,FALSE)</f>
        <v>0</v>
      </c>
      <c r="AF34" s="159"/>
      <c r="AG34" s="159"/>
      <c r="AH34" s="160"/>
      <c r="AI34" s="139">
        <f>VLOOKUP($AC34,'04'!$AC$8:$BH$267,7,FALSE)+VLOOKUP($AC34,'05'!$AC$8:$BH$226,7,FALSE)+VLOOKUP($AC34,'06'!$AC$8:$BH$226,7,FALSE)</f>
        <v>0</v>
      </c>
      <c r="AJ34" s="140"/>
      <c r="AK34" s="140"/>
      <c r="AL34" s="141"/>
      <c r="AM34" s="139">
        <f>VLOOKUP($AC34,'04'!$AC$8:$BH$267,11,FALSE)+VLOOKUP($AC34,'05'!$AC$8:$BH$226,11,FALSE)+VLOOKUP($AC34,'06'!$AC$8:$BH$226,11,FALSE)</f>
        <v>0</v>
      </c>
      <c r="AN34" s="140"/>
      <c r="AO34" s="140"/>
      <c r="AP34" s="141"/>
      <c r="AQ34" s="247" t="s">
        <v>691</v>
      </c>
      <c r="AR34" s="248"/>
      <c r="AS34" s="248"/>
      <c r="AT34" s="249"/>
      <c r="AU34" s="139">
        <f>VLOOKUP($AC34,'04'!$AC$8:$BH$267,19,FALSE)+VLOOKUP($AC34,'05'!$AC$8:$BH$226,19,FALSE)+VLOOKUP($AC34,'06'!$AC$8:$BH$226,19,FALSE)</f>
        <v>0</v>
      </c>
      <c r="AV34" s="140"/>
      <c r="AW34" s="140"/>
      <c r="AX34" s="141"/>
      <c r="AY34" s="247" t="s">
        <v>691</v>
      </c>
      <c r="AZ34" s="248"/>
      <c r="BA34" s="248"/>
      <c r="BB34" s="249"/>
      <c r="BC34" s="139">
        <f>VLOOKUP($AC34,'04'!$AC$8:$BH$267,27,FALSE)+VLOOKUP($AC34,'05'!$AC$8:$BH$226,27,FALSE)+VLOOKUP($AC34,'06'!$AC$8:$BH$226,27,FALSE)</f>
        <v>0</v>
      </c>
      <c r="BD34" s="140"/>
      <c r="BE34" s="140"/>
      <c r="BF34" s="141"/>
      <c r="BG34" s="250" t="str">
        <f t="shared" si="0"/>
        <v>n.é.</v>
      </c>
      <c r="BH34" s="251"/>
    </row>
    <row r="35" spans="1:60" ht="20.100000000000001" customHeight="1">
      <c r="A35" s="213" t="s">
        <v>184</v>
      </c>
      <c r="B35" s="207"/>
      <c r="C35" s="153" t="s">
        <v>288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5"/>
      <c r="AC35" s="245" t="s">
        <v>289</v>
      </c>
      <c r="AD35" s="246"/>
      <c r="AE35" s="158">
        <f>VLOOKUP($AC35,'04'!$AC$8:$BH$267,3,FALSE)+VLOOKUP($AC35,'05'!$AC$8:$BH$226,3,FALSE)+VLOOKUP($AC35,'06'!$AC$8:$BH$226,3,FALSE)</f>
        <v>0</v>
      </c>
      <c r="AF35" s="159"/>
      <c r="AG35" s="159"/>
      <c r="AH35" s="160"/>
      <c r="AI35" s="139">
        <f>VLOOKUP($AC35,'04'!$AC$8:$BH$267,7,FALSE)+VLOOKUP($AC35,'05'!$AC$8:$BH$226,7,FALSE)+VLOOKUP($AC35,'06'!$AC$8:$BH$226,7,FALSE)</f>
        <v>0</v>
      </c>
      <c r="AJ35" s="140"/>
      <c r="AK35" s="140"/>
      <c r="AL35" s="141"/>
      <c r="AM35" s="139">
        <f>VLOOKUP($AC35,'04'!$AC$8:$BH$267,11,FALSE)+VLOOKUP($AC35,'05'!$AC$8:$BH$226,11,FALSE)+VLOOKUP($AC35,'06'!$AC$8:$BH$226,11,FALSE)</f>
        <v>0</v>
      </c>
      <c r="AN35" s="140"/>
      <c r="AO35" s="140"/>
      <c r="AP35" s="141"/>
      <c r="AQ35" s="247" t="s">
        <v>691</v>
      </c>
      <c r="AR35" s="248"/>
      <c r="AS35" s="248"/>
      <c r="AT35" s="249"/>
      <c r="AU35" s="139">
        <f>VLOOKUP($AC35,'04'!$AC$8:$BH$267,19,FALSE)+VLOOKUP($AC35,'05'!$AC$8:$BH$226,19,FALSE)+VLOOKUP($AC35,'06'!$AC$8:$BH$226,19,FALSE)</f>
        <v>0</v>
      </c>
      <c r="AV35" s="140"/>
      <c r="AW35" s="140"/>
      <c r="AX35" s="141"/>
      <c r="AY35" s="247" t="s">
        <v>691</v>
      </c>
      <c r="AZ35" s="248"/>
      <c r="BA35" s="248"/>
      <c r="BB35" s="249"/>
      <c r="BC35" s="139">
        <f>VLOOKUP($AC35,'04'!$AC$8:$BH$267,27,FALSE)+VLOOKUP($AC35,'05'!$AC$8:$BH$226,27,FALSE)+VLOOKUP($AC35,'06'!$AC$8:$BH$226,27,FALSE)</f>
        <v>0</v>
      </c>
      <c r="BD35" s="140"/>
      <c r="BE35" s="140"/>
      <c r="BF35" s="141"/>
      <c r="BG35" s="250" t="str">
        <f t="shared" si="0"/>
        <v>n.é.</v>
      </c>
      <c r="BH35" s="251"/>
    </row>
    <row r="36" spans="1:60" ht="20.100000000000001" customHeight="1">
      <c r="A36" s="213" t="s">
        <v>185</v>
      </c>
      <c r="B36" s="207"/>
      <c r="C36" s="153" t="s">
        <v>290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5"/>
      <c r="AC36" s="245" t="s">
        <v>291</v>
      </c>
      <c r="AD36" s="246"/>
      <c r="AE36" s="158">
        <f>VLOOKUP($AC36,'04'!$AC$8:$BH$267,3,FALSE)+VLOOKUP($AC36,'05'!$AC$8:$BH$226,3,FALSE)+VLOOKUP($AC36,'06'!$AC$8:$BH$226,3,FALSE)</f>
        <v>6000</v>
      </c>
      <c r="AF36" s="159"/>
      <c r="AG36" s="159"/>
      <c r="AH36" s="160"/>
      <c r="AI36" s="139">
        <f>VLOOKUP($AC36,'04'!$AC$8:$BH$267,7,FALSE)+VLOOKUP($AC36,'05'!$AC$8:$BH$226,7,FALSE)+VLOOKUP($AC36,'06'!$AC$8:$BH$226,7,FALSE)</f>
        <v>6581</v>
      </c>
      <c r="AJ36" s="140"/>
      <c r="AK36" s="140"/>
      <c r="AL36" s="141"/>
      <c r="AM36" s="139">
        <f>VLOOKUP($AC36,'04'!$AC$8:$BH$267,11,FALSE)+VLOOKUP($AC36,'05'!$AC$8:$BH$226,11,FALSE)+VLOOKUP($AC36,'06'!$AC$8:$BH$226,11,FALSE)</f>
        <v>6581</v>
      </c>
      <c r="AN36" s="140"/>
      <c r="AO36" s="140"/>
      <c r="AP36" s="141"/>
      <c r="AQ36" s="247" t="s">
        <v>691</v>
      </c>
      <c r="AR36" s="248"/>
      <c r="AS36" s="248"/>
      <c r="AT36" s="249"/>
      <c r="AU36" s="139">
        <f>VLOOKUP($AC36,'04'!$AC$8:$BH$267,19,FALSE)+VLOOKUP($AC36,'05'!$AC$8:$BH$226,19,FALSE)+VLOOKUP($AC36,'06'!$AC$8:$BH$226,19,FALSE)</f>
        <v>0</v>
      </c>
      <c r="AV36" s="140"/>
      <c r="AW36" s="140"/>
      <c r="AX36" s="141"/>
      <c r="AY36" s="247" t="s">
        <v>691</v>
      </c>
      <c r="AZ36" s="248"/>
      <c r="BA36" s="248"/>
      <c r="BB36" s="249"/>
      <c r="BC36" s="139">
        <f>VLOOKUP($AC36,'04'!$AC$8:$BH$267,27,FALSE)+VLOOKUP($AC36,'05'!$AC$8:$BH$226,27,FALSE)+VLOOKUP($AC36,'06'!$AC$8:$BH$226,27,FALSE)</f>
        <v>5890</v>
      </c>
      <c r="BD36" s="140"/>
      <c r="BE36" s="140"/>
      <c r="BF36" s="141"/>
      <c r="BG36" s="250">
        <f t="shared" si="0"/>
        <v>0.89500075976295401</v>
      </c>
      <c r="BH36" s="251"/>
    </row>
    <row r="37" spans="1:60" ht="20.100000000000001" customHeight="1">
      <c r="A37" s="213" t="s">
        <v>186</v>
      </c>
      <c r="B37" s="207"/>
      <c r="C37" s="153" t="s">
        <v>292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5"/>
      <c r="AC37" s="245" t="s">
        <v>293</v>
      </c>
      <c r="AD37" s="246"/>
      <c r="AE37" s="158">
        <f>VLOOKUP($AC37,'04'!$AC$8:$BH$267,3,FALSE)+VLOOKUP($AC37,'05'!$AC$8:$BH$226,3,FALSE)+VLOOKUP($AC37,'06'!$AC$8:$BH$226,3,FALSE)</f>
        <v>300</v>
      </c>
      <c r="AF37" s="159"/>
      <c r="AG37" s="159"/>
      <c r="AH37" s="160"/>
      <c r="AI37" s="139">
        <f>VLOOKUP($AC37,'04'!$AC$8:$BH$267,7,FALSE)+VLOOKUP($AC37,'05'!$AC$8:$BH$226,7,FALSE)+VLOOKUP($AC37,'06'!$AC$8:$BH$226,7,FALSE)</f>
        <v>813</v>
      </c>
      <c r="AJ37" s="140"/>
      <c r="AK37" s="140"/>
      <c r="AL37" s="141"/>
      <c r="AM37" s="139">
        <f>VLOOKUP($AC37,'04'!$AC$8:$BH$267,11,FALSE)+VLOOKUP($AC37,'05'!$AC$8:$BH$226,11,FALSE)+VLOOKUP($AC37,'06'!$AC$8:$BH$226,11,FALSE)</f>
        <v>813</v>
      </c>
      <c r="AN37" s="140"/>
      <c r="AO37" s="140"/>
      <c r="AP37" s="141"/>
      <c r="AQ37" s="247" t="s">
        <v>691</v>
      </c>
      <c r="AR37" s="248"/>
      <c r="AS37" s="248"/>
      <c r="AT37" s="249"/>
      <c r="AU37" s="139">
        <f>VLOOKUP($AC37,'04'!$AC$8:$BH$267,19,FALSE)+VLOOKUP($AC37,'05'!$AC$8:$BH$226,19,FALSE)+VLOOKUP($AC37,'06'!$AC$8:$BH$226,19,FALSE)</f>
        <v>0</v>
      </c>
      <c r="AV37" s="140"/>
      <c r="AW37" s="140"/>
      <c r="AX37" s="141"/>
      <c r="AY37" s="247" t="s">
        <v>691</v>
      </c>
      <c r="AZ37" s="248"/>
      <c r="BA37" s="248"/>
      <c r="BB37" s="249"/>
      <c r="BC37" s="139">
        <f>VLOOKUP($AC37,'04'!$AC$8:$BH$267,27,FALSE)+VLOOKUP($AC37,'05'!$AC$8:$BH$226,27,FALSE)+VLOOKUP($AC37,'06'!$AC$8:$BH$226,27,FALSE)</f>
        <v>118</v>
      </c>
      <c r="BD37" s="140"/>
      <c r="BE37" s="140"/>
      <c r="BF37" s="141"/>
      <c r="BG37" s="250">
        <f t="shared" si="0"/>
        <v>0.14514145141451415</v>
      </c>
      <c r="BH37" s="251"/>
    </row>
    <row r="38" spans="1:60" s="3" customFormat="1" ht="20.100000000000001" customHeight="1">
      <c r="A38" s="212" t="s">
        <v>187</v>
      </c>
      <c r="B38" s="208"/>
      <c r="C38" s="175" t="s">
        <v>294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7"/>
      <c r="AC38" s="243" t="s">
        <v>295</v>
      </c>
      <c r="AD38" s="244"/>
      <c r="AE38" s="183">
        <f>SUM(AE33:AH37)</f>
        <v>86300</v>
      </c>
      <c r="AF38" s="184"/>
      <c r="AG38" s="184"/>
      <c r="AH38" s="185"/>
      <c r="AI38" s="183">
        <f t="shared" ref="AI38" si="17">SUM(AI33:AL37)</f>
        <v>89232</v>
      </c>
      <c r="AJ38" s="184"/>
      <c r="AK38" s="184"/>
      <c r="AL38" s="185"/>
      <c r="AM38" s="183">
        <f t="shared" ref="AM38" si="18">SUM(AM33:AP37)</f>
        <v>89232</v>
      </c>
      <c r="AN38" s="184"/>
      <c r="AO38" s="184"/>
      <c r="AP38" s="185"/>
      <c r="AQ38" s="235" t="s">
        <v>691</v>
      </c>
      <c r="AR38" s="236"/>
      <c r="AS38" s="236"/>
      <c r="AT38" s="237"/>
      <c r="AU38" s="183">
        <f t="shared" ref="AU38" si="19">SUM(AU33:AX37)</f>
        <v>0</v>
      </c>
      <c r="AV38" s="184"/>
      <c r="AW38" s="184"/>
      <c r="AX38" s="185"/>
      <c r="AY38" s="235" t="s">
        <v>691</v>
      </c>
      <c r="AZ38" s="236"/>
      <c r="BA38" s="236"/>
      <c r="BB38" s="237"/>
      <c r="BC38" s="183">
        <f t="shared" ref="BC38" si="20">SUM(BC33:BF37)</f>
        <v>83651</v>
      </c>
      <c r="BD38" s="184"/>
      <c r="BE38" s="184"/>
      <c r="BF38" s="185"/>
      <c r="BG38" s="252">
        <f t="shared" si="0"/>
        <v>0.93745517303209613</v>
      </c>
      <c r="BH38" s="253"/>
    </row>
    <row r="39" spans="1:60" ht="20.100000000000001" customHeight="1">
      <c r="A39" s="213" t="s">
        <v>188</v>
      </c>
      <c r="B39" s="207"/>
      <c r="C39" s="153" t="s">
        <v>296</v>
      </c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5"/>
      <c r="AC39" s="245" t="s">
        <v>297</v>
      </c>
      <c r="AD39" s="246"/>
      <c r="AE39" s="158">
        <f>VLOOKUP($AC39,'04'!$AC$8:$BH$267,3,FALSE)+VLOOKUP($AC39,'05'!$AC$8:$BH$226,3,FALSE)+VLOOKUP($AC39,'06'!$AC$8:$BH$226,3,FALSE)</f>
        <v>20</v>
      </c>
      <c r="AF39" s="159"/>
      <c r="AG39" s="159"/>
      <c r="AH39" s="160"/>
      <c r="AI39" s="139">
        <f>VLOOKUP($AC39,'04'!$AC$8:$BH$267,7,FALSE)+VLOOKUP($AC39,'05'!$AC$8:$BH$226,7,FALSE)+VLOOKUP($AC39,'06'!$AC$8:$BH$226,7,FALSE)</f>
        <v>1397</v>
      </c>
      <c r="AJ39" s="140"/>
      <c r="AK39" s="140"/>
      <c r="AL39" s="141"/>
      <c r="AM39" s="139">
        <f>VLOOKUP($AC39,'04'!$AC$8:$BH$267,11,FALSE)+VLOOKUP($AC39,'05'!$AC$8:$BH$226,11,FALSE)+VLOOKUP($AC39,'06'!$AC$8:$BH$226,11,FALSE)</f>
        <v>1397</v>
      </c>
      <c r="AN39" s="140"/>
      <c r="AO39" s="140"/>
      <c r="AP39" s="141"/>
      <c r="AQ39" s="247" t="s">
        <v>691</v>
      </c>
      <c r="AR39" s="248"/>
      <c r="AS39" s="248"/>
      <c r="AT39" s="249"/>
      <c r="AU39" s="139">
        <f>VLOOKUP($AC39,'04'!$AC$8:$BH$267,19,FALSE)+VLOOKUP($AC39,'05'!$AC$8:$BH$226,19,FALSE)+VLOOKUP($AC39,'06'!$AC$8:$BH$226,19,FALSE)</f>
        <v>0</v>
      </c>
      <c r="AV39" s="140"/>
      <c r="AW39" s="140"/>
      <c r="AX39" s="141"/>
      <c r="AY39" s="247" t="s">
        <v>691</v>
      </c>
      <c r="AZ39" s="248"/>
      <c r="BA39" s="248"/>
      <c r="BB39" s="249"/>
      <c r="BC39" s="139">
        <f>VLOOKUP($AC39,'04'!$AC$8:$BH$267,27,FALSE)+VLOOKUP($AC39,'05'!$AC$8:$BH$226,27,FALSE)+VLOOKUP($AC39,'06'!$AC$8:$BH$226,27,FALSE)</f>
        <v>0</v>
      </c>
      <c r="BD39" s="140"/>
      <c r="BE39" s="140"/>
      <c r="BF39" s="141"/>
      <c r="BG39" s="250">
        <f t="shared" si="0"/>
        <v>0</v>
      </c>
      <c r="BH39" s="251"/>
    </row>
    <row r="40" spans="1:60" s="3" customFormat="1" ht="20.100000000000001" customHeight="1">
      <c r="A40" s="212" t="s">
        <v>189</v>
      </c>
      <c r="B40" s="208"/>
      <c r="C40" s="175" t="s">
        <v>298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7"/>
      <c r="AC40" s="243" t="s">
        <v>299</v>
      </c>
      <c r="AD40" s="244"/>
      <c r="AE40" s="183">
        <f>SUM(AE29:AH32,AE38:AH39)</f>
        <v>89320</v>
      </c>
      <c r="AF40" s="184"/>
      <c r="AG40" s="184"/>
      <c r="AH40" s="185"/>
      <c r="AI40" s="183">
        <f t="shared" ref="AI40" si="21">SUM(AI29:AL32,AI38:AL39)</f>
        <v>94100</v>
      </c>
      <c r="AJ40" s="184"/>
      <c r="AK40" s="184"/>
      <c r="AL40" s="185"/>
      <c r="AM40" s="183">
        <f t="shared" ref="AM40" si="22">SUM(AM29:AP32,AM38:AP39)</f>
        <v>94100</v>
      </c>
      <c r="AN40" s="184"/>
      <c r="AO40" s="184"/>
      <c r="AP40" s="185"/>
      <c r="AQ40" s="235" t="s">
        <v>691</v>
      </c>
      <c r="AR40" s="236"/>
      <c r="AS40" s="236"/>
      <c r="AT40" s="237"/>
      <c r="AU40" s="183">
        <f t="shared" ref="AU40" si="23">SUM(AU29:AX32,AU38:AX39)</f>
        <v>0</v>
      </c>
      <c r="AV40" s="184"/>
      <c r="AW40" s="184"/>
      <c r="AX40" s="185"/>
      <c r="AY40" s="235" t="s">
        <v>691</v>
      </c>
      <c r="AZ40" s="236"/>
      <c r="BA40" s="236"/>
      <c r="BB40" s="237"/>
      <c r="BC40" s="183">
        <f t="shared" ref="BC40" si="24">SUM(BC29:BF32,BC38:BF39)</f>
        <v>86558</v>
      </c>
      <c r="BD40" s="184"/>
      <c r="BE40" s="184"/>
      <c r="BF40" s="185"/>
      <c r="BG40" s="252">
        <f t="shared" si="0"/>
        <v>0.91985122210414449</v>
      </c>
      <c r="BH40" s="253"/>
    </row>
    <row r="41" spans="1:60" ht="20.100000000000001" customHeight="1">
      <c r="A41" s="213" t="s">
        <v>190</v>
      </c>
      <c r="B41" s="207"/>
      <c r="C41" s="153" t="s">
        <v>300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5"/>
      <c r="AC41" s="245" t="s">
        <v>301</v>
      </c>
      <c r="AD41" s="246"/>
      <c r="AE41" s="158">
        <f>VLOOKUP($AC41,'04'!$AC$8:$BH$267,3,FALSE)+VLOOKUP($AC41,'05'!$AC$8:$BH$226,3,FALSE)+VLOOKUP($AC41,'06'!$AC$8:$BH$226,3,FALSE)</f>
        <v>0</v>
      </c>
      <c r="AF41" s="159"/>
      <c r="AG41" s="159"/>
      <c r="AH41" s="160"/>
      <c r="AI41" s="139">
        <f>VLOOKUP($AC41,'04'!$AC$8:$BH$267,7,FALSE)+VLOOKUP($AC41,'05'!$AC$8:$BH$226,7,FALSE)+VLOOKUP($AC41,'06'!$AC$8:$BH$226,7,FALSE)</f>
        <v>16</v>
      </c>
      <c r="AJ41" s="140"/>
      <c r="AK41" s="140"/>
      <c r="AL41" s="141"/>
      <c r="AM41" s="139">
        <f>VLOOKUP($AC41,'04'!$AC$8:$BH$267,11,FALSE)+VLOOKUP($AC41,'05'!$AC$8:$BH$226,11,FALSE)+VLOOKUP($AC41,'06'!$AC$8:$BH$226,11,FALSE)</f>
        <v>16</v>
      </c>
      <c r="AN41" s="140"/>
      <c r="AO41" s="140"/>
      <c r="AP41" s="141"/>
      <c r="AQ41" s="247" t="s">
        <v>691</v>
      </c>
      <c r="AR41" s="248"/>
      <c r="AS41" s="248"/>
      <c r="AT41" s="249"/>
      <c r="AU41" s="139">
        <f>VLOOKUP($AC41,'04'!$AC$8:$BH$267,19,FALSE)+VLOOKUP($AC41,'05'!$AC$8:$BH$226,19,FALSE)+VLOOKUP($AC41,'06'!$AC$8:$BH$226,19,FALSE)</f>
        <v>0</v>
      </c>
      <c r="AV41" s="140"/>
      <c r="AW41" s="140"/>
      <c r="AX41" s="141"/>
      <c r="AY41" s="247" t="s">
        <v>691</v>
      </c>
      <c r="AZ41" s="248"/>
      <c r="BA41" s="248"/>
      <c r="BB41" s="249"/>
      <c r="BC41" s="139">
        <f>VLOOKUP($AC41,'04'!$AC$8:$BH$267,27,FALSE)+VLOOKUP($AC41,'05'!$AC$8:$BH$226,27,FALSE)+VLOOKUP($AC41,'06'!$AC$8:$BH$226,27,FALSE)</f>
        <v>16</v>
      </c>
      <c r="BD41" s="140"/>
      <c r="BE41" s="140"/>
      <c r="BF41" s="141"/>
      <c r="BG41" s="250">
        <f t="shared" si="0"/>
        <v>1</v>
      </c>
      <c r="BH41" s="251"/>
    </row>
    <row r="42" spans="1:60" ht="20.100000000000001" customHeight="1">
      <c r="A42" s="213" t="s">
        <v>191</v>
      </c>
      <c r="B42" s="207"/>
      <c r="C42" s="153" t="s">
        <v>302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5"/>
      <c r="AC42" s="245" t="s">
        <v>303</v>
      </c>
      <c r="AD42" s="246"/>
      <c r="AE42" s="158">
        <f>VLOOKUP($AC42,'04'!$AC$8:$BH$267,3,FALSE)+VLOOKUP($AC42,'05'!$AC$8:$BH$226,3,FALSE)+VLOOKUP($AC42,'06'!$AC$8:$BH$226,3,FALSE)</f>
        <v>16000</v>
      </c>
      <c r="AF42" s="159"/>
      <c r="AG42" s="159"/>
      <c r="AH42" s="160"/>
      <c r="AI42" s="139">
        <f>VLOOKUP($AC42,'04'!$AC$8:$BH$267,7,FALSE)+VLOOKUP($AC42,'05'!$AC$8:$BH$226,7,FALSE)+VLOOKUP($AC42,'06'!$AC$8:$BH$226,7,FALSE)</f>
        <v>31266</v>
      </c>
      <c r="AJ42" s="140"/>
      <c r="AK42" s="140"/>
      <c r="AL42" s="141"/>
      <c r="AM42" s="139">
        <f>VLOOKUP($AC42,'04'!$AC$8:$BH$267,11,FALSE)+VLOOKUP($AC42,'05'!$AC$8:$BH$226,11,FALSE)+VLOOKUP($AC42,'06'!$AC$8:$BH$226,11,FALSE)</f>
        <v>31266</v>
      </c>
      <c r="AN42" s="140"/>
      <c r="AO42" s="140"/>
      <c r="AP42" s="141"/>
      <c r="AQ42" s="247" t="s">
        <v>691</v>
      </c>
      <c r="AR42" s="248"/>
      <c r="AS42" s="248"/>
      <c r="AT42" s="249"/>
      <c r="AU42" s="139">
        <f>VLOOKUP($AC42,'04'!$AC$8:$BH$267,19,FALSE)+VLOOKUP($AC42,'05'!$AC$8:$BH$226,19,FALSE)+VLOOKUP($AC42,'06'!$AC$8:$BH$226,19,FALSE)</f>
        <v>0</v>
      </c>
      <c r="AV42" s="140"/>
      <c r="AW42" s="140"/>
      <c r="AX42" s="141"/>
      <c r="AY42" s="247" t="s">
        <v>691</v>
      </c>
      <c r="AZ42" s="248"/>
      <c r="BA42" s="248"/>
      <c r="BB42" s="249"/>
      <c r="BC42" s="139">
        <f>VLOOKUP($AC42,'04'!$AC$8:$BH$267,27,FALSE)+VLOOKUP($AC42,'05'!$AC$8:$BH$226,27,FALSE)+VLOOKUP($AC42,'06'!$AC$8:$BH$226,27,FALSE)</f>
        <v>29047</v>
      </c>
      <c r="BD42" s="140"/>
      <c r="BE42" s="140"/>
      <c r="BF42" s="141"/>
      <c r="BG42" s="250">
        <f t="shared" si="0"/>
        <v>0.9290283374912045</v>
      </c>
      <c r="BH42" s="251"/>
    </row>
    <row r="43" spans="1:60" ht="20.100000000000001" customHeight="1">
      <c r="A43" s="213" t="s">
        <v>192</v>
      </c>
      <c r="B43" s="207"/>
      <c r="C43" s="153" t="s">
        <v>304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5"/>
      <c r="AC43" s="245" t="s">
        <v>305</v>
      </c>
      <c r="AD43" s="246"/>
      <c r="AE43" s="158">
        <f>VLOOKUP($AC43,'04'!$AC$8:$BH$267,3,FALSE)+VLOOKUP($AC43,'05'!$AC$8:$BH$226,3,FALSE)+VLOOKUP($AC43,'06'!$AC$8:$BH$226,3,FALSE)</f>
        <v>360</v>
      </c>
      <c r="AF43" s="159"/>
      <c r="AG43" s="159"/>
      <c r="AH43" s="160"/>
      <c r="AI43" s="139">
        <f>VLOOKUP($AC43,'04'!$AC$8:$BH$267,7,FALSE)+VLOOKUP($AC43,'05'!$AC$8:$BH$226,7,FALSE)+VLOOKUP($AC43,'06'!$AC$8:$BH$226,7,FALSE)</f>
        <v>551</v>
      </c>
      <c r="AJ43" s="140"/>
      <c r="AK43" s="140"/>
      <c r="AL43" s="141"/>
      <c r="AM43" s="139">
        <f>VLOOKUP($AC43,'04'!$AC$8:$BH$267,11,FALSE)+VLOOKUP($AC43,'05'!$AC$8:$BH$226,11,FALSE)+VLOOKUP($AC43,'06'!$AC$8:$BH$226,11,FALSE)</f>
        <v>551</v>
      </c>
      <c r="AN43" s="140"/>
      <c r="AO43" s="140"/>
      <c r="AP43" s="141"/>
      <c r="AQ43" s="232" t="s">
        <v>691</v>
      </c>
      <c r="AR43" s="233"/>
      <c r="AS43" s="233"/>
      <c r="AT43" s="234"/>
      <c r="AU43" s="139">
        <f>VLOOKUP($AC43,'04'!$AC$8:$BH$267,19,FALSE)+VLOOKUP($AC43,'05'!$AC$8:$BH$226,19,FALSE)+VLOOKUP($AC43,'06'!$AC$8:$BH$226,19,FALSE)</f>
        <v>0</v>
      </c>
      <c r="AV43" s="140"/>
      <c r="AW43" s="140"/>
      <c r="AX43" s="141"/>
      <c r="AY43" s="232" t="s">
        <v>691</v>
      </c>
      <c r="AZ43" s="233"/>
      <c r="BA43" s="233"/>
      <c r="BB43" s="234"/>
      <c r="BC43" s="139">
        <f>VLOOKUP($AC43,'04'!$AC$8:$BH$267,27,FALSE)+VLOOKUP($AC43,'05'!$AC$8:$BH$226,27,FALSE)+VLOOKUP($AC43,'06'!$AC$8:$BH$226,27,FALSE)</f>
        <v>507</v>
      </c>
      <c r="BD43" s="140"/>
      <c r="BE43" s="140"/>
      <c r="BF43" s="141"/>
      <c r="BG43" s="142">
        <f t="shared" si="0"/>
        <v>0.92014519056261346</v>
      </c>
      <c r="BH43" s="143"/>
    </row>
    <row r="44" spans="1:60" ht="20.100000000000001" customHeight="1">
      <c r="A44" s="213" t="s">
        <v>193</v>
      </c>
      <c r="B44" s="207"/>
      <c r="C44" s="153" t="s">
        <v>306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5"/>
      <c r="AC44" s="245" t="s">
        <v>307</v>
      </c>
      <c r="AD44" s="246"/>
      <c r="AE44" s="158">
        <f>VLOOKUP($AC44,'04'!$AC$8:$BH$267,3,FALSE)+VLOOKUP($AC44,'05'!$AC$8:$BH$226,3,FALSE)+VLOOKUP($AC44,'06'!$AC$8:$BH$226,3,FALSE)</f>
        <v>13163</v>
      </c>
      <c r="AF44" s="159"/>
      <c r="AG44" s="159"/>
      <c r="AH44" s="160"/>
      <c r="AI44" s="139">
        <f>VLOOKUP($AC44,'04'!$AC$8:$BH$267,7,FALSE)+VLOOKUP($AC44,'05'!$AC$8:$BH$226,7,FALSE)+VLOOKUP($AC44,'06'!$AC$8:$BH$226,7,FALSE)</f>
        <v>8987</v>
      </c>
      <c r="AJ44" s="140"/>
      <c r="AK44" s="140"/>
      <c r="AL44" s="141"/>
      <c r="AM44" s="139">
        <f>VLOOKUP($AC44,'04'!$AC$8:$BH$267,11,FALSE)+VLOOKUP($AC44,'05'!$AC$8:$BH$226,11,FALSE)+VLOOKUP($AC44,'06'!$AC$8:$BH$226,11,FALSE)</f>
        <v>8987</v>
      </c>
      <c r="AN44" s="140"/>
      <c r="AO44" s="140"/>
      <c r="AP44" s="141"/>
      <c r="AQ44" s="232" t="s">
        <v>691</v>
      </c>
      <c r="AR44" s="233"/>
      <c r="AS44" s="233"/>
      <c r="AT44" s="234"/>
      <c r="AU44" s="139">
        <f>VLOOKUP($AC44,'04'!$AC$8:$BH$267,19,FALSE)+VLOOKUP($AC44,'05'!$AC$8:$BH$226,19,FALSE)+VLOOKUP($AC44,'06'!$AC$8:$BH$226,19,FALSE)</f>
        <v>0</v>
      </c>
      <c r="AV44" s="140"/>
      <c r="AW44" s="140"/>
      <c r="AX44" s="141"/>
      <c r="AY44" s="232" t="s">
        <v>691</v>
      </c>
      <c r="AZ44" s="233"/>
      <c r="BA44" s="233"/>
      <c r="BB44" s="234"/>
      <c r="BC44" s="139">
        <f>VLOOKUP($AC44,'04'!$AC$8:$BH$267,27,FALSE)+VLOOKUP($AC44,'05'!$AC$8:$BH$226,27,FALSE)+VLOOKUP($AC44,'06'!$AC$8:$BH$226,27,FALSE)</f>
        <v>8649</v>
      </c>
      <c r="BD44" s="140"/>
      <c r="BE44" s="140"/>
      <c r="BF44" s="141"/>
      <c r="BG44" s="142">
        <f t="shared" si="0"/>
        <v>0.96239011906086569</v>
      </c>
      <c r="BH44" s="143"/>
    </row>
    <row r="45" spans="1:60" ht="20.100000000000001" customHeight="1">
      <c r="A45" s="213" t="s">
        <v>194</v>
      </c>
      <c r="B45" s="207"/>
      <c r="C45" s="153" t="s">
        <v>308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5"/>
      <c r="AC45" s="245" t="s">
        <v>309</v>
      </c>
      <c r="AD45" s="246"/>
      <c r="AE45" s="158">
        <f>VLOOKUP($AC45,'04'!$AC$8:$BH$267,3,FALSE)+VLOOKUP($AC45,'05'!$AC$8:$BH$226,3,FALSE)+VLOOKUP($AC45,'06'!$AC$8:$BH$226,3,FALSE)</f>
        <v>4537</v>
      </c>
      <c r="AF45" s="159"/>
      <c r="AG45" s="159"/>
      <c r="AH45" s="160"/>
      <c r="AI45" s="139">
        <f>VLOOKUP($AC45,'04'!$AC$8:$BH$267,7,FALSE)+VLOOKUP($AC45,'05'!$AC$8:$BH$226,7,FALSE)+VLOOKUP($AC45,'06'!$AC$8:$BH$226,7,FALSE)</f>
        <v>4549</v>
      </c>
      <c r="AJ45" s="140"/>
      <c r="AK45" s="140"/>
      <c r="AL45" s="141"/>
      <c r="AM45" s="139">
        <f>VLOOKUP($AC45,'04'!$AC$8:$BH$267,11,FALSE)+VLOOKUP($AC45,'05'!$AC$8:$BH$226,11,FALSE)+VLOOKUP($AC45,'06'!$AC$8:$BH$226,11,FALSE)</f>
        <v>4549</v>
      </c>
      <c r="AN45" s="140"/>
      <c r="AO45" s="140"/>
      <c r="AP45" s="141"/>
      <c r="AQ45" s="232" t="s">
        <v>691</v>
      </c>
      <c r="AR45" s="233"/>
      <c r="AS45" s="233"/>
      <c r="AT45" s="234"/>
      <c r="AU45" s="139">
        <f>VLOOKUP($AC45,'04'!$AC$8:$BH$267,19,FALSE)+VLOOKUP($AC45,'05'!$AC$8:$BH$226,19,FALSE)+VLOOKUP($AC45,'06'!$AC$8:$BH$226,19,FALSE)</f>
        <v>0</v>
      </c>
      <c r="AV45" s="140"/>
      <c r="AW45" s="140"/>
      <c r="AX45" s="141"/>
      <c r="AY45" s="232" t="s">
        <v>691</v>
      </c>
      <c r="AZ45" s="233"/>
      <c r="BA45" s="233"/>
      <c r="BB45" s="234"/>
      <c r="BC45" s="139">
        <f>VLOOKUP($AC45,'04'!$AC$8:$BH$267,27,FALSE)+VLOOKUP($AC45,'05'!$AC$8:$BH$226,27,FALSE)+VLOOKUP($AC45,'06'!$AC$8:$BH$226,27,FALSE)</f>
        <v>4318</v>
      </c>
      <c r="BD45" s="140"/>
      <c r="BE45" s="140"/>
      <c r="BF45" s="141"/>
      <c r="BG45" s="142">
        <f t="shared" si="0"/>
        <v>0.94921960870520994</v>
      </c>
      <c r="BH45" s="143"/>
    </row>
    <row r="46" spans="1:60" ht="20.100000000000001" customHeight="1">
      <c r="A46" s="213" t="s">
        <v>195</v>
      </c>
      <c r="B46" s="207"/>
      <c r="C46" s="153" t="s">
        <v>310</v>
      </c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5"/>
      <c r="AC46" s="245" t="s">
        <v>311</v>
      </c>
      <c r="AD46" s="246"/>
      <c r="AE46" s="158">
        <f>VLOOKUP($AC46,'04'!$AC$8:$BH$267,3,FALSE)+VLOOKUP($AC46,'05'!$AC$8:$BH$226,3,FALSE)+VLOOKUP($AC46,'06'!$AC$8:$BH$226,3,FALSE)</f>
        <v>8737</v>
      </c>
      <c r="AF46" s="159"/>
      <c r="AG46" s="159"/>
      <c r="AH46" s="160"/>
      <c r="AI46" s="139">
        <f>VLOOKUP($AC46,'04'!$AC$8:$BH$267,7,FALSE)+VLOOKUP($AC46,'05'!$AC$8:$BH$226,7,FALSE)+VLOOKUP($AC46,'06'!$AC$8:$BH$226,7,FALSE)</f>
        <v>11582</v>
      </c>
      <c r="AJ46" s="140"/>
      <c r="AK46" s="140"/>
      <c r="AL46" s="141"/>
      <c r="AM46" s="139">
        <f>VLOOKUP($AC46,'04'!$AC$8:$BH$267,11,FALSE)+VLOOKUP($AC46,'05'!$AC$8:$BH$226,11,FALSE)+VLOOKUP($AC46,'06'!$AC$8:$BH$226,11,FALSE)</f>
        <v>11582</v>
      </c>
      <c r="AN46" s="140"/>
      <c r="AO46" s="140"/>
      <c r="AP46" s="141"/>
      <c r="AQ46" s="232" t="s">
        <v>691</v>
      </c>
      <c r="AR46" s="233"/>
      <c r="AS46" s="233"/>
      <c r="AT46" s="234"/>
      <c r="AU46" s="139">
        <f>VLOOKUP($AC46,'04'!$AC$8:$BH$267,19,FALSE)+VLOOKUP($AC46,'05'!$AC$8:$BH$226,19,FALSE)+VLOOKUP($AC46,'06'!$AC$8:$BH$226,19,FALSE)</f>
        <v>0</v>
      </c>
      <c r="AV46" s="140"/>
      <c r="AW46" s="140"/>
      <c r="AX46" s="141"/>
      <c r="AY46" s="232" t="s">
        <v>691</v>
      </c>
      <c r="AZ46" s="233"/>
      <c r="BA46" s="233"/>
      <c r="BB46" s="234"/>
      <c r="BC46" s="139">
        <f>VLOOKUP($AC46,'04'!$AC$8:$BH$267,27,FALSE)+VLOOKUP($AC46,'05'!$AC$8:$BH$226,27,FALSE)+VLOOKUP($AC46,'06'!$AC$8:$BH$226,27,FALSE)</f>
        <v>10890</v>
      </c>
      <c r="BD46" s="140"/>
      <c r="BE46" s="140"/>
      <c r="BF46" s="141"/>
      <c r="BG46" s="142">
        <f t="shared" si="0"/>
        <v>0.9402521153514074</v>
      </c>
      <c r="BH46" s="143"/>
    </row>
    <row r="47" spans="1:60" ht="20.100000000000001" customHeight="1">
      <c r="A47" s="213" t="s">
        <v>196</v>
      </c>
      <c r="B47" s="207"/>
      <c r="C47" s="153" t="s">
        <v>312</v>
      </c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5"/>
      <c r="AC47" s="245" t="s">
        <v>313</v>
      </c>
      <c r="AD47" s="246"/>
      <c r="AE47" s="158">
        <f>VLOOKUP($AC47,'04'!$AC$8:$BH$267,3,FALSE)+VLOOKUP($AC47,'05'!$AC$8:$BH$226,3,FALSE)+VLOOKUP($AC47,'06'!$AC$8:$BH$226,3,FALSE)</f>
        <v>0</v>
      </c>
      <c r="AF47" s="159"/>
      <c r="AG47" s="159"/>
      <c r="AH47" s="160"/>
      <c r="AI47" s="139">
        <f>VLOOKUP($AC47,'04'!$AC$8:$BH$267,7,FALSE)+VLOOKUP($AC47,'05'!$AC$8:$BH$226,7,FALSE)+VLOOKUP($AC47,'06'!$AC$8:$BH$226,7,FALSE)</f>
        <v>0</v>
      </c>
      <c r="AJ47" s="140"/>
      <c r="AK47" s="140"/>
      <c r="AL47" s="141"/>
      <c r="AM47" s="139">
        <f>VLOOKUP($AC47,'04'!$AC$8:$BH$267,11,FALSE)+VLOOKUP($AC47,'05'!$AC$8:$BH$226,11,FALSE)+VLOOKUP($AC47,'06'!$AC$8:$BH$226,11,FALSE)</f>
        <v>0</v>
      </c>
      <c r="AN47" s="140"/>
      <c r="AO47" s="140"/>
      <c r="AP47" s="141"/>
      <c r="AQ47" s="232" t="s">
        <v>691</v>
      </c>
      <c r="AR47" s="233"/>
      <c r="AS47" s="233"/>
      <c r="AT47" s="234"/>
      <c r="AU47" s="139">
        <f>VLOOKUP($AC47,'04'!$AC$8:$BH$267,19,FALSE)+VLOOKUP($AC47,'05'!$AC$8:$BH$226,19,FALSE)+VLOOKUP($AC47,'06'!$AC$8:$BH$226,19,FALSE)</f>
        <v>0</v>
      </c>
      <c r="AV47" s="140"/>
      <c r="AW47" s="140"/>
      <c r="AX47" s="141"/>
      <c r="AY47" s="232" t="s">
        <v>691</v>
      </c>
      <c r="AZ47" s="233"/>
      <c r="BA47" s="233"/>
      <c r="BB47" s="234"/>
      <c r="BC47" s="139">
        <f>VLOOKUP($AC47,'04'!$AC$8:$BH$267,27,FALSE)+VLOOKUP($AC47,'05'!$AC$8:$BH$226,27,FALSE)+VLOOKUP($AC47,'06'!$AC$8:$BH$226,27,FALSE)</f>
        <v>0</v>
      </c>
      <c r="BD47" s="140"/>
      <c r="BE47" s="140"/>
      <c r="BF47" s="141"/>
      <c r="BG47" s="142" t="str">
        <f t="shared" si="0"/>
        <v>n.é.</v>
      </c>
      <c r="BH47" s="143"/>
    </row>
    <row r="48" spans="1:60" ht="20.100000000000001" customHeight="1">
      <c r="A48" s="213" t="s">
        <v>197</v>
      </c>
      <c r="B48" s="207"/>
      <c r="C48" s="153" t="s">
        <v>314</v>
      </c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5"/>
      <c r="AC48" s="245" t="s">
        <v>315</v>
      </c>
      <c r="AD48" s="246"/>
      <c r="AE48" s="158">
        <f>VLOOKUP($AC48,'04'!$AC$8:$BH$267,3,FALSE)+VLOOKUP($AC48,'05'!$AC$8:$BH$226,3,FALSE)+VLOOKUP($AC48,'06'!$AC$8:$BH$226,3,FALSE)</f>
        <v>0</v>
      </c>
      <c r="AF48" s="159"/>
      <c r="AG48" s="159"/>
      <c r="AH48" s="160"/>
      <c r="AI48" s="139">
        <f>VLOOKUP($AC48,'04'!$AC$8:$BH$267,7,FALSE)+VLOOKUP($AC48,'05'!$AC$8:$BH$226,7,FALSE)+VLOOKUP($AC48,'06'!$AC$8:$BH$226,7,FALSE)</f>
        <v>1</v>
      </c>
      <c r="AJ48" s="140"/>
      <c r="AK48" s="140"/>
      <c r="AL48" s="141"/>
      <c r="AM48" s="139">
        <f>VLOOKUP($AC48,'04'!$AC$8:$BH$267,11,FALSE)+VLOOKUP($AC48,'05'!$AC$8:$BH$226,11,FALSE)+VLOOKUP($AC48,'06'!$AC$8:$BH$226,11,FALSE)</f>
        <v>1</v>
      </c>
      <c r="AN48" s="140"/>
      <c r="AO48" s="140"/>
      <c r="AP48" s="141"/>
      <c r="AQ48" s="232" t="s">
        <v>691</v>
      </c>
      <c r="AR48" s="233"/>
      <c r="AS48" s="233"/>
      <c r="AT48" s="234"/>
      <c r="AU48" s="139">
        <f>VLOOKUP($AC48,'04'!$AC$8:$BH$267,19,FALSE)+VLOOKUP($AC48,'05'!$AC$8:$BH$226,19,FALSE)+VLOOKUP($AC48,'06'!$AC$8:$BH$226,19,FALSE)</f>
        <v>0</v>
      </c>
      <c r="AV48" s="140"/>
      <c r="AW48" s="140"/>
      <c r="AX48" s="141"/>
      <c r="AY48" s="232" t="s">
        <v>691</v>
      </c>
      <c r="AZ48" s="233"/>
      <c r="BA48" s="233"/>
      <c r="BB48" s="234"/>
      <c r="BC48" s="139">
        <f>VLOOKUP($AC48,'04'!$AC$8:$BH$267,27,FALSE)+VLOOKUP($AC48,'05'!$AC$8:$BH$226,27,FALSE)+VLOOKUP($AC48,'06'!$AC$8:$BH$226,27,FALSE)</f>
        <v>1</v>
      </c>
      <c r="BD48" s="140"/>
      <c r="BE48" s="140"/>
      <c r="BF48" s="141"/>
      <c r="BG48" s="142">
        <f t="shared" si="0"/>
        <v>1</v>
      </c>
      <c r="BH48" s="143"/>
    </row>
    <row r="49" spans="1:60" ht="20.100000000000001" customHeight="1">
      <c r="A49" s="213" t="s">
        <v>198</v>
      </c>
      <c r="B49" s="207"/>
      <c r="C49" s="153" t="s">
        <v>316</v>
      </c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5"/>
      <c r="AC49" s="245" t="s">
        <v>317</v>
      </c>
      <c r="AD49" s="246"/>
      <c r="AE49" s="158">
        <f>VLOOKUP($AC49,'04'!$AC$8:$BH$267,3,FALSE)+VLOOKUP($AC49,'05'!$AC$8:$BH$226,3,FALSE)+VLOOKUP($AC49,'06'!$AC$8:$BH$226,3,FALSE)</f>
        <v>0</v>
      </c>
      <c r="AF49" s="159"/>
      <c r="AG49" s="159"/>
      <c r="AH49" s="160"/>
      <c r="AI49" s="139">
        <f>VLOOKUP($AC49,'04'!$AC$8:$BH$267,7,FALSE)+VLOOKUP($AC49,'05'!$AC$8:$BH$226,7,FALSE)+VLOOKUP($AC49,'06'!$AC$8:$BH$226,7,FALSE)</f>
        <v>0</v>
      </c>
      <c r="AJ49" s="140"/>
      <c r="AK49" s="140"/>
      <c r="AL49" s="141"/>
      <c r="AM49" s="139">
        <f>VLOOKUP($AC49,'04'!$AC$8:$BH$267,11,FALSE)+VLOOKUP($AC49,'05'!$AC$8:$BH$226,11,FALSE)+VLOOKUP($AC49,'06'!$AC$8:$BH$226,11,FALSE)</f>
        <v>0</v>
      </c>
      <c r="AN49" s="140"/>
      <c r="AO49" s="140"/>
      <c r="AP49" s="141"/>
      <c r="AQ49" s="232" t="s">
        <v>691</v>
      </c>
      <c r="AR49" s="233"/>
      <c r="AS49" s="233"/>
      <c r="AT49" s="234"/>
      <c r="AU49" s="139">
        <f>VLOOKUP($AC49,'04'!$AC$8:$BH$267,19,FALSE)+VLOOKUP($AC49,'05'!$AC$8:$BH$226,19,FALSE)+VLOOKUP($AC49,'06'!$AC$8:$BH$226,19,FALSE)</f>
        <v>0</v>
      </c>
      <c r="AV49" s="140"/>
      <c r="AW49" s="140"/>
      <c r="AX49" s="141"/>
      <c r="AY49" s="232" t="s">
        <v>691</v>
      </c>
      <c r="AZ49" s="233"/>
      <c r="BA49" s="233"/>
      <c r="BB49" s="234"/>
      <c r="BC49" s="139">
        <f>VLOOKUP($AC49,'04'!$AC$8:$BH$267,27,FALSE)+VLOOKUP($AC49,'05'!$AC$8:$BH$226,27,FALSE)+VLOOKUP($AC49,'06'!$AC$8:$BH$226,27,FALSE)</f>
        <v>0</v>
      </c>
      <c r="BD49" s="140"/>
      <c r="BE49" s="140"/>
      <c r="BF49" s="141"/>
      <c r="BG49" s="142" t="str">
        <f t="shared" si="0"/>
        <v>n.é.</v>
      </c>
      <c r="BH49" s="143"/>
    </row>
    <row r="50" spans="1:60" ht="20.100000000000001" customHeight="1">
      <c r="A50" s="213" t="s">
        <v>199</v>
      </c>
      <c r="B50" s="207"/>
      <c r="C50" s="153" t="s">
        <v>707</v>
      </c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5"/>
      <c r="AC50" s="245" t="s">
        <v>319</v>
      </c>
      <c r="AD50" s="246"/>
      <c r="AE50" s="158">
        <f>VLOOKUP($AC50,'04'!$AC$8:$BH$267,3,FALSE)+VLOOKUP($AC50,'05'!$AC$8:$BH$226,3,FALSE)+VLOOKUP($AC50,'06'!$AC$8:$BH$226,3,FALSE)</f>
        <v>0</v>
      </c>
      <c r="AF50" s="159"/>
      <c r="AG50" s="159"/>
      <c r="AH50" s="160"/>
      <c r="AI50" s="139">
        <f>VLOOKUP($AC50,'04'!$AC$8:$BH$267,7,FALSE)+VLOOKUP($AC50,'05'!$AC$8:$BH$226,7,FALSE)+VLOOKUP($AC50,'06'!$AC$8:$BH$226,7,FALSE)</f>
        <v>667</v>
      </c>
      <c r="AJ50" s="140"/>
      <c r="AK50" s="140"/>
      <c r="AL50" s="141"/>
      <c r="AM50" s="139">
        <f>VLOOKUP($AC50,'04'!$AC$8:$BH$267,11,FALSE)+VLOOKUP($AC50,'05'!$AC$8:$BH$226,11,FALSE)+VLOOKUP($AC50,'06'!$AC$8:$BH$226,11,FALSE)</f>
        <v>667</v>
      </c>
      <c r="AN50" s="140"/>
      <c r="AO50" s="140"/>
      <c r="AP50" s="141"/>
      <c r="AQ50" s="232" t="s">
        <v>691</v>
      </c>
      <c r="AR50" s="233"/>
      <c r="AS50" s="233"/>
      <c r="AT50" s="234"/>
      <c r="AU50" s="139">
        <f>VLOOKUP($AC50,'04'!$AC$8:$BH$267,19,FALSE)+VLOOKUP($AC50,'05'!$AC$8:$BH$226,19,FALSE)+VLOOKUP($AC50,'06'!$AC$8:$BH$226,19,FALSE)</f>
        <v>0</v>
      </c>
      <c r="AV50" s="140"/>
      <c r="AW50" s="140"/>
      <c r="AX50" s="141"/>
      <c r="AY50" s="232" t="s">
        <v>691</v>
      </c>
      <c r="AZ50" s="233"/>
      <c r="BA50" s="233"/>
      <c r="BB50" s="234"/>
      <c r="BC50" s="139">
        <f>VLOOKUP($AC50,'04'!$AC$8:$BH$267,27,FALSE)+VLOOKUP($AC50,'05'!$AC$8:$BH$226,27,FALSE)+VLOOKUP($AC50,'06'!$AC$8:$BH$226,27,FALSE)</f>
        <v>667</v>
      </c>
      <c r="BD50" s="140"/>
      <c r="BE50" s="140"/>
      <c r="BF50" s="141"/>
      <c r="BG50" s="142">
        <f t="shared" si="0"/>
        <v>1</v>
      </c>
      <c r="BH50" s="143"/>
    </row>
    <row r="51" spans="1:60" ht="20.100000000000001" customHeight="1">
      <c r="A51" s="213" t="s">
        <v>200</v>
      </c>
      <c r="B51" s="207"/>
      <c r="C51" s="153" t="s">
        <v>318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5"/>
      <c r="AC51" s="245" t="s">
        <v>706</v>
      </c>
      <c r="AD51" s="246"/>
      <c r="AE51" s="158">
        <f>VLOOKUP($AC51,'04'!$AC$8:$BH$267,3,FALSE)+VLOOKUP($AC51,'05'!$AC$8:$BH$226,3,FALSE)+VLOOKUP($AC51,'06'!$AC$8:$BH$226,3,FALSE)</f>
        <v>0</v>
      </c>
      <c r="AF51" s="159"/>
      <c r="AG51" s="159"/>
      <c r="AH51" s="160"/>
      <c r="AI51" s="139">
        <f>VLOOKUP($AC51,'04'!$AC$8:$BH$267,7,FALSE)+VLOOKUP($AC51,'05'!$AC$8:$BH$226,7,FALSE)+VLOOKUP($AC51,'06'!$AC$8:$BH$226,7,FALSE)</f>
        <v>969</v>
      </c>
      <c r="AJ51" s="140"/>
      <c r="AK51" s="140"/>
      <c r="AL51" s="141"/>
      <c r="AM51" s="139">
        <f>VLOOKUP($AC51,'04'!$AC$8:$BH$267,11,FALSE)+VLOOKUP($AC51,'05'!$AC$8:$BH$226,11,FALSE)+VLOOKUP($AC51,'06'!$AC$8:$BH$226,11,FALSE)</f>
        <v>969</v>
      </c>
      <c r="AN51" s="140"/>
      <c r="AO51" s="140"/>
      <c r="AP51" s="141"/>
      <c r="AQ51" s="232" t="s">
        <v>691</v>
      </c>
      <c r="AR51" s="233"/>
      <c r="AS51" s="233"/>
      <c r="AT51" s="234"/>
      <c r="AU51" s="139">
        <f>VLOOKUP($AC51,'04'!$AC$8:$BH$267,19,FALSE)+VLOOKUP($AC51,'05'!$AC$8:$BH$226,19,FALSE)+VLOOKUP($AC51,'06'!$AC$8:$BH$226,19,FALSE)</f>
        <v>0</v>
      </c>
      <c r="AV51" s="140"/>
      <c r="AW51" s="140"/>
      <c r="AX51" s="141"/>
      <c r="AY51" s="232" t="s">
        <v>691</v>
      </c>
      <c r="AZ51" s="233"/>
      <c r="BA51" s="233"/>
      <c r="BB51" s="234"/>
      <c r="BC51" s="139">
        <f>VLOOKUP($AC51,'04'!$AC$8:$BH$267,27,FALSE)+VLOOKUP($AC51,'05'!$AC$8:$BH$226,27,FALSE)+VLOOKUP($AC51,'06'!$AC$8:$BH$226,27,FALSE)</f>
        <v>969</v>
      </c>
      <c r="BD51" s="140"/>
      <c r="BE51" s="140"/>
      <c r="BF51" s="141"/>
      <c r="BG51" s="142">
        <f t="shared" si="0"/>
        <v>1</v>
      </c>
      <c r="BH51" s="143"/>
    </row>
    <row r="52" spans="1:60" s="3" customFormat="1" ht="20.100000000000001" customHeight="1">
      <c r="A52" s="212" t="s">
        <v>201</v>
      </c>
      <c r="B52" s="208"/>
      <c r="C52" s="175" t="s">
        <v>708</v>
      </c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7"/>
      <c r="AC52" s="243" t="s">
        <v>320</v>
      </c>
      <c r="AD52" s="244"/>
      <c r="AE52" s="183">
        <f>SUM(AE41:AH51)</f>
        <v>42797</v>
      </c>
      <c r="AF52" s="184"/>
      <c r="AG52" s="184"/>
      <c r="AH52" s="185"/>
      <c r="AI52" s="183">
        <f t="shared" ref="AI52" si="25">SUM(AI41:AL51)</f>
        <v>58588</v>
      </c>
      <c r="AJ52" s="184"/>
      <c r="AK52" s="184"/>
      <c r="AL52" s="185"/>
      <c r="AM52" s="183">
        <f t="shared" ref="AM52" si="26">SUM(AM41:AP51)</f>
        <v>58588</v>
      </c>
      <c r="AN52" s="184"/>
      <c r="AO52" s="184"/>
      <c r="AP52" s="185"/>
      <c r="AQ52" s="235" t="s">
        <v>691</v>
      </c>
      <c r="AR52" s="236"/>
      <c r="AS52" s="236"/>
      <c r="AT52" s="237"/>
      <c r="AU52" s="183">
        <f t="shared" ref="AU52" si="27">SUM(AU41:AX51)</f>
        <v>0</v>
      </c>
      <c r="AV52" s="184"/>
      <c r="AW52" s="184"/>
      <c r="AX52" s="185"/>
      <c r="AY52" s="235" t="s">
        <v>691</v>
      </c>
      <c r="AZ52" s="236"/>
      <c r="BA52" s="236"/>
      <c r="BB52" s="237"/>
      <c r="BC52" s="183">
        <f t="shared" ref="BC52" si="28">SUM(BC41:BF51)</f>
        <v>55064</v>
      </c>
      <c r="BD52" s="184"/>
      <c r="BE52" s="184"/>
      <c r="BF52" s="185"/>
      <c r="BG52" s="162">
        <f t="shared" si="0"/>
        <v>0.93985116406089986</v>
      </c>
      <c r="BH52" s="163"/>
    </row>
    <row r="53" spans="1:60" ht="20.100000000000001" customHeight="1">
      <c r="A53" s="213" t="s">
        <v>202</v>
      </c>
      <c r="B53" s="207"/>
      <c r="C53" s="153" t="s">
        <v>321</v>
      </c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5"/>
      <c r="AC53" s="245" t="s">
        <v>322</v>
      </c>
      <c r="AD53" s="246"/>
      <c r="AE53" s="158">
        <f>VLOOKUP($AC53,'04'!$AC$8:$BH$267,3,FALSE)+VLOOKUP($AC53,'05'!$AC$8:$BH$226,3,FALSE)+VLOOKUP($AC53,'06'!$AC$8:$BH$226,3,FALSE)</f>
        <v>0</v>
      </c>
      <c r="AF53" s="159"/>
      <c r="AG53" s="159"/>
      <c r="AH53" s="160"/>
      <c r="AI53" s="139">
        <f>VLOOKUP($AC53,'04'!$AC$8:$BH$267,7,FALSE)+VLOOKUP($AC53,'05'!$AC$8:$BH$226,7,FALSE)+VLOOKUP($AC53,'06'!$AC$8:$BH$226,7,FALSE)</f>
        <v>0</v>
      </c>
      <c r="AJ53" s="140"/>
      <c r="AK53" s="140"/>
      <c r="AL53" s="141"/>
      <c r="AM53" s="139">
        <f>VLOOKUP($AC53,'04'!$AC$8:$BH$267,11,FALSE)+VLOOKUP($AC53,'05'!$AC$8:$BH$226,11,FALSE)+VLOOKUP($AC53,'06'!$AC$8:$BH$226,11,FALSE)</f>
        <v>0</v>
      </c>
      <c r="AN53" s="140"/>
      <c r="AO53" s="140"/>
      <c r="AP53" s="141"/>
      <c r="AQ53" s="232" t="s">
        <v>691</v>
      </c>
      <c r="AR53" s="233"/>
      <c r="AS53" s="233"/>
      <c r="AT53" s="234"/>
      <c r="AU53" s="139">
        <f>VLOOKUP($AC53,'04'!$AC$8:$BH$267,19,FALSE)+VLOOKUP($AC53,'05'!$AC$8:$BH$226,19,FALSE)+VLOOKUP($AC53,'06'!$AC$8:$BH$226,19,FALSE)</f>
        <v>0</v>
      </c>
      <c r="AV53" s="140"/>
      <c r="AW53" s="140"/>
      <c r="AX53" s="141"/>
      <c r="AY53" s="232" t="s">
        <v>691</v>
      </c>
      <c r="AZ53" s="233"/>
      <c r="BA53" s="233"/>
      <c r="BB53" s="234"/>
      <c r="BC53" s="139">
        <f>VLOOKUP($AC53,'04'!$AC$8:$BH$267,27,FALSE)+VLOOKUP($AC53,'05'!$AC$8:$BH$226,27,FALSE)+VLOOKUP($AC53,'06'!$AC$8:$BH$226,27,FALSE)</f>
        <v>0</v>
      </c>
      <c r="BD53" s="140"/>
      <c r="BE53" s="140"/>
      <c r="BF53" s="141"/>
      <c r="BG53" s="142" t="str">
        <f t="shared" si="0"/>
        <v>n.é.</v>
      </c>
      <c r="BH53" s="143"/>
    </row>
    <row r="54" spans="1:60" ht="20.100000000000001" customHeight="1">
      <c r="A54" s="213" t="s">
        <v>203</v>
      </c>
      <c r="B54" s="207"/>
      <c r="C54" s="153" t="s">
        <v>323</v>
      </c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5"/>
      <c r="AC54" s="245" t="s">
        <v>324</v>
      </c>
      <c r="AD54" s="246"/>
      <c r="AE54" s="158">
        <f>VLOOKUP($AC54,'04'!$AC$8:$BH$267,3,FALSE)+VLOOKUP($AC54,'05'!$AC$8:$BH$226,3,FALSE)+VLOOKUP($AC54,'06'!$AC$8:$BH$226,3,FALSE)</f>
        <v>0</v>
      </c>
      <c r="AF54" s="159"/>
      <c r="AG54" s="159"/>
      <c r="AH54" s="160"/>
      <c r="AI54" s="139">
        <f>VLOOKUP($AC54,'04'!$AC$8:$BH$267,7,FALSE)+VLOOKUP($AC54,'05'!$AC$8:$BH$226,7,FALSE)+VLOOKUP($AC54,'06'!$AC$8:$BH$226,7,FALSE)</f>
        <v>404</v>
      </c>
      <c r="AJ54" s="140"/>
      <c r="AK54" s="140"/>
      <c r="AL54" s="141"/>
      <c r="AM54" s="139">
        <f>VLOOKUP($AC54,'04'!$AC$8:$BH$267,11,FALSE)+VLOOKUP($AC54,'05'!$AC$8:$BH$226,11,FALSE)+VLOOKUP($AC54,'06'!$AC$8:$BH$226,11,FALSE)</f>
        <v>404</v>
      </c>
      <c r="AN54" s="140"/>
      <c r="AO54" s="140"/>
      <c r="AP54" s="141"/>
      <c r="AQ54" s="232" t="s">
        <v>691</v>
      </c>
      <c r="AR54" s="233"/>
      <c r="AS54" s="233"/>
      <c r="AT54" s="234"/>
      <c r="AU54" s="139">
        <f>VLOOKUP($AC54,'04'!$AC$8:$BH$267,19,FALSE)+VLOOKUP($AC54,'05'!$AC$8:$BH$226,19,FALSE)+VLOOKUP($AC54,'06'!$AC$8:$BH$226,19,FALSE)</f>
        <v>0</v>
      </c>
      <c r="AV54" s="140"/>
      <c r="AW54" s="140"/>
      <c r="AX54" s="141"/>
      <c r="AY54" s="232" t="s">
        <v>691</v>
      </c>
      <c r="AZ54" s="233"/>
      <c r="BA54" s="233"/>
      <c r="BB54" s="234"/>
      <c r="BC54" s="139">
        <f>VLOOKUP($AC54,'04'!$AC$8:$BH$267,27,FALSE)+VLOOKUP($AC54,'05'!$AC$8:$BH$226,27,FALSE)+VLOOKUP($AC54,'06'!$AC$8:$BH$226,27,FALSE)</f>
        <v>404</v>
      </c>
      <c r="BD54" s="140"/>
      <c r="BE54" s="140"/>
      <c r="BF54" s="141"/>
      <c r="BG54" s="142">
        <f t="shared" si="0"/>
        <v>1</v>
      </c>
      <c r="BH54" s="143"/>
    </row>
    <row r="55" spans="1:60" ht="20.100000000000001" customHeight="1">
      <c r="A55" s="213" t="s">
        <v>204</v>
      </c>
      <c r="B55" s="207"/>
      <c r="C55" s="153" t="s">
        <v>325</v>
      </c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5"/>
      <c r="AC55" s="245" t="s">
        <v>326</v>
      </c>
      <c r="AD55" s="246"/>
      <c r="AE55" s="158">
        <f>VLOOKUP($AC55,'04'!$AC$8:$BH$267,3,FALSE)+VLOOKUP($AC55,'05'!$AC$8:$BH$226,3,FALSE)+VLOOKUP($AC55,'06'!$AC$8:$BH$226,3,FALSE)</f>
        <v>0</v>
      </c>
      <c r="AF55" s="159"/>
      <c r="AG55" s="159"/>
      <c r="AH55" s="160"/>
      <c r="AI55" s="139">
        <f>VLOOKUP($AC55,'04'!$AC$8:$BH$267,7,FALSE)+VLOOKUP($AC55,'05'!$AC$8:$BH$226,7,FALSE)+VLOOKUP($AC55,'06'!$AC$8:$BH$226,7,FALSE)</f>
        <v>0</v>
      </c>
      <c r="AJ55" s="140"/>
      <c r="AK55" s="140"/>
      <c r="AL55" s="141"/>
      <c r="AM55" s="139">
        <f>VLOOKUP($AC55,'04'!$AC$8:$BH$267,11,FALSE)+VLOOKUP($AC55,'05'!$AC$8:$BH$226,11,FALSE)+VLOOKUP($AC55,'06'!$AC$8:$BH$226,11,FALSE)</f>
        <v>0</v>
      </c>
      <c r="AN55" s="140"/>
      <c r="AO55" s="140"/>
      <c r="AP55" s="141"/>
      <c r="AQ55" s="232" t="s">
        <v>691</v>
      </c>
      <c r="AR55" s="233"/>
      <c r="AS55" s="233"/>
      <c r="AT55" s="234"/>
      <c r="AU55" s="139">
        <f>VLOOKUP($AC55,'04'!$AC$8:$BH$267,19,FALSE)+VLOOKUP($AC55,'05'!$AC$8:$BH$226,19,FALSE)+VLOOKUP($AC55,'06'!$AC$8:$BH$226,19,FALSE)</f>
        <v>0</v>
      </c>
      <c r="AV55" s="140"/>
      <c r="AW55" s="140"/>
      <c r="AX55" s="141"/>
      <c r="AY55" s="232" t="s">
        <v>691</v>
      </c>
      <c r="AZ55" s="233"/>
      <c r="BA55" s="233"/>
      <c r="BB55" s="234"/>
      <c r="BC55" s="139">
        <f>VLOOKUP($AC55,'04'!$AC$8:$BH$267,27,FALSE)+VLOOKUP($AC55,'05'!$AC$8:$BH$226,27,FALSE)+VLOOKUP($AC55,'06'!$AC$8:$BH$226,27,FALSE)</f>
        <v>0</v>
      </c>
      <c r="BD55" s="140"/>
      <c r="BE55" s="140"/>
      <c r="BF55" s="141"/>
      <c r="BG55" s="142" t="str">
        <f t="shared" si="0"/>
        <v>n.é.</v>
      </c>
      <c r="BH55" s="143"/>
    </row>
    <row r="56" spans="1:60" ht="20.100000000000001" customHeight="1">
      <c r="A56" s="213" t="s">
        <v>205</v>
      </c>
      <c r="B56" s="207"/>
      <c r="C56" s="153" t="s">
        <v>327</v>
      </c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5"/>
      <c r="AC56" s="245" t="s">
        <v>328</v>
      </c>
      <c r="AD56" s="246"/>
      <c r="AE56" s="158">
        <f>VLOOKUP($AC56,'04'!$AC$8:$BH$267,3,FALSE)+VLOOKUP($AC56,'05'!$AC$8:$BH$226,3,FALSE)+VLOOKUP($AC56,'06'!$AC$8:$BH$226,3,FALSE)</f>
        <v>0</v>
      </c>
      <c r="AF56" s="159"/>
      <c r="AG56" s="159"/>
      <c r="AH56" s="160"/>
      <c r="AI56" s="139">
        <f>VLOOKUP($AC56,'04'!$AC$8:$BH$267,7,FALSE)+VLOOKUP($AC56,'05'!$AC$8:$BH$226,7,FALSE)+VLOOKUP($AC56,'06'!$AC$8:$BH$226,7,FALSE)</f>
        <v>0</v>
      </c>
      <c r="AJ56" s="140"/>
      <c r="AK56" s="140"/>
      <c r="AL56" s="141"/>
      <c r="AM56" s="139">
        <f>VLOOKUP($AC56,'04'!$AC$8:$BH$267,11,FALSE)+VLOOKUP($AC56,'05'!$AC$8:$BH$226,11,FALSE)+VLOOKUP($AC56,'06'!$AC$8:$BH$226,11,FALSE)</f>
        <v>0</v>
      </c>
      <c r="AN56" s="140"/>
      <c r="AO56" s="140"/>
      <c r="AP56" s="141"/>
      <c r="AQ56" s="232" t="s">
        <v>691</v>
      </c>
      <c r="AR56" s="233"/>
      <c r="AS56" s="233"/>
      <c r="AT56" s="234"/>
      <c r="AU56" s="139">
        <f>VLOOKUP($AC56,'04'!$AC$8:$BH$267,19,FALSE)+VLOOKUP($AC56,'05'!$AC$8:$BH$226,19,FALSE)+VLOOKUP($AC56,'06'!$AC$8:$BH$226,19,FALSE)</f>
        <v>0</v>
      </c>
      <c r="AV56" s="140"/>
      <c r="AW56" s="140"/>
      <c r="AX56" s="141"/>
      <c r="AY56" s="232" t="s">
        <v>691</v>
      </c>
      <c r="AZ56" s="233"/>
      <c r="BA56" s="233"/>
      <c r="BB56" s="234"/>
      <c r="BC56" s="139">
        <f>VLOOKUP($AC56,'04'!$AC$8:$BH$267,27,FALSE)+VLOOKUP($AC56,'05'!$AC$8:$BH$226,27,FALSE)+VLOOKUP($AC56,'06'!$AC$8:$BH$226,27,FALSE)</f>
        <v>0</v>
      </c>
      <c r="BD56" s="140"/>
      <c r="BE56" s="140"/>
      <c r="BF56" s="141"/>
      <c r="BG56" s="142" t="str">
        <f t="shared" si="0"/>
        <v>n.é.</v>
      </c>
      <c r="BH56" s="143"/>
    </row>
    <row r="57" spans="1:60" ht="20.100000000000001" customHeight="1">
      <c r="A57" s="213" t="s">
        <v>206</v>
      </c>
      <c r="B57" s="207"/>
      <c r="C57" s="153" t="s">
        <v>329</v>
      </c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5"/>
      <c r="AC57" s="245" t="s">
        <v>330</v>
      </c>
      <c r="AD57" s="246"/>
      <c r="AE57" s="158">
        <f>VLOOKUP($AC57,'04'!$AC$8:$BH$267,3,FALSE)+VLOOKUP($AC57,'05'!$AC$8:$BH$226,3,FALSE)+VLOOKUP($AC57,'06'!$AC$8:$BH$226,3,FALSE)</f>
        <v>0</v>
      </c>
      <c r="AF57" s="159"/>
      <c r="AG57" s="159"/>
      <c r="AH57" s="160"/>
      <c r="AI57" s="139">
        <f>VLOOKUP($AC57,'04'!$AC$8:$BH$267,7,FALSE)+VLOOKUP($AC57,'05'!$AC$8:$BH$226,7,FALSE)+VLOOKUP($AC57,'06'!$AC$8:$BH$226,7,FALSE)</f>
        <v>0</v>
      </c>
      <c r="AJ57" s="140"/>
      <c r="AK57" s="140"/>
      <c r="AL57" s="141"/>
      <c r="AM57" s="139">
        <f>VLOOKUP($AC57,'04'!$AC$8:$BH$267,11,FALSE)+VLOOKUP($AC57,'05'!$AC$8:$BH$226,11,FALSE)+VLOOKUP($AC57,'06'!$AC$8:$BH$226,11,FALSE)</f>
        <v>0</v>
      </c>
      <c r="AN57" s="140"/>
      <c r="AO57" s="140"/>
      <c r="AP57" s="141"/>
      <c r="AQ57" s="232" t="s">
        <v>691</v>
      </c>
      <c r="AR57" s="233"/>
      <c r="AS57" s="233"/>
      <c r="AT57" s="234"/>
      <c r="AU57" s="139">
        <f>VLOOKUP($AC57,'04'!$AC$8:$BH$267,19,FALSE)+VLOOKUP($AC57,'05'!$AC$8:$BH$226,19,FALSE)+VLOOKUP($AC57,'06'!$AC$8:$BH$226,19,FALSE)</f>
        <v>0</v>
      </c>
      <c r="AV57" s="140"/>
      <c r="AW57" s="140"/>
      <c r="AX57" s="141"/>
      <c r="AY57" s="232" t="s">
        <v>691</v>
      </c>
      <c r="AZ57" s="233"/>
      <c r="BA57" s="233"/>
      <c r="BB57" s="234"/>
      <c r="BC57" s="139">
        <f>VLOOKUP($AC57,'04'!$AC$8:$BH$267,27,FALSE)+VLOOKUP($AC57,'05'!$AC$8:$BH$226,27,FALSE)+VLOOKUP($AC57,'06'!$AC$8:$BH$226,27,FALSE)</f>
        <v>0</v>
      </c>
      <c r="BD57" s="140"/>
      <c r="BE57" s="140"/>
      <c r="BF57" s="141"/>
      <c r="BG57" s="142" t="str">
        <f t="shared" si="0"/>
        <v>n.é.</v>
      </c>
      <c r="BH57" s="143"/>
    </row>
    <row r="58" spans="1:60" s="3" customFormat="1" ht="20.100000000000001" customHeight="1">
      <c r="A58" s="212" t="s">
        <v>207</v>
      </c>
      <c r="B58" s="208"/>
      <c r="C58" s="175" t="s">
        <v>709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7"/>
      <c r="AC58" s="243" t="s">
        <v>331</v>
      </c>
      <c r="AD58" s="244"/>
      <c r="AE58" s="183">
        <f>SUM(AE53:AH57)</f>
        <v>0</v>
      </c>
      <c r="AF58" s="184"/>
      <c r="AG58" s="184"/>
      <c r="AH58" s="185"/>
      <c r="AI58" s="183">
        <f t="shared" ref="AI58" si="29">SUM(AI53:AL57)</f>
        <v>404</v>
      </c>
      <c r="AJ58" s="184"/>
      <c r="AK58" s="184"/>
      <c r="AL58" s="185"/>
      <c r="AM58" s="183">
        <f t="shared" ref="AM58" si="30">SUM(AM53:AP57)</f>
        <v>404</v>
      </c>
      <c r="AN58" s="184"/>
      <c r="AO58" s="184"/>
      <c r="AP58" s="185"/>
      <c r="AQ58" s="235" t="s">
        <v>691</v>
      </c>
      <c r="AR58" s="236"/>
      <c r="AS58" s="236"/>
      <c r="AT58" s="237"/>
      <c r="AU58" s="183">
        <f t="shared" ref="AU58" si="31">SUM(AU53:AX57)</f>
        <v>0</v>
      </c>
      <c r="AV58" s="184"/>
      <c r="AW58" s="184"/>
      <c r="AX58" s="185"/>
      <c r="AY58" s="235" t="s">
        <v>691</v>
      </c>
      <c r="AZ58" s="236"/>
      <c r="BA58" s="236"/>
      <c r="BB58" s="237"/>
      <c r="BC58" s="183">
        <f t="shared" ref="BC58" si="32">SUM(BC53:BF57)</f>
        <v>404</v>
      </c>
      <c r="BD58" s="184"/>
      <c r="BE58" s="184"/>
      <c r="BF58" s="185"/>
      <c r="BG58" s="162">
        <f t="shared" si="0"/>
        <v>1</v>
      </c>
      <c r="BH58" s="163"/>
    </row>
    <row r="59" spans="1:60" ht="20.100000000000001" customHeight="1">
      <c r="A59" s="213" t="s">
        <v>208</v>
      </c>
      <c r="B59" s="207"/>
      <c r="C59" s="153" t="s">
        <v>433</v>
      </c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5"/>
      <c r="AC59" s="245" t="s">
        <v>332</v>
      </c>
      <c r="AD59" s="246"/>
      <c r="AE59" s="158">
        <f>VLOOKUP($AC59,'04'!$AC$8:$BH$267,3,FALSE)+VLOOKUP($AC59,'05'!$AC$8:$BH$226,3,FALSE)+VLOOKUP($AC59,'06'!$AC$8:$BH$226,3,FALSE)</f>
        <v>0</v>
      </c>
      <c r="AF59" s="159"/>
      <c r="AG59" s="159"/>
      <c r="AH59" s="160"/>
      <c r="AI59" s="139">
        <f>VLOOKUP($AC59,'04'!$AC$8:$BH$267,7,FALSE)+VLOOKUP($AC59,'05'!$AC$8:$BH$226,7,FALSE)+VLOOKUP($AC59,'06'!$AC$8:$BH$226,7,FALSE)</f>
        <v>0</v>
      </c>
      <c r="AJ59" s="140"/>
      <c r="AK59" s="140"/>
      <c r="AL59" s="141"/>
      <c r="AM59" s="139">
        <f>VLOOKUP($AC59,'04'!$AC$8:$BH$267,11,FALSE)+VLOOKUP($AC59,'05'!$AC$8:$BH$226,11,FALSE)+VLOOKUP($AC59,'06'!$AC$8:$BH$226,11,FALSE)</f>
        <v>0</v>
      </c>
      <c r="AN59" s="140"/>
      <c r="AO59" s="140"/>
      <c r="AP59" s="141"/>
      <c r="AQ59" s="232" t="s">
        <v>691</v>
      </c>
      <c r="AR59" s="233"/>
      <c r="AS59" s="233"/>
      <c r="AT59" s="234"/>
      <c r="AU59" s="139">
        <f>VLOOKUP($AC59,'04'!$AC$8:$BH$267,19,FALSE)+VLOOKUP($AC59,'05'!$AC$8:$BH$226,19,FALSE)+VLOOKUP($AC59,'06'!$AC$8:$BH$226,19,FALSE)</f>
        <v>0</v>
      </c>
      <c r="AV59" s="140"/>
      <c r="AW59" s="140"/>
      <c r="AX59" s="141"/>
      <c r="AY59" s="232" t="s">
        <v>691</v>
      </c>
      <c r="AZ59" s="233"/>
      <c r="BA59" s="233"/>
      <c r="BB59" s="234"/>
      <c r="BC59" s="139">
        <f>VLOOKUP($AC59,'04'!$AC$8:$BH$267,27,FALSE)+VLOOKUP($AC59,'05'!$AC$8:$BH$226,27,FALSE)+VLOOKUP($AC59,'06'!$AC$8:$BH$226,27,FALSE)</f>
        <v>0</v>
      </c>
      <c r="BD59" s="140"/>
      <c r="BE59" s="140"/>
      <c r="BF59" s="141"/>
      <c r="BG59" s="142" t="str">
        <f t="shared" si="0"/>
        <v>n.é.</v>
      </c>
      <c r="BH59" s="143"/>
    </row>
    <row r="60" spans="1:60" ht="20.100000000000001" customHeight="1">
      <c r="A60" s="213" t="s">
        <v>209</v>
      </c>
      <c r="B60" s="207"/>
      <c r="C60" s="153" t="s">
        <v>710</v>
      </c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5"/>
      <c r="AC60" s="245" t="s">
        <v>333</v>
      </c>
      <c r="AD60" s="246"/>
      <c r="AE60" s="158">
        <f>VLOOKUP($AC60,'04'!$AC$8:$BH$267,3,FALSE)+VLOOKUP($AC60,'05'!$AC$8:$BH$226,3,FALSE)+VLOOKUP($AC60,'06'!$AC$8:$BH$226,3,FALSE)</f>
        <v>0</v>
      </c>
      <c r="AF60" s="159"/>
      <c r="AG60" s="159"/>
      <c r="AH60" s="160"/>
      <c r="AI60" s="139">
        <f>VLOOKUP($AC60,'04'!$AC$8:$BH$267,7,FALSE)+VLOOKUP($AC60,'05'!$AC$8:$BH$226,7,FALSE)+VLOOKUP($AC60,'06'!$AC$8:$BH$226,7,FALSE)</f>
        <v>0</v>
      </c>
      <c r="AJ60" s="140"/>
      <c r="AK60" s="140"/>
      <c r="AL60" s="141"/>
      <c r="AM60" s="139">
        <f>VLOOKUP($AC60,'04'!$AC$8:$BH$267,11,FALSE)+VLOOKUP($AC60,'05'!$AC$8:$BH$226,11,FALSE)+VLOOKUP($AC60,'06'!$AC$8:$BH$226,11,FALSE)</f>
        <v>0</v>
      </c>
      <c r="AN60" s="140"/>
      <c r="AO60" s="140"/>
      <c r="AP60" s="141"/>
      <c r="AQ60" s="232" t="s">
        <v>691</v>
      </c>
      <c r="AR60" s="233"/>
      <c r="AS60" s="233"/>
      <c r="AT60" s="234"/>
      <c r="AU60" s="139">
        <f>VLOOKUP($AC60,'04'!$AC$8:$BH$267,19,FALSE)+VLOOKUP($AC60,'05'!$AC$8:$BH$226,19,FALSE)+VLOOKUP($AC60,'06'!$AC$8:$BH$226,19,FALSE)</f>
        <v>0</v>
      </c>
      <c r="AV60" s="140"/>
      <c r="AW60" s="140"/>
      <c r="AX60" s="141"/>
      <c r="AY60" s="232" t="s">
        <v>691</v>
      </c>
      <c r="AZ60" s="233"/>
      <c r="BA60" s="233"/>
      <c r="BB60" s="234"/>
      <c r="BC60" s="139">
        <f>VLOOKUP($AC60,'04'!$AC$8:$BH$267,27,FALSE)+VLOOKUP($AC60,'05'!$AC$8:$BH$226,27,FALSE)+VLOOKUP($AC60,'06'!$AC$8:$BH$226,27,FALSE)</f>
        <v>0</v>
      </c>
      <c r="BD60" s="140"/>
      <c r="BE60" s="140"/>
      <c r="BF60" s="141"/>
      <c r="BG60" s="142" t="str">
        <f t="shared" si="0"/>
        <v>n.é.</v>
      </c>
      <c r="BH60" s="143"/>
    </row>
    <row r="61" spans="1:60" ht="20.100000000000001" customHeight="1">
      <c r="A61" s="213" t="s">
        <v>210</v>
      </c>
      <c r="B61" s="207"/>
      <c r="C61" s="153" t="s">
        <v>713</v>
      </c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5"/>
      <c r="AC61" s="245" t="s">
        <v>335</v>
      </c>
      <c r="AD61" s="246"/>
      <c r="AE61" s="158">
        <f>VLOOKUP($AC61,'04'!$AC$8:$BH$267,3,FALSE)+VLOOKUP($AC61,'05'!$AC$8:$BH$226,3,FALSE)+VLOOKUP($AC61,'06'!$AC$8:$BH$226,3,FALSE)</f>
        <v>0</v>
      </c>
      <c r="AF61" s="159"/>
      <c r="AG61" s="159"/>
      <c r="AH61" s="160"/>
      <c r="AI61" s="139">
        <f>VLOOKUP($AC61,'04'!$AC$8:$BH$267,7,FALSE)+VLOOKUP($AC61,'05'!$AC$8:$BH$226,7,FALSE)+VLOOKUP($AC61,'06'!$AC$8:$BH$226,7,FALSE)</f>
        <v>0</v>
      </c>
      <c r="AJ61" s="140"/>
      <c r="AK61" s="140"/>
      <c r="AL61" s="141"/>
      <c r="AM61" s="139">
        <f>VLOOKUP($AC61,'04'!$AC$8:$BH$267,11,FALSE)+VLOOKUP($AC61,'05'!$AC$8:$BH$226,11,FALSE)+VLOOKUP($AC61,'06'!$AC$8:$BH$226,11,FALSE)</f>
        <v>0</v>
      </c>
      <c r="AN61" s="140"/>
      <c r="AO61" s="140"/>
      <c r="AP61" s="141"/>
      <c r="AQ61" s="232" t="s">
        <v>691</v>
      </c>
      <c r="AR61" s="233"/>
      <c r="AS61" s="233"/>
      <c r="AT61" s="234"/>
      <c r="AU61" s="139">
        <f>VLOOKUP($AC61,'04'!$AC$8:$BH$267,19,FALSE)+VLOOKUP($AC61,'05'!$AC$8:$BH$226,19,FALSE)+VLOOKUP($AC61,'06'!$AC$8:$BH$226,19,FALSE)</f>
        <v>0</v>
      </c>
      <c r="AV61" s="140"/>
      <c r="AW61" s="140"/>
      <c r="AX61" s="141"/>
      <c r="AY61" s="232" t="s">
        <v>691</v>
      </c>
      <c r="AZ61" s="233"/>
      <c r="BA61" s="233"/>
      <c r="BB61" s="234"/>
      <c r="BC61" s="139">
        <f>VLOOKUP($AC61,'04'!$AC$8:$BH$267,27,FALSE)+VLOOKUP($AC61,'05'!$AC$8:$BH$226,27,FALSE)+VLOOKUP($AC61,'06'!$AC$8:$BH$226,27,FALSE)</f>
        <v>0</v>
      </c>
      <c r="BD61" s="140"/>
      <c r="BE61" s="140"/>
      <c r="BF61" s="141"/>
      <c r="BG61" s="142" t="str">
        <f t="shared" si="0"/>
        <v>n.é.</v>
      </c>
      <c r="BH61" s="143"/>
    </row>
    <row r="62" spans="1:60" ht="20.100000000000001" customHeight="1">
      <c r="A62" s="213" t="s">
        <v>211</v>
      </c>
      <c r="B62" s="207"/>
      <c r="C62" s="153" t="s">
        <v>434</v>
      </c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5"/>
      <c r="AC62" s="245" t="s">
        <v>711</v>
      </c>
      <c r="AD62" s="246"/>
      <c r="AE62" s="158">
        <f>VLOOKUP($AC62,'04'!$AC$8:$BH$267,3,FALSE)+VLOOKUP($AC62,'05'!$AC$8:$BH$226,3,FALSE)+VLOOKUP($AC62,'06'!$AC$8:$BH$226,3,FALSE)</f>
        <v>1300</v>
      </c>
      <c r="AF62" s="159"/>
      <c r="AG62" s="159"/>
      <c r="AH62" s="160"/>
      <c r="AI62" s="139">
        <f>VLOOKUP($AC62,'04'!$AC$8:$BH$267,7,FALSE)+VLOOKUP($AC62,'05'!$AC$8:$BH$226,7,FALSE)+VLOOKUP($AC62,'06'!$AC$8:$BH$226,7,FALSE)</f>
        <v>2969</v>
      </c>
      <c r="AJ62" s="140"/>
      <c r="AK62" s="140"/>
      <c r="AL62" s="141"/>
      <c r="AM62" s="139">
        <f>VLOOKUP($AC62,'04'!$AC$8:$BH$267,11,FALSE)+VLOOKUP($AC62,'05'!$AC$8:$BH$226,11,FALSE)+VLOOKUP($AC62,'06'!$AC$8:$BH$226,11,FALSE)</f>
        <v>2969</v>
      </c>
      <c r="AN62" s="140"/>
      <c r="AO62" s="140"/>
      <c r="AP62" s="141"/>
      <c r="AQ62" s="232" t="s">
        <v>691</v>
      </c>
      <c r="AR62" s="233"/>
      <c r="AS62" s="233"/>
      <c r="AT62" s="234"/>
      <c r="AU62" s="139">
        <f>VLOOKUP($AC62,'04'!$AC$8:$BH$267,19,FALSE)+VLOOKUP($AC62,'05'!$AC$8:$BH$226,19,FALSE)+VLOOKUP($AC62,'06'!$AC$8:$BH$226,19,FALSE)</f>
        <v>0</v>
      </c>
      <c r="AV62" s="140"/>
      <c r="AW62" s="140"/>
      <c r="AX62" s="141"/>
      <c r="AY62" s="232" t="s">
        <v>691</v>
      </c>
      <c r="AZ62" s="233"/>
      <c r="BA62" s="233"/>
      <c r="BB62" s="234"/>
      <c r="BC62" s="139">
        <f>VLOOKUP($AC62,'04'!$AC$8:$BH$267,27,FALSE)+VLOOKUP($AC62,'05'!$AC$8:$BH$226,27,FALSE)+VLOOKUP($AC62,'06'!$AC$8:$BH$226,27,FALSE)</f>
        <v>1531</v>
      </c>
      <c r="BD62" s="140"/>
      <c r="BE62" s="140"/>
      <c r="BF62" s="141"/>
      <c r="BG62" s="142">
        <f t="shared" si="0"/>
        <v>0.51566183900303131</v>
      </c>
      <c r="BH62" s="143"/>
    </row>
    <row r="63" spans="1:60" ht="20.100000000000001" customHeight="1">
      <c r="A63" s="213" t="s">
        <v>212</v>
      </c>
      <c r="B63" s="207"/>
      <c r="C63" s="153" t="s">
        <v>334</v>
      </c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5"/>
      <c r="AC63" s="245" t="s">
        <v>712</v>
      </c>
      <c r="AD63" s="246"/>
      <c r="AE63" s="158">
        <f>VLOOKUP($AC63,'04'!$AC$8:$BH$267,3,FALSE)+VLOOKUP($AC63,'05'!$AC$8:$BH$226,3,FALSE)+VLOOKUP($AC63,'06'!$AC$8:$BH$226,3,FALSE)</f>
        <v>0</v>
      </c>
      <c r="AF63" s="159"/>
      <c r="AG63" s="159"/>
      <c r="AH63" s="160"/>
      <c r="AI63" s="139">
        <f>VLOOKUP($AC63,'04'!$AC$8:$BH$267,7,FALSE)+VLOOKUP($AC63,'05'!$AC$8:$BH$226,7,FALSE)+VLOOKUP($AC63,'06'!$AC$8:$BH$226,7,FALSE)</f>
        <v>4413</v>
      </c>
      <c r="AJ63" s="140"/>
      <c r="AK63" s="140"/>
      <c r="AL63" s="141"/>
      <c r="AM63" s="139">
        <f>VLOOKUP($AC63,'04'!$AC$8:$BH$267,11,FALSE)+VLOOKUP($AC63,'05'!$AC$8:$BH$226,11,FALSE)+VLOOKUP($AC63,'06'!$AC$8:$BH$226,11,FALSE)</f>
        <v>4413</v>
      </c>
      <c r="AN63" s="140"/>
      <c r="AO63" s="140"/>
      <c r="AP63" s="141"/>
      <c r="AQ63" s="232" t="s">
        <v>691</v>
      </c>
      <c r="AR63" s="233"/>
      <c r="AS63" s="233"/>
      <c r="AT63" s="234"/>
      <c r="AU63" s="139">
        <f>VLOOKUP($AC63,'04'!$AC$8:$BH$267,19,FALSE)+VLOOKUP($AC63,'05'!$AC$8:$BH$226,19,FALSE)+VLOOKUP($AC63,'06'!$AC$8:$BH$226,19,FALSE)</f>
        <v>0</v>
      </c>
      <c r="AV63" s="140"/>
      <c r="AW63" s="140"/>
      <c r="AX63" s="141"/>
      <c r="AY63" s="232" t="s">
        <v>691</v>
      </c>
      <c r="AZ63" s="233"/>
      <c r="BA63" s="233"/>
      <c r="BB63" s="234"/>
      <c r="BC63" s="139">
        <f>VLOOKUP($AC63,'04'!$AC$8:$BH$267,27,FALSE)+VLOOKUP($AC63,'05'!$AC$8:$BH$226,27,FALSE)+VLOOKUP($AC63,'06'!$AC$8:$BH$226,27,FALSE)</f>
        <v>1194</v>
      </c>
      <c r="BD63" s="140"/>
      <c r="BE63" s="140"/>
      <c r="BF63" s="141"/>
      <c r="BG63" s="142">
        <f t="shared" si="0"/>
        <v>0.27056424201223656</v>
      </c>
      <c r="BH63" s="143"/>
    </row>
    <row r="64" spans="1:60" s="3" customFormat="1" ht="20.100000000000001" customHeight="1">
      <c r="A64" s="212" t="s">
        <v>213</v>
      </c>
      <c r="B64" s="208"/>
      <c r="C64" s="175" t="s">
        <v>718</v>
      </c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7"/>
      <c r="AC64" s="243" t="s">
        <v>336</v>
      </c>
      <c r="AD64" s="244"/>
      <c r="AE64" s="183">
        <f>SUM(AE59:AH63)</f>
        <v>1300</v>
      </c>
      <c r="AF64" s="184"/>
      <c r="AG64" s="184"/>
      <c r="AH64" s="185"/>
      <c r="AI64" s="183">
        <f t="shared" ref="AI64" si="33">SUM(AI59:AL63)</f>
        <v>7382</v>
      </c>
      <c r="AJ64" s="184"/>
      <c r="AK64" s="184"/>
      <c r="AL64" s="185"/>
      <c r="AM64" s="183">
        <f t="shared" ref="AM64" si="34">SUM(AM59:AP63)</f>
        <v>7382</v>
      </c>
      <c r="AN64" s="184"/>
      <c r="AO64" s="184"/>
      <c r="AP64" s="185"/>
      <c r="AQ64" s="235" t="s">
        <v>691</v>
      </c>
      <c r="AR64" s="236"/>
      <c r="AS64" s="236"/>
      <c r="AT64" s="237"/>
      <c r="AU64" s="183">
        <f t="shared" ref="AU64" si="35">SUM(AU59:AX63)</f>
        <v>0</v>
      </c>
      <c r="AV64" s="184"/>
      <c r="AW64" s="184"/>
      <c r="AX64" s="185"/>
      <c r="AY64" s="235" t="s">
        <v>691</v>
      </c>
      <c r="AZ64" s="236"/>
      <c r="BA64" s="236"/>
      <c r="BB64" s="237"/>
      <c r="BC64" s="183">
        <f t="shared" ref="BC64" si="36">SUM(BC59:BF63)</f>
        <v>2725</v>
      </c>
      <c r="BD64" s="184"/>
      <c r="BE64" s="184"/>
      <c r="BF64" s="185"/>
      <c r="BG64" s="162">
        <f t="shared" si="0"/>
        <v>0.36914115415876458</v>
      </c>
      <c r="BH64" s="163"/>
    </row>
    <row r="65" spans="1:60" ht="20.100000000000001" customHeight="1">
      <c r="A65" s="213" t="s">
        <v>214</v>
      </c>
      <c r="B65" s="207"/>
      <c r="C65" s="153" t="s">
        <v>435</v>
      </c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5"/>
      <c r="AC65" s="245" t="s">
        <v>337</v>
      </c>
      <c r="AD65" s="246"/>
      <c r="AE65" s="158">
        <f>VLOOKUP($AC65,'04'!$AC$8:$BH$267,3,FALSE)+VLOOKUP($AC65,'05'!$AC$8:$BH$226,3,FALSE)+VLOOKUP($AC65,'06'!$AC$8:$BH$226,3,FALSE)</f>
        <v>0</v>
      </c>
      <c r="AF65" s="159"/>
      <c r="AG65" s="159"/>
      <c r="AH65" s="160"/>
      <c r="AI65" s="139">
        <f>VLOOKUP($AC65,'04'!$AC$8:$BH$267,7,FALSE)+VLOOKUP($AC65,'05'!$AC$8:$BH$226,7,FALSE)+VLOOKUP($AC65,'06'!$AC$8:$BH$226,7,FALSE)</f>
        <v>0</v>
      </c>
      <c r="AJ65" s="140"/>
      <c r="AK65" s="140"/>
      <c r="AL65" s="141"/>
      <c r="AM65" s="139">
        <f>VLOOKUP($AC65,'04'!$AC$8:$BH$267,11,FALSE)+VLOOKUP($AC65,'05'!$AC$8:$BH$226,11,FALSE)+VLOOKUP($AC65,'06'!$AC$8:$BH$226,11,FALSE)</f>
        <v>0</v>
      </c>
      <c r="AN65" s="140"/>
      <c r="AO65" s="140"/>
      <c r="AP65" s="141"/>
      <c r="AQ65" s="232" t="s">
        <v>691</v>
      </c>
      <c r="AR65" s="233"/>
      <c r="AS65" s="233"/>
      <c r="AT65" s="234"/>
      <c r="AU65" s="139">
        <f>VLOOKUP($AC65,'04'!$AC$8:$BH$267,19,FALSE)+VLOOKUP($AC65,'05'!$AC$8:$BH$226,19,FALSE)+VLOOKUP($AC65,'06'!$AC$8:$BH$226,19,FALSE)</f>
        <v>0</v>
      </c>
      <c r="AV65" s="140"/>
      <c r="AW65" s="140"/>
      <c r="AX65" s="141"/>
      <c r="AY65" s="232" t="s">
        <v>691</v>
      </c>
      <c r="AZ65" s="233"/>
      <c r="BA65" s="233"/>
      <c r="BB65" s="234"/>
      <c r="BC65" s="139">
        <f>VLOOKUP($AC65,'04'!$AC$8:$BH$267,27,FALSE)+VLOOKUP($AC65,'05'!$AC$8:$BH$226,27,FALSE)+VLOOKUP($AC65,'06'!$AC$8:$BH$226,27,FALSE)</f>
        <v>0</v>
      </c>
      <c r="BD65" s="140"/>
      <c r="BE65" s="140"/>
      <c r="BF65" s="141"/>
      <c r="BG65" s="142" t="str">
        <f t="shared" si="0"/>
        <v>n.é.</v>
      </c>
      <c r="BH65" s="143"/>
    </row>
    <row r="66" spans="1:60" ht="20.100000000000001" customHeight="1">
      <c r="A66" s="213" t="s">
        <v>215</v>
      </c>
      <c r="B66" s="207"/>
      <c r="C66" s="153" t="s">
        <v>716</v>
      </c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5"/>
      <c r="AC66" s="245" t="s">
        <v>338</v>
      </c>
      <c r="AD66" s="246"/>
      <c r="AE66" s="158">
        <f>VLOOKUP($AC66,'04'!$AC$8:$BH$267,3,FALSE)+VLOOKUP($AC66,'05'!$AC$8:$BH$226,3,FALSE)+VLOOKUP($AC66,'06'!$AC$8:$BH$226,3,FALSE)</f>
        <v>0</v>
      </c>
      <c r="AF66" s="159"/>
      <c r="AG66" s="159"/>
      <c r="AH66" s="160"/>
      <c r="AI66" s="139">
        <f>VLOOKUP($AC66,'04'!$AC$8:$BH$267,7,FALSE)+VLOOKUP($AC66,'05'!$AC$8:$BH$226,7,FALSE)+VLOOKUP($AC66,'06'!$AC$8:$BH$226,7,FALSE)</f>
        <v>0</v>
      </c>
      <c r="AJ66" s="140"/>
      <c r="AK66" s="140"/>
      <c r="AL66" s="141"/>
      <c r="AM66" s="139">
        <f>VLOOKUP($AC66,'04'!$AC$8:$BH$267,11,FALSE)+VLOOKUP($AC66,'05'!$AC$8:$BH$226,11,FALSE)+VLOOKUP($AC66,'06'!$AC$8:$BH$226,11,FALSE)</f>
        <v>0</v>
      </c>
      <c r="AN66" s="140"/>
      <c r="AO66" s="140"/>
      <c r="AP66" s="141"/>
      <c r="AQ66" s="232" t="s">
        <v>691</v>
      </c>
      <c r="AR66" s="233"/>
      <c r="AS66" s="233"/>
      <c r="AT66" s="234"/>
      <c r="AU66" s="139">
        <f>VLOOKUP($AC66,'04'!$AC$8:$BH$267,19,FALSE)+VLOOKUP($AC66,'05'!$AC$8:$BH$226,19,FALSE)+VLOOKUP($AC66,'06'!$AC$8:$BH$226,19,FALSE)</f>
        <v>0</v>
      </c>
      <c r="AV66" s="140"/>
      <c r="AW66" s="140"/>
      <c r="AX66" s="141"/>
      <c r="AY66" s="232" t="s">
        <v>691</v>
      </c>
      <c r="AZ66" s="233"/>
      <c r="BA66" s="233"/>
      <c r="BB66" s="234"/>
      <c r="BC66" s="139">
        <f>VLOOKUP($AC66,'04'!$AC$8:$BH$267,27,FALSE)+VLOOKUP($AC66,'05'!$AC$8:$BH$226,27,FALSE)+VLOOKUP($AC66,'06'!$AC$8:$BH$226,27,FALSE)</f>
        <v>0</v>
      </c>
      <c r="BD66" s="140"/>
      <c r="BE66" s="140"/>
      <c r="BF66" s="141"/>
      <c r="BG66" s="142" t="str">
        <f t="shared" si="0"/>
        <v>n.é.</v>
      </c>
      <c r="BH66" s="143"/>
    </row>
    <row r="67" spans="1:60" ht="20.100000000000001" customHeight="1">
      <c r="A67" s="213" t="s">
        <v>216</v>
      </c>
      <c r="B67" s="207"/>
      <c r="C67" s="153" t="s">
        <v>717</v>
      </c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5"/>
      <c r="AC67" s="245" t="s">
        <v>340</v>
      </c>
      <c r="AD67" s="246"/>
      <c r="AE67" s="158">
        <f>VLOOKUP($AC67,'04'!$AC$8:$BH$267,3,FALSE)+VLOOKUP($AC67,'05'!$AC$8:$BH$226,3,FALSE)+VLOOKUP($AC67,'06'!$AC$8:$BH$226,3,FALSE)</f>
        <v>0</v>
      </c>
      <c r="AF67" s="159"/>
      <c r="AG67" s="159"/>
      <c r="AH67" s="160"/>
      <c r="AI67" s="139">
        <f>VLOOKUP($AC67,'04'!$AC$8:$BH$267,7,FALSE)+VLOOKUP($AC67,'05'!$AC$8:$BH$226,7,FALSE)+VLOOKUP($AC67,'06'!$AC$8:$BH$226,7,FALSE)</f>
        <v>0</v>
      </c>
      <c r="AJ67" s="140"/>
      <c r="AK67" s="140"/>
      <c r="AL67" s="141"/>
      <c r="AM67" s="139">
        <f>VLOOKUP($AC67,'04'!$AC$8:$BH$267,11,FALSE)+VLOOKUP($AC67,'05'!$AC$8:$BH$226,11,FALSE)+VLOOKUP($AC67,'06'!$AC$8:$BH$226,11,FALSE)</f>
        <v>0</v>
      </c>
      <c r="AN67" s="140"/>
      <c r="AO67" s="140"/>
      <c r="AP67" s="141"/>
      <c r="AQ67" s="232" t="s">
        <v>691</v>
      </c>
      <c r="AR67" s="233"/>
      <c r="AS67" s="233"/>
      <c r="AT67" s="234"/>
      <c r="AU67" s="139">
        <f>VLOOKUP($AC67,'04'!$AC$8:$BH$267,19,FALSE)+VLOOKUP($AC67,'05'!$AC$8:$BH$226,19,FALSE)+VLOOKUP($AC67,'06'!$AC$8:$BH$226,19,FALSE)</f>
        <v>0</v>
      </c>
      <c r="AV67" s="140"/>
      <c r="AW67" s="140"/>
      <c r="AX67" s="141"/>
      <c r="AY67" s="232" t="s">
        <v>691</v>
      </c>
      <c r="AZ67" s="233"/>
      <c r="BA67" s="233"/>
      <c r="BB67" s="234"/>
      <c r="BC67" s="139">
        <f>VLOOKUP($AC67,'04'!$AC$8:$BH$267,27,FALSE)+VLOOKUP($AC67,'05'!$AC$8:$BH$226,27,FALSE)+VLOOKUP($AC67,'06'!$AC$8:$BH$226,27,FALSE)</f>
        <v>0</v>
      </c>
      <c r="BD67" s="140"/>
      <c r="BE67" s="140"/>
      <c r="BF67" s="141"/>
      <c r="BG67" s="142" t="str">
        <f t="shared" si="0"/>
        <v>n.é.</v>
      </c>
      <c r="BH67" s="143"/>
    </row>
    <row r="68" spans="1:60" ht="20.100000000000001" customHeight="1">
      <c r="A68" s="213" t="s">
        <v>217</v>
      </c>
      <c r="B68" s="207"/>
      <c r="C68" s="153" t="s">
        <v>436</v>
      </c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5"/>
      <c r="AC68" s="245" t="s">
        <v>714</v>
      </c>
      <c r="AD68" s="246"/>
      <c r="AE68" s="158">
        <f>VLOOKUP($AC68,'04'!$AC$8:$BH$267,3,FALSE)+VLOOKUP($AC68,'05'!$AC$8:$BH$226,3,FALSE)+VLOOKUP($AC68,'06'!$AC$8:$BH$226,3,FALSE)</f>
        <v>0</v>
      </c>
      <c r="AF68" s="159"/>
      <c r="AG68" s="159"/>
      <c r="AH68" s="160"/>
      <c r="AI68" s="139">
        <f>VLOOKUP($AC68,'04'!$AC$8:$BH$267,7,FALSE)+VLOOKUP($AC68,'05'!$AC$8:$BH$226,7,FALSE)+VLOOKUP($AC68,'06'!$AC$8:$BH$226,7,FALSE)</f>
        <v>0</v>
      </c>
      <c r="AJ68" s="140"/>
      <c r="AK68" s="140"/>
      <c r="AL68" s="141"/>
      <c r="AM68" s="139">
        <f>VLOOKUP($AC68,'04'!$AC$8:$BH$267,11,FALSE)+VLOOKUP($AC68,'05'!$AC$8:$BH$226,11,FALSE)+VLOOKUP($AC68,'06'!$AC$8:$BH$226,11,FALSE)</f>
        <v>0</v>
      </c>
      <c r="AN68" s="140"/>
      <c r="AO68" s="140"/>
      <c r="AP68" s="141"/>
      <c r="AQ68" s="232" t="s">
        <v>691</v>
      </c>
      <c r="AR68" s="233"/>
      <c r="AS68" s="233"/>
      <c r="AT68" s="234"/>
      <c r="AU68" s="139">
        <f>VLOOKUP($AC68,'04'!$AC$8:$BH$267,19,FALSE)+VLOOKUP($AC68,'05'!$AC$8:$BH$226,19,FALSE)+VLOOKUP($AC68,'06'!$AC$8:$BH$226,19,FALSE)</f>
        <v>0</v>
      </c>
      <c r="AV68" s="140"/>
      <c r="AW68" s="140"/>
      <c r="AX68" s="141"/>
      <c r="AY68" s="232" t="s">
        <v>691</v>
      </c>
      <c r="AZ68" s="233"/>
      <c r="BA68" s="233"/>
      <c r="BB68" s="234"/>
      <c r="BC68" s="139">
        <f>VLOOKUP($AC68,'04'!$AC$8:$BH$267,27,FALSE)+VLOOKUP($AC68,'05'!$AC$8:$BH$226,27,FALSE)+VLOOKUP($AC68,'06'!$AC$8:$BH$226,27,FALSE)</f>
        <v>0</v>
      </c>
      <c r="BD68" s="140"/>
      <c r="BE68" s="140"/>
      <c r="BF68" s="141"/>
      <c r="BG68" s="142" t="str">
        <f t="shared" si="0"/>
        <v>n.é.</v>
      </c>
      <c r="BH68" s="143"/>
    </row>
    <row r="69" spans="1:60" ht="20.100000000000001" customHeight="1">
      <c r="A69" s="213" t="s">
        <v>218</v>
      </c>
      <c r="B69" s="207"/>
      <c r="C69" s="153" t="s">
        <v>339</v>
      </c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5"/>
      <c r="AC69" s="245" t="s">
        <v>715</v>
      </c>
      <c r="AD69" s="246"/>
      <c r="AE69" s="158">
        <f>VLOOKUP($AC69,'04'!$AC$8:$BH$267,3,FALSE)+VLOOKUP($AC69,'05'!$AC$8:$BH$226,3,FALSE)+VLOOKUP($AC69,'06'!$AC$8:$BH$226,3,FALSE)</f>
        <v>20</v>
      </c>
      <c r="AF69" s="159"/>
      <c r="AG69" s="159"/>
      <c r="AH69" s="160"/>
      <c r="AI69" s="139">
        <f>VLOOKUP($AC69,'04'!$AC$8:$BH$267,7,FALSE)+VLOOKUP($AC69,'05'!$AC$8:$BH$226,7,FALSE)+VLOOKUP($AC69,'06'!$AC$8:$BH$226,7,FALSE)</f>
        <v>53</v>
      </c>
      <c r="AJ69" s="140"/>
      <c r="AK69" s="140"/>
      <c r="AL69" s="141"/>
      <c r="AM69" s="139">
        <f>VLOOKUP($AC69,'04'!$AC$8:$BH$267,11,FALSE)+VLOOKUP($AC69,'05'!$AC$8:$BH$226,11,FALSE)+VLOOKUP($AC69,'06'!$AC$8:$BH$226,11,FALSE)</f>
        <v>53</v>
      </c>
      <c r="AN69" s="140"/>
      <c r="AO69" s="140"/>
      <c r="AP69" s="141"/>
      <c r="AQ69" s="232" t="s">
        <v>691</v>
      </c>
      <c r="AR69" s="233"/>
      <c r="AS69" s="233"/>
      <c r="AT69" s="234"/>
      <c r="AU69" s="139">
        <f>VLOOKUP($AC69,'04'!$AC$8:$BH$267,19,FALSE)+VLOOKUP($AC69,'05'!$AC$8:$BH$226,19,FALSE)+VLOOKUP($AC69,'06'!$AC$8:$BH$226,19,FALSE)</f>
        <v>0</v>
      </c>
      <c r="AV69" s="140"/>
      <c r="AW69" s="140"/>
      <c r="AX69" s="141"/>
      <c r="AY69" s="232" t="s">
        <v>691</v>
      </c>
      <c r="AZ69" s="233"/>
      <c r="BA69" s="233"/>
      <c r="BB69" s="234"/>
      <c r="BC69" s="139">
        <f>VLOOKUP($AC69,'04'!$AC$8:$BH$267,27,FALSE)+VLOOKUP($AC69,'05'!$AC$8:$BH$226,27,FALSE)+VLOOKUP($AC69,'06'!$AC$8:$BH$226,27,FALSE)</f>
        <v>53</v>
      </c>
      <c r="BD69" s="140"/>
      <c r="BE69" s="140"/>
      <c r="BF69" s="141"/>
      <c r="BG69" s="142">
        <f t="shared" si="0"/>
        <v>1</v>
      </c>
      <c r="BH69" s="143"/>
    </row>
    <row r="70" spans="1:60" s="3" customFormat="1" ht="20.100000000000001" customHeight="1">
      <c r="A70" s="212" t="s">
        <v>219</v>
      </c>
      <c r="B70" s="208"/>
      <c r="C70" s="175" t="s">
        <v>719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7"/>
      <c r="AC70" s="243" t="s">
        <v>341</v>
      </c>
      <c r="AD70" s="244"/>
      <c r="AE70" s="183">
        <f>SUM(AE65:AH69)</f>
        <v>20</v>
      </c>
      <c r="AF70" s="184"/>
      <c r="AG70" s="184"/>
      <c r="AH70" s="185"/>
      <c r="AI70" s="183">
        <f t="shared" ref="AI70" si="37">SUM(AI65:AL69)</f>
        <v>53</v>
      </c>
      <c r="AJ70" s="184"/>
      <c r="AK70" s="184"/>
      <c r="AL70" s="185"/>
      <c r="AM70" s="183">
        <f t="shared" ref="AM70" si="38">SUM(AM65:AP69)</f>
        <v>53</v>
      </c>
      <c r="AN70" s="184"/>
      <c r="AO70" s="184"/>
      <c r="AP70" s="185"/>
      <c r="AQ70" s="235" t="s">
        <v>691</v>
      </c>
      <c r="AR70" s="236"/>
      <c r="AS70" s="236"/>
      <c r="AT70" s="237"/>
      <c r="AU70" s="183">
        <f t="shared" ref="AU70" si="39">SUM(AU65:AX69)</f>
        <v>0</v>
      </c>
      <c r="AV70" s="184"/>
      <c r="AW70" s="184"/>
      <c r="AX70" s="185"/>
      <c r="AY70" s="235" t="s">
        <v>691</v>
      </c>
      <c r="AZ70" s="236"/>
      <c r="BA70" s="236"/>
      <c r="BB70" s="237"/>
      <c r="BC70" s="183">
        <f t="shared" ref="BC70" si="40">SUM(BC65:BF69)</f>
        <v>53</v>
      </c>
      <c r="BD70" s="184"/>
      <c r="BE70" s="184"/>
      <c r="BF70" s="185"/>
      <c r="BG70" s="162">
        <f t="shared" si="0"/>
        <v>1</v>
      </c>
      <c r="BH70" s="163"/>
    </row>
    <row r="71" spans="1:60" s="3" customFormat="1" ht="20.100000000000001" customHeight="1">
      <c r="A71" s="230" t="s">
        <v>220</v>
      </c>
      <c r="B71" s="231"/>
      <c r="C71" s="238" t="s">
        <v>720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40"/>
      <c r="AC71" s="241" t="s">
        <v>342</v>
      </c>
      <c r="AD71" s="242"/>
      <c r="AE71" s="178">
        <f>AE20+AE26+AE40+AE52+AE58+AE64+AE70</f>
        <v>364905</v>
      </c>
      <c r="AF71" s="179"/>
      <c r="AG71" s="179"/>
      <c r="AH71" s="180"/>
      <c r="AI71" s="178">
        <f t="shared" ref="AI71" si="41">AI20+AI26+AI40+AI52+AI58+AI64+AI70</f>
        <v>427938</v>
      </c>
      <c r="AJ71" s="179"/>
      <c r="AK71" s="179"/>
      <c r="AL71" s="180"/>
      <c r="AM71" s="178">
        <f t="shared" ref="AM71" si="42">AM20+AM26+AM40+AM52+AM58+AM64+AM70</f>
        <v>427938</v>
      </c>
      <c r="AN71" s="179"/>
      <c r="AO71" s="179"/>
      <c r="AP71" s="180"/>
      <c r="AQ71" s="227" t="s">
        <v>691</v>
      </c>
      <c r="AR71" s="228"/>
      <c r="AS71" s="228"/>
      <c r="AT71" s="229"/>
      <c r="AU71" s="178">
        <f t="shared" ref="AU71" si="43">AU20+AU26+AU40+AU52+AU58+AU64+AU70</f>
        <v>1242</v>
      </c>
      <c r="AV71" s="179"/>
      <c r="AW71" s="179"/>
      <c r="AX71" s="180"/>
      <c r="AY71" s="227" t="s">
        <v>691</v>
      </c>
      <c r="AZ71" s="228"/>
      <c r="BA71" s="228"/>
      <c r="BB71" s="229"/>
      <c r="BC71" s="178">
        <f t="shared" ref="BC71" si="44">BC20+BC26+BC40+BC52+BC58+BC64+BC70</f>
        <v>412215</v>
      </c>
      <c r="BD71" s="179"/>
      <c r="BE71" s="179"/>
      <c r="BF71" s="180"/>
      <c r="BG71" s="137">
        <f t="shared" si="0"/>
        <v>0.96325869635321004</v>
      </c>
      <c r="BH71" s="138"/>
    </row>
    <row r="72" spans="1:60" ht="20.100000000000001" customHeight="1">
      <c r="A72" s="213" t="s">
        <v>221</v>
      </c>
      <c r="B72" s="207"/>
      <c r="C72" s="171" t="s">
        <v>721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3"/>
      <c r="AC72" s="156" t="s">
        <v>343</v>
      </c>
      <c r="AD72" s="157"/>
      <c r="AE72" s="158">
        <f>VLOOKUP($AC72,'04'!$AC$8:$BH$267,3,FALSE)+VLOOKUP($AC72,'05'!$AC$8:$BH$226,3,FALSE)+VLOOKUP($AC72,'06'!$AC$8:$BH$226,3,FALSE)</f>
        <v>0</v>
      </c>
      <c r="AF72" s="159"/>
      <c r="AG72" s="159"/>
      <c r="AH72" s="160"/>
      <c r="AI72" s="139">
        <f>VLOOKUP($AC72,'04'!$AC$8:$BH$267,7,FALSE)+VLOOKUP($AC72,'05'!$AC$8:$BH$226,7,FALSE)+VLOOKUP($AC72,'06'!$AC$8:$BH$226,7,FALSE)</f>
        <v>0</v>
      </c>
      <c r="AJ72" s="140"/>
      <c r="AK72" s="140"/>
      <c r="AL72" s="141"/>
      <c r="AM72" s="139">
        <f>VLOOKUP($AC72,'04'!$AC$8:$BH$267,11,FALSE)+VLOOKUP($AC72,'05'!$AC$8:$BH$226,11,FALSE)+VLOOKUP($AC72,'06'!$AC$8:$BH$226,11,FALSE)</f>
        <v>0</v>
      </c>
      <c r="AN72" s="140"/>
      <c r="AO72" s="140"/>
      <c r="AP72" s="141"/>
      <c r="AQ72" s="232" t="s">
        <v>691</v>
      </c>
      <c r="AR72" s="233"/>
      <c r="AS72" s="233"/>
      <c r="AT72" s="234"/>
      <c r="AU72" s="139">
        <f>VLOOKUP($AC72,'04'!$AC$8:$BH$267,19,FALSE)+VLOOKUP($AC72,'05'!$AC$8:$BH$226,19,FALSE)+VLOOKUP($AC72,'06'!$AC$8:$BH$226,19,FALSE)</f>
        <v>0</v>
      </c>
      <c r="AV72" s="140"/>
      <c r="AW72" s="140"/>
      <c r="AX72" s="141"/>
      <c r="AY72" s="232" t="s">
        <v>691</v>
      </c>
      <c r="AZ72" s="233"/>
      <c r="BA72" s="233"/>
      <c r="BB72" s="234"/>
      <c r="BC72" s="139">
        <f>VLOOKUP($AC72,'04'!$AC$8:$BH$267,27,FALSE)+VLOOKUP($AC72,'05'!$AC$8:$BH$226,27,FALSE)+VLOOKUP($AC72,'06'!$AC$8:$BH$226,27,FALSE)</f>
        <v>0</v>
      </c>
      <c r="BD72" s="140"/>
      <c r="BE72" s="140"/>
      <c r="BF72" s="141"/>
      <c r="BG72" s="142" t="str">
        <f t="shared" si="0"/>
        <v>n.é.</v>
      </c>
      <c r="BH72" s="143"/>
    </row>
    <row r="73" spans="1:60" ht="20.100000000000001" customHeight="1">
      <c r="A73" s="213" t="s">
        <v>222</v>
      </c>
      <c r="B73" s="207"/>
      <c r="C73" s="153" t="s">
        <v>344</v>
      </c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5"/>
      <c r="AC73" s="156" t="s">
        <v>345</v>
      </c>
      <c r="AD73" s="157"/>
      <c r="AE73" s="158">
        <f>VLOOKUP($AC73,'04'!$AC$8:$BH$267,3,FALSE)+VLOOKUP($AC73,'05'!$AC$8:$BH$226,3,FALSE)+VLOOKUP($AC73,'06'!$AC$8:$BH$226,3,FALSE)</f>
        <v>0</v>
      </c>
      <c r="AF73" s="159"/>
      <c r="AG73" s="159"/>
      <c r="AH73" s="160"/>
      <c r="AI73" s="139">
        <f>VLOOKUP($AC73,'04'!$AC$8:$BH$267,7,FALSE)+VLOOKUP($AC73,'05'!$AC$8:$BH$226,7,FALSE)+VLOOKUP($AC73,'06'!$AC$8:$BH$226,7,FALSE)</f>
        <v>21811</v>
      </c>
      <c r="AJ73" s="140"/>
      <c r="AK73" s="140"/>
      <c r="AL73" s="141"/>
      <c r="AM73" s="139">
        <f>VLOOKUP($AC73,'04'!$AC$8:$BH$267,11,FALSE)+VLOOKUP($AC73,'05'!$AC$8:$BH$226,11,FALSE)+VLOOKUP($AC73,'06'!$AC$8:$BH$226,11,FALSE)</f>
        <v>21811</v>
      </c>
      <c r="AN73" s="140"/>
      <c r="AO73" s="140"/>
      <c r="AP73" s="141"/>
      <c r="AQ73" s="232" t="s">
        <v>691</v>
      </c>
      <c r="AR73" s="233"/>
      <c r="AS73" s="233"/>
      <c r="AT73" s="234"/>
      <c r="AU73" s="139">
        <f>VLOOKUP($AC73,'04'!$AC$8:$BH$267,19,FALSE)+VLOOKUP($AC73,'05'!$AC$8:$BH$226,19,FALSE)+VLOOKUP($AC73,'06'!$AC$8:$BH$226,19,FALSE)</f>
        <v>0</v>
      </c>
      <c r="AV73" s="140"/>
      <c r="AW73" s="140"/>
      <c r="AX73" s="141"/>
      <c r="AY73" s="232" t="s">
        <v>691</v>
      </c>
      <c r="AZ73" s="233"/>
      <c r="BA73" s="233"/>
      <c r="BB73" s="234"/>
      <c r="BC73" s="139">
        <f>VLOOKUP($AC73,'04'!$AC$8:$BH$267,27,FALSE)+VLOOKUP($AC73,'05'!$AC$8:$BH$226,27,FALSE)+VLOOKUP($AC73,'06'!$AC$8:$BH$226,27,FALSE)</f>
        <v>21811</v>
      </c>
      <c r="BD73" s="140"/>
      <c r="BE73" s="140"/>
      <c r="BF73" s="141"/>
      <c r="BG73" s="142">
        <f t="shared" ref="BG73:BG141" si="45">IF(AI73&gt;0,BC73/AI73,"n.é.")</f>
        <v>1</v>
      </c>
      <c r="BH73" s="143"/>
    </row>
    <row r="74" spans="1:60" ht="20.100000000000001" customHeight="1">
      <c r="A74" s="213" t="s">
        <v>223</v>
      </c>
      <c r="B74" s="207"/>
      <c r="C74" s="171" t="s">
        <v>722</v>
      </c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3"/>
      <c r="AC74" s="156" t="s">
        <v>346</v>
      </c>
      <c r="AD74" s="157"/>
      <c r="AE74" s="158">
        <f>VLOOKUP($AC74,'04'!$AC$8:$BH$267,3,FALSE)+VLOOKUP($AC74,'05'!$AC$8:$BH$226,3,FALSE)+VLOOKUP($AC74,'06'!$AC$8:$BH$226,3,FALSE)</f>
        <v>0</v>
      </c>
      <c r="AF74" s="159"/>
      <c r="AG74" s="159"/>
      <c r="AH74" s="160"/>
      <c r="AI74" s="139">
        <f>VLOOKUP($AC74,'04'!$AC$8:$BH$267,7,FALSE)+VLOOKUP($AC74,'05'!$AC$8:$BH$226,7,FALSE)+VLOOKUP($AC74,'06'!$AC$8:$BH$226,7,FALSE)</f>
        <v>16887</v>
      </c>
      <c r="AJ74" s="140"/>
      <c r="AK74" s="140"/>
      <c r="AL74" s="141"/>
      <c r="AM74" s="139">
        <f>VLOOKUP($AC74,'04'!$AC$8:$BH$267,11,FALSE)+VLOOKUP($AC74,'05'!$AC$8:$BH$226,11,FALSE)+VLOOKUP($AC74,'06'!$AC$8:$BH$226,11,FALSE)</f>
        <v>16887</v>
      </c>
      <c r="AN74" s="140"/>
      <c r="AO74" s="140"/>
      <c r="AP74" s="141"/>
      <c r="AQ74" s="232" t="s">
        <v>691</v>
      </c>
      <c r="AR74" s="233"/>
      <c r="AS74" s="233"/>
      <c r="AT74" s="234"/>
      <c r="AU74" s="139">
        <f>VLOOKUP($AC74,'04'!$AC$8:$BH$267,19,FALSE)+VLOOKUP($AC74,'05'!$AC$8:$BH$226,19,FALSE)+VLOOKUP($AC74,'06'!$AC$8:$BH$226,19,FALSE)</f>
        <v>0</v>
      </c>
      <c r="AV74" s="140"/>
      <c r="AW74" s="140"/>
      <c r="AX74" s="141"/>
      <c r="AY74" s="232" t="s">
        <v>691</v>
      </c>
      <c r="AZ74" s="233"/>
      <c r="BA74" s="233"/>
      <c r="BB74" s="234"/>
      <c r="BC74" s="139">
        <f>VLOOKUP($AC74,'04'!$AC$8:$BH$267,27,FALSE)+VLOOKUP($AC74,'05'!$AC$8:$BH$226,27,FALSE)+VLOOKUP($AC74,'06'!$AC$8:$BH$226,27,FALSE)</f>
        <v>16887</v>
      </c>
      <c r="BD74" s="140"/>
      <c r="BE74" s="140"/>
      <c r="BF74" s="141"/>
      <c r="BG74" s="142">
        <f t="shared" si="45"/>
        <v>1</v>
      </c>
      <c r="BH74" s="143"/>
    </row>
    <row r="75" spans="1:60" s="3" customFormat="1" ht="20.100000000000001" customHeight="1">
      <c r="A75" s="212" t="s">
        <v>224</v>
      </c>
      <c r="B75" s="208"/>
      <c r="C75" s="175" t="s">
        <v>725</v>
      </c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7"/>
      <c r="AC75" s="169" t="s">
        <v>347</v>
      </c>
      <c r="AD75" s="170"/>
      <c r="AE75" s="183">
        <f>SUM(AE72:AH74)</f>
        <v>0</v>
      </c>
      <c r="AF75" s="184"/>
      <c r="AG75" s="184"/>
      <c r="AH75" s="185"/>
      <c r="AI75" s="183">
        <f t="shared" ref="AI75" si="46">SUM(AI72:AL74)</f>
        <v>38698</v>
      </c>
      <c r="AJ75" s="184"/>
      <c r="AK75" s="184"/>
      <c r="AL75" s="185"/>
      <c r="AM75" s="183">
        <f t="shared" ref="AM75" si="47">SUM(AM72:AP74)</f>
        <v>38698</v>
      </c>
      <c r="AN75" s="184"/>
      <c r="AO75" s="184"/>
      <c r="AP75" s="185"/>
      <c r="AQ75" s="235" t="s">
        <v>691</v>
      </c>
      <c r="AR75" s="236"/>
      <c r="AS75" s="236"/>
      <c r="AT75" s="237"/>
      <c r="AU75" s="183">
        <f t="shared" ref="AU75" si="48">SUM(AU72:AX74)</f>
        <v>0</v>
      </c>
      <c r="AV75" s="184"/>
      <c r="AW75" s="184"/>
      <c r="AX75" s="185"/>
      <c r="AY75" s="235" t="s">
        <v>691</v>
      </c>
      <c r="AZ75" s="236"/>
      <c r="BA75" s="236"/>
      <c r="BB75" s="237"/>
      <c r="BC75" s="183">
        <f t="shared" ref="BC75" si="49">SUM(BC72:BF74)</f>
        <v>38698</v>
      </c>
      <c r="BD75" s="184"/>
      <c r="BE75" s="184"/>
      <c r="BF75" s="185"/>
      <c r="BG75" s="162">
        <f t="shared" si="45"/>
        <v>1</v>
      </c>
      <c r="BH75" s="163"/>
    </row>
    <row r="76" spans="1:60" ht="20.100000000000001" customHeight="1">
      <c r="A76" s="213" t="s">
        <v>225</v>
      </c>
      <c r="B76" s="207"/>
      <c r="C76" s="153" t="s">
        <v>348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5"/>
      <c r="AC76" s="156" t="s">
        <v>349</v>
      </c>
      <c r="AD76" s="157"/>
      <c r="AE76" s="158">
        <f>VLOOKUP($AC76,'04'!$AC$8:$BH$267,3,FALSE)+VLOOKUP($AC76,'05'!$AC$8:$BH$226,3,FALSE)+VLOOKUP($AC76,'06'!$AC$8:$BH$226,3,FALSE)</f>
        <v>0</v>
      </c>
      <c r="AF76" s="159"/>
      <c r="AG76" s="159"/>
      <c r="AH76" s="160"/>
      <c r="AI76" s="139">
        <f>VLOOKUP($AC76,'04'!$AC$8:$BH$267,7,FALSE)+VLOOKUP($AC76,'05'!$AC$8:$BH$226,7,FALSE)+VLOOKUP($AC76,'06'!$AC$8:$BH$226,7,FALSE)</f>
        <v>0</v>
      </c>
      <c r="AJ76" s="140"/>
      <c r="AK76" s="140"/>
      <c r="AL76" s="141"/>
      <c r="AM76" s="139">
        <f>VLOOKUP($AC76,'04'!$AC$8:$BH$267,11,FALSE)+VLOOKUP($AC76,'05'!$AC$8:$BH$226,11,FALSE)+VLOOKUP($AC76,'06'!$AC$8:$BH$226,11,FALSE)</f>
        <v>0</v>
      </c>
      <c r="AN76" s="140"/>
      <c r="AO76" s="140"/>
      <c r="AP76" s="141"/>
      <c r="AQ76" s="232" t="s">
        <v>691</v>
      </c>
      <c r="AR76" s="233"/>
      <c r="AS76" s="233"/>
      <c r="AT76" s="234"/>
      <c r="AU76" s="139">
        <f>VLOOKUP($AC76,'04'!$AC$8:$BH$267,19,FALSE)+VLOOKUP($AC76,'05'!$AC$8:$BH$226,19,FALSE)+VLOOKUP($AC76,'06'!$AC$8:$BH$226,19,FALSE)</f>
        <v>0</v>
      </c>
      <c r="AV76" s="140"/>
      <c r="AW76" s="140"/>
      <c r="AX76" s="141"/>
      <c r="AY76" s="232" t="s">
        <v>691</v>
      </c>
      <c r="AZ76" s="233"/>
      <c r="BA76" s="233"/>
      <c r="BB76" s="234"/>
      <c r="BC76" s="139">
        <f>VLOOKUP($AC76,'04'!$AC$8:$BH$267,27,FALSE)+VLOOKUP($AC76,'05'!$AC$8:$BH$226,27,FALSE)+VLOOKUP($AC76,'06'!$AC$8:$BH$226,27,FALSE)</f>
        <v>0</v>
      </c>
      <c r="BD76" s="140"/>
      <c r="BE76" s="140"/>
      <c r="BF76" s="141"/>
      <c r="BG76" s="142" t="str">
        <f t="shared" si="45"/>
        <v>n.é.</v>
      </c>
      <c r="BH76" s="143"/>
    </row>
    <row r="77" spans="1:60" ht="20.100000000000001" customHeight="1">
      <c r="A77" s="213" t="s">
        <v>226</v>
      </c>
      <c r="B77" s="207"/>
      <c r="C77" s="171" t="s">
        <v>723</v>
      </c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3"/>
      <c r="AC77" s="156" t="s">
        <v>350</v>
      </c>
      <c r="AD77" s="157"/>
      <c r="AE77" s="158">
        <f>VLOOKUP($AC77,'04'!$AC$8:$BH$267,3,FALSE)+VLOOKUP($AC77,'05'!$AC$8:$BH$226,3,FALSE)+VLOOKUP($AC77,'06'!$AC$8:$BH$226,3,FALSE)</f>
        <v>0</v>
      </c>
      <c r="AF77" s="159"/>
      <c r="AG77" s="159"/>
      <c r="AH77" s="160"/>
      <c r="AI77" s="139">
        <f>VLOOKUP($AC77,'04'!$AC$8:$BH$267,7,FALSE)+VLOOKUP($AC77,'05'!$AC$8:$BH$226,7,FALSE)+VLOOKUP($AC77,'06'!$AC$8:$BH$226,7,FALSE)</f>
        <v>0</v>
      </c>
      <c r="AJ77" s="140"/>
      <c r="AK77" s="140"/>
      <c r="AL77" s="141"/>
      <c r="AM77" s="139">
        <f>VLOOKUP($AC77,'04'!$AC$8:$BH$267,11,FALSE)+VLOOKUP($AC77,'05'!$AC$8:$BH$226,11,FALSE)+VLOOKUP($AC77,'06'!$AC$8:$BH$226,11,FALSE)</f>
        <v>0</v>
      </c>
      <c r="AN77" s="140"/>
      <c r="AO77" s="140"/>
      <c r="AP77" s="141"/>
      <c r="AQ77" s="232" t="s">
        <v>691</v>
      </c>
      <c r="AR77" s="233"/>
      <c r="AS77" s="233"/>
      <c r="AT77" s="234"/>
      <c r="AU77" s="139">
        <f>VLOOKUP($AC77,'04'!$AC$8:$BH$267,19,FALSE)+VLOOKUP($AC77,'05'!$AC$8:$BH$226,19,FALSE)+VLOOKUP($AC77,'06'!$AC$8:$BH$226,19,FALSE)</f>
        <v>0</v>
      </c>
      <c r="AV77" s="140"/>
      <c r="AW77" s="140"/>
      <c r="AX77" s="141"/>
      <c r="AY77" s="232" t="s">
        <v>691</v>
      </c>
      <c r="AZ77" s="233"/>
      <c r="BA77" s="233"/>
      <c r="BB77" s="234"/>
      <c r="BC77" s="139">
        <f>VLOOKUP($AC77,'04'!$AC$8:$BH$267,27,FALSE)+VLOOKUP($AC77,'05'!$AC$8:$BH$226,27,FALSE)+VLOOKUP($AC77,'06'!$AC$8:$BH$226,27,FALSE)</f>
        <v>0</v>
      </c>
      <c r="BD77" s="140"/>
      <c r="BE77" s="140"/>
      <c r="BF77" s="141"/>
      <c r="BG77" s="142" t="str">
        <f t="shared" si="45"/>
        <v>n.é.</v>
      </c>
      <c r="BH77" s="143"/>
    </row>
    <row r="78" spans="1:60" ht="20.100000000000001" customHeight="1">
      <c r="A78" s="213" t="s">
        <v>227</v>
      </c>
      <c r="B78" s="207"/>
      <c r="C78" s="153" t="s">
        <v>351</v>
      </c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5"/>
      <c r="AC78" s="156" t="s">
        <v>352</v>
      </c>
      <c r="AD78" s="157"/>
      <c r="AE78" s="158">
        <f>VLOOKUP($AC78,'04'!$AC$8:$BH$267,3,FALSE)+VLOOKUP($AC78,'05'!$AC$8:$BH$226,3,FALSE)+VLOOKUP($AC78,'06'!$AC$8:$BH$226,3,FALSE)</f>
        <v>0</v>
      </c>
      <c r="AF78" s="159"/>
      <c r="AG78" s="159"/>
      <c r="AH78" s="160"/>
      <c r="AI78" s="139">
        <f>VLOOKUP($AC78,'04'!$AC$8:$BH$267,7,FALSE)+VLOOKUP($AC78,'05'!$AC$8:$BH$226,7,FALSE)+VLOOKUP($AC78,'06'!$AC$8:$BH$226,7,FALSE)</f>
        <v>0</v>
      </c>
      <c r="AJ78" s="140"/>
      <c r="AK78" s="140"/>
      <c r="AL78" s="141"/>
      <c r="AM78" s="139">
        <f>VLOOKUP($AC78,'04'!$AC$8:$BH$267,11,FALSE)+VLOOKUP($AC78,'05'!$AC$8:$BH$226,11,FALSE)+VLOOKUP($AC78,'06'!$AC$8:$BH$226,11,FALSE)</f>
        <v>0</v>
      </c>
      <c r="AN78" s="140"/>
      <c r="AO78" s="140"/>
      <c r="AP78" s="141"/>
      <c r="AQ78" s="232" t="s">
        <v>691</v>
      </c>
      <c r="AR78" s="233"/>
      <c r="AS78" s="233"/>
      <c r="AT78" s="234"/>
      <c r="AU78" s="139">
        <f>VLOOKUP($AC78,'04'!$AC$8:$BH$267,19,FALSE)+VLOOKUP($AC78,'05'!$AC$8:$BH$226,19,FALSE)+VLOOKUP($AC78,'06'!$AC$8:$BH$226,19,FALSE)</f>
        <v>0</v>
      </c>
      <c r="AV78" s="140"/>
      <c r="AW78" s="140"/>
      <c r="AX78" s="141"/>
      <c r="AY78" s="232" t="s">
        <v>691</v>
      </c>
      <c r="AZ78" s="233"/>
      <c r="BA78" s="233"/>
      <c r="BB78" s="234"/>
      <c r="BC78" s="139">
        <f>VLOOKUP($AC78,'04'!$AC$8:$BH$267,27,FALSE)+VLOOKUP($AC78,'05'!$AC$8:$BH$226,27,FALSE)+VLOOKUP($AC78,'06'!$AC$8:$BH$226,27,FALSE)</f>
        <v>0</v>
      </c>
      <c r="BD78" s="140"/>
      <c r="BE78" s="140"/>
      <c r="BF78" s="141"/>
      <c r="BG78" s="142" t="str">
        <f t="shared" si="45"/>
        <v>n.é.</v>
      </c>
      <c r="BH78" s="143"/>
    </row>
    <row r="79" spans="1:60" ht="20.100000000000001" customHeight="1">
      <c r="A79" s="213" t="s">
        <v>228</v>
      </c>
      <c r="B79" s="207"/>
      <c r="C79" s="171" t="s">
        <v>724</v>
      </c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3"/>
      <c r="AC79" s="156" t="s">
        <v>353</v>
      </c>
      <c r="AD79" s="157"/>
      <c r="AE79" s="158">
        <f>VLOOKUP($AC79,'04'!$AC$8:$BH$267,3,FALSE)+VLOOKUP($AC79,'05'!$AC$8:$BH$226,3,FALSE)+VLOOKUP($AC79,'06'!$AC$8:$BH$226,3,FALSE)</f>
        <v>0</v>
      </c>
      <c r="AF79" s="159"/>
      <c r="AG79" s="159"/>
      <c r="AH79" s="160"/>
      <c r="AI79" s="139">
        <f>VLOOKUP($AC79,'04'!$AC$8:$BH$267,7,FALSE)+VLOOKUP($AC79,'05'!$AC$8:$BH$226,7,FALSE)+VLOOKUP($AC79,'06'!$AC$8:$BH$226,7,FALSE)</f>
        <v>0</v>
      </c>
      <c r="AJ79" s="140"/>
      <c r="AK79" s="140"/>
      <c r="AL79" s="141"/>
      <c r="AM79" s="139">
        <f>VLOOKUP($AC79,'04'!$AC$8:$BH$267,11,FALSE)+VLOOKUP($AC79,'05'!$AC$8:$BH$226,11,FALSE)+VLOOKUP($AC79,'06'!$AC$8:$BH$226,11,FALSE)</f>
        <v>0</v>
      </c>
      <c r="AN79" s="140"/>
      <c r="AO79" s="140"/>
      <c r="AP79" s="141"/>
      <c r="AQ79" s="232" t="s">
        <v>691</v>
      </c>
      <c r="AR79" s="233"/>
      <c r="AS79" s="233"/>
      <c r="AT79" s="234"/>
      <c r="AU79" s="139">
        <f>VLOOKUP($AC79,'04'!$AC$8:$BH$267,19,FALSE)+VLOOKUP($AC79,'05'!$AC$8:$BH$226,19,FALSE)+VLOOKUP($AC79,'06'!$AC$8:$BH$226,19,FALSE)</f>
        <v>0</v>
      </c>
      <c r="AV79" s="140"/>
      <c r="AW79" s="140"/>
      <c r="AX79" s="141"/>
      <c r="AY79" s="232" t="s">
        <v>691</v>
      </c>
      <c r="AZ79" s="233"/>
      <c r="BA79" s="233"/>
      <c r="BB79" s="234"/>
      <c r="BC79" s="139">
        <f>VLOOKUP($AC79,'04'!$AC$8:$BH$267,27,FALSE)+VLOOKUP($AC79,'05'!$AC$8:$BH$226,27,FALSE)+VLOOKUP($AC79,'06'!$AC$8:$BH$226,27,FALSE)</f>
        <v>0</v>
      </c>
      <c r="BD79" s="140"/>
      <c r="BE79" s="140"/>
      <c r="BF79" s="141"/>
      <c r="BG79" s="142" t="str">
        <f t="shared" si="45"/>
        <v>n.é.</v>
      </c>
      <c r="BH79" s="143"/>
    </row>
    <row r="80" spans="1:60" s="3" customFormat="1" ht="20.100000000000001" customHeight="1">
      <c r="A80" s="212" t="s">
        <v>229</v>
      </c>
      <c r="B80" s="208"/>
      <c r="C80" s="166" t="s">
        <v>726</v>
      </c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8"/>
      <c r="AC80" s="169" t="s">
        <v>354</v>
      </c>
      <c r="AD80" s="170"/>
      <c r="AE80" s="183">
        <f>SUM(AE76:AH79)</f>
        <v>0</v>
      </c>
      <c r="AF80" s="184"/>
      <c r="AG80" s="184"/>
      <c r="AH80" s="185"/>
      <c r="AI80" s="183">
        <f t="shared" ref="AI80" si="50">SUM(AI76:AL79)</f>
        <v>0</v>
      </c>
      <c r="AJ80" s="184"/>
      <c r="AK80" s="184"/>
      <c r="AL80" s="185"/>
      <c r="AM80" s="183">
        <f t="shared" ref="AM80" si="51">SUM(AM76:AP79)</f>
        <v>0</v>
      </c>
      <c r="AN80" s="184"/>
      <c r="AO80" s="184"/>
      <c r="AP80" s="185"/>
      <c r="AQ80" s="235" t="s">
        <v>691</v>
      </c>
      <c r="AR80" s="236"/>
      <c r="AS80" s="236"/>
      <c r="AT80" s="237"/>
      <c r="AU80" s="183">
        <f t="shared" ref="AU80" si="52">SUM(AU76:AX79)</f>
        <v>0</v>
      </c>
      <c r="AV80" s="184"/>
      <c r="AW80" s="184"/>
      <c r="AX80" s="185"/>
      <c r="AY80" s="235" t="s">
        <v>691</v>
      </c>
      <c r="AZ80" s="236"/>
      <c r="BA80" s="236"/>
      <c r="BB80" s="237"/>
      <c r="BC80" s="183">
        <f t="shared" ref="BC80" si="53">SUM(BC76:BF79)</f>
        <v>0</v>
      </c>
      <c r="BD80" s="184"/>
      <c r="BE80" s="184"/>
      <c r="BF80" s="185"/>
      <c r="BG80" s="162" t="str">
        <f t="shared" si="45"/>
        <v>n.é.</v>
      </c>
      <c r="BH80" s="163"/>
    </row>
    <row r="81" spans="1:60" ht="20.100000000000001" customHeight="1">
      <c r="A81" s="213" t="s">
        <v>230</v>
      </c>
      <c r="B81" s="207"/>
      <c r="C81" s="153" t="s">
        <v>355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5"/>
      <c r="AC81" s="156" t="s">
        <v>356</v>
      </c>
      <c r="AD81" s="157"/>
      <c r="AE81" s="158">
        <f>VLOOKUP($AC81,'04'!$AC$8:$BH$267,3,FALSE)+VLOOKUP($AC81,'05'!$AC$8:$BH$226,3,FALSE)+VLOOKUP($AC81,'06'!$AC$8:$BH$226,3,FALSE)</f>
        <v>13400</v>
      </c>
      <c r="AF81" s="159"/>
      <c r="AG81" s="159"/>
      <c r="AH81" s="160"/>
      <c r="AI81" s="139">
        <f>VLOOKUP($AC81,'04'!$AC$8:$BH$267,7,FALSE)+VLOOKUP($AC81,'05'!$AC$8:$BH$226,7,FALSE)+VLOOKUP($AC81,'06'!$AC$8:$BH$226,7,FALSE)</f>
        <v>27025</v>
      </c>
      <c r="AJ81" s="140"/>
      <c r="AK81" s="140"/>
      <c r="AL81" s="141"/>
      <c r="AM81" s="139">
        <f>VLOOKUP($AC81,'04'!$AC$8:$BH$267,11,FALSE)+VLOOKUP($AC81,'05'!$AC$8:$BH$226,11,FALSE)+VLOOKUP($AC81,'06'!$AC$8:$BH$226,11,FALSE)</f>
        <v>27025</v>
      </c>
      <c r="AN81" s="140"/>
      <c r="AO81" s="140"/>
      <c r="AP81" s="141"/>
      <c r="AQ81" s="232" t="s">
        <v>691</v>
      </c>
      <c r="AR81" s="233"/>
      <c r="AS81" s="233"/>
      <c r="AT81" s="234"/>
      <c r="AU81" s="139">
        <f>VLOOKUP($AC81,'04'!$AC$8:$BH$267,19,FALSE)+VLOOKUP($AC81,'05'!$AC$8:$BH$226,19,FALSE)+VLOOKUP($AC81,'06'!$AC$8:$BH$226,19,FALSE)</f>
        <v>0</v>
      </c>
      <c r="AV81" s="140"/>
      <c r="AW81" s="140"/>
      <c r="AX81" s="141"/>
      <c r="AY81" s="232" t="s">
        <v>691</v>
      </c>
      <c r="AZ81" s="233"/>
      <c r="BA81" s="233"/>
      <c r="BB81" s="234"/>
      <c r="BC81" s="139">
        <f>VLOOKUP($AC81,'04'!$AC$8:$BH$267,27,FALSE)+VLOOKUP($AC81,'05'!$AC$8:$BH$226,27,FALSE)+VLOOKUP($AC81,'06'!$AC$8:$BH$226,27,FALSE)</f>
        <v>27025</v>
      </c>
      <c r="BD81" s="140"/>
      <c r="BE81" s="140"/>
      <c r="BF81" s="141"/>
      <c r="BG81" s="142">
        <f t="shared" si="45"/>
        <v>1</v>
      </c>
      <c r="BH81" s="143"/>
    </row>
    <row r="82" spans="1:60" ht="20.100000000000001" customHeight="1">
      <c r="A82" s="213" t="s">
        <v>231</v>
      </c>
      <c r="B82" s="207"/>
      <c r="C82" s="153" t="s">
        <v>357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5"/>
      <c r="AC82" s="156" t="s">
        <v>358</v>
      </c>
      <c r="AD82" s="157"/>
      <c r="AE82" s="158">
        <f>VLOOKUP($AC82,'04'!$AC$8:$BH$267,3,FALSE)+VLOOKUP($AC82,'05'!$AC$8:$BH$226,3,FALSE)+VLOOKUP($AC82,'06'!$AC$8:$BH$226,3,FALSE)</f>
        <v>0</v>
      </c>
      <c r="AF82" s="159"/>
      <c r="AG82" s="159"/>
      <c r="AH82" s="160"/>
      <c r="AI82" s="139">
        <f>VLOOKUP($AC82,'04'!$AC$8:$BH$267,7,FALSE)+VLOOKUP($AC82,'05'!$AC$8:$BH$226,7,FALSE)+VLOOKUP($AC82,'06'!$AC$8:$BH$226,7,FALSE)</f>
        <v>0</v>
      </c>
      <c r="AJ82" s="140"/>
      <c r="AK82" s="140"/>
      <c r="AL82" s="141"/>
      <c r="AM82" s="139">
        <f>VLOOKUP($AC82,'04'!$AC$8:$BH$267,11,FALSE)+VLOOKUP($AC82,'05'!$AC$8:$BH$226,11,FALSE)+VLOOKUP($AC82,'06'!$AC$8:$BH$226,11,FALSE)</f>
        <v>0</v>
      </c>
      <c r="AN82" s="140"/>
      <c r="AO82" s="140"/>
      <c r="AP82" s="141"/>
      <c r="AQ82" s="232" t="s">
        <v>691</v>
      </c>
      <c r="AR82" s="233"/>
      <c r="AS82" s="233"/>
      <c r="AT82" s="234"/>
      <c r="AU82" s="139">
        <f>VLOOKUP($AC82,'04'!$AC$8:$BH$267,19,FALSE)+VLOOKUP($AC82,'05'!$AC$8:$BH$226,19,FALSE)+VLOOKUP($AC82,'06'!$AC$8:$BH$226,19,FALSE)</f>
        <v>0</v>
      </c>
      <c r="AV82" s="140"/>
      <c r="AW82" s="140"/>
      <c r="AX82" s="141"/>
      <c r="AY82" s="232" t="s">
        <v>691</v>
      </c>
      <c r="AZ82" s="233"/>
      <c r="BA82" s="233"/>
      <c r="BB82" s="234"/>
      <c r="BC82" s="139">
        <f>VLOOKUP($AC82,'04'!$AC$8:$BH$267,27,FALSE)+VLOOKUP($AC82,'05'!$AC$8:$BH$226,27,FALSE)+VLOOKUP($AC82,'06'!$AC$8:$BH$226,27,FALSE)</f>
        <v>0</v>
      </c>
      <c r="BD82" s="140"/>
      <c r="BE82" s="140"/>
      <c r="BF82" s="141"/>
      <c r="BG82" s="142" t="str">
        <f t="shared" si="45"/>
        <v>n.é.</v>
      </c>
      <c r="BH82" s="143"/>
    </row>
    <row r="83" spans="1:60" s="3" customFormat="1" ht="20.100000000000001" customHeight="1">
      <c r="A83" s="212" t="s">
        <v>232</v>
      </c>
      <c r="B83" s="208"/>
      <c r="C83" s="175" t="s">
        <v>728</v>
      </c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7"/>
      <c r="AC83" s="169" t="s">
        <v>359</v>
      </c>
      <c r="AD83" s="170"/>
      <c r="AE83" s="183">
        <f>SUM(AE81:AH82)</f>
        <v>13400</v>
      </c>
      <c r="AF83" s="184"/>
      <c r="AG83" s="184"/>
      <c r="AH83" s="185"/>
      <c r="AI83" s="183">
        <f t="shared" ref="AI83" si="54">SUM(AI81:AL82)</f>
        <v>27025</v>
      </c>
      <c r="AJ83" s="184"/>
      <c r="AK83" s="184"/>
      <c r="AL83" s="185"/>
      <c r="AM83" s="183">
        <f t="shared" ref="AM83" si="55">SUM(AM81:AP82)</f>
        <v>27025</v>
      </c>
      <c r="AN83" s="184"/>
      <c r="AO83" s="184"/>
      <c r="AP83" s="185"/>
      <c r="AQ83" s="235" t="s">
        <v>691</v>
      </c>
      <c r="AR83" s="236"/>
      <c r="AS83" s="236"/>
      <c r="AT83" s="237"/>
      <c r="AU83" s="183">
        <f t="shared" ref="AU83" si="56">SUM(AU81:AX82)</f>
        <v>0</v>
      </c>
      <c r="AV83" s="184"/>
      <c r="AW83" s="184"/>
      <c r="AX83" s="185"/>
      <c r="AY83" s="235" t="s">
        <v>691</v>
      </c>
      <c r="AZ83" s="236"/>
      <c r="BA83" s="236"/>
      <c r="BB83" s="237"/>
      <c r="BC83" s="183">
        <f t="shared" ref="BC83" si="57">SUM(BC81:BF82)</f>
        <v>27025</v>
      </c>
      <c r="BD83" s="184"/>
      <c r="BE83" s="184"/>
      <c r="BF83" s="185"/>
      <c r="BG83" s="162">
        <f t="shared" si="45"/>
        <v>1</v>
      </c>
      <c r="BH83" s="163"/>
    </row>
    <row r="84" spans="1:60" ht="20.100000000000001" customHeight="1">
      <c r="A84" s="213" t="s">
        <v>233</v>
      </c>
      <c r="B84" s="207"/>
      <c r="C84" s="171" t="s">
        <v>360</v>
      </c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3"/>
      <c r="AC84" s="156" t="s">
        <v>361</v>
      </c>
      <c r="AD84" s="157"/>
      <c r="AE84" s="158">
        <f>VLOOKUP($AC84,'04'!$AC$8:$BH$267,3,FALSE)+VLOOKUP($AC84,'05'!$AC$8:$BH$226,3,FALSE)+VLOOKUP($AC84,'06'!$AC$8:$BH$226,3,FALSE)</f>
        <v>0</v>
      </c>
      <c r="AF84" s="159"/>
      <c r="AG84" s="159"/>
      <c r="AH84" s="160"/>
      <c r="AI84" s="139">
        <f>VLOOKUP($AC84,'04'!$AC$8:$BH$267,7,FALSE)+VLOOKUP($AC84,'05'!$AC$8:$BH$226,7,FALSE)+VLOOKUP($AC84,'06'!$AC$8:$BH$226,7,FALSE)</f>
        <v>5316</v>
      </c>
      <c r="AJ84" s="140"/>
      <c r="AK84" s="140"/>
      <c r="AL84" s="141"/>
      <c r="AM84" s="139">
        <f>VLOOKUP($AC84,'04'!$AC$8:$BH$267,11,FALSE)+VLOOKUP($AC84,'05'!$AC$8:$BH$226,11,FALSE)+VLOOKUP($AC84,'06'!$AC$8:$BH$226,11,FALSE)</f>
        <v>5316</v>
      </c>
      <c r="AN84" s="140"/>
      <c r="AO84" s="140"/>
      <c r="AP84" s="141"/>
      <c r="AQ84" s="232" t="s">
        <v>691</v>
      </c>
      <c r="AR84" s="233"/>
      <c r="AS84" s="233"/>
      <c r="AT84" s="234"/>
      <c r="AU84" s="139">
        <f>VLOOKUP($AC84,'04'!$AC$8:$BH$267,19,FALSE)+VLOOKUP($AC84,'05'!$AC$8:$BH$226,19,FALSE)+VLOOKUP($AC84,'06'!$AC$8:$BH$226,19,FALSE)</f>
        <v>0</v>
      </c>
      <c r="AV84" s="140"/>
      <c r="AW84" s="140"/>
      <c r="AX84" s="141"/>
      <c r="AY84" s="232" t="s">
        <v>691</v>
      </c>
      <c r="AZ84" s="233"/>
      <c r="BA84" s="233"/>
      <c r="BB84" s="234"/>
      <c r="BC84" s="139">
        <f>VLOOKUP($AC84,'04'!$AC$8:$BH$267,27,FALSE)+VLOOKUP($AC84,'05'!$AC$8:$BH$226,27,FALSE)+VLOOKUP($AC84,'06'!$AC$8:$BH$226,27,FALSE)</f>
        <v>5316</v>
      </c>
      <c r="BD84" s="140"/>
      <c r="BE84" s="140"/>
      <c r="BF84" s="141"/>
      <c r="BG84" s="142">
        <f t="shared" si="45"/>
        <v>1</v>
      </c>
      <c r="BH84" s="143"/>
    </row>
    <row r="85" spans="1:60" ht="20.100000000000001" customHeight="1">
      <c r="A85" s="213" t="s">
        <v>234</v>
      </c>
      <c r="B85" s="207"/>
      <c r="C85" s="171" t="s">
        <v>362</v>
      </c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3"/>
      <c r="AC85" s="156" t="s">
        <v>363</v>
      </c>
      <c r="AD85" s="157"/>
      <c r="AE85" s="158">
        <f>VLOOKUP($AC85,'04'!$AC$8:$BH$267,3,FALSE)+VLOOKUP($AC85,'05'!$AC$8:$BH$226,3,FALSE)+VLOOKUP($AC85,'06'!$AC$8:$BH$226,3,FALSE)</f>
        <v>0</v>
      </c>
      <c r="AF85" s="159"/>
      <c r="AG85" s="159"/>
      <c r="AH85" s="160"/>
      <c r="AI85" s="139">
        <f>VLOOKUP($AC85,'04'!$AC$8:$BH$267,7,FALSE)+VLOOKUP($AC85,'05'!$AC$8:$BH$226,7,FALSE)+VLOOKUP($AC85,'06'!$AC$8:$BH$226,7,FALSE)</f>
        <v>0</v>
      </c>
      <c r="AJ85" s="140"/>
      <c r="AK85" s="140"/>
      <c r="AL85" s="141"/>
      <c r="AM85" s="139">
        <f>VLOOKUP($AC85,'04'!$AC$8:$BH$267,11,FALSE)+VLOOKUP($AC85,'05'!$AC$8:$BH$226,11,FALSE)+VLOOKUP($AC85,'06'!$AC$8:$BH$226,11,FALSE)</f>
        <v>0</v>
      </c>
      <c r="AN85" s="140"/>
      <c r="AO85" s="140"/>
      <c r="AP85" s="141"/>
      <c r="AQ85" s="232" t="s">
        <v>691</v>
      </c>
      <c r="AR85" s="233"/>
      <c r="AS85" s="233"/>
      <c r="AT85" s="234"/>
      <c r="AU85" s="139">
        <f>VLOOKUP($AC85,'04'!$AC$8:$BH$267,19,FALSE)+VLOOKUP($AC85,'05'!$AC$8:$BH$226,19,FALSE)+VLOOKUP($AC85,'06'!$AC$8:$BH$226,19,FALSE)</f>
        <v>0</v>
      </c>
      <c r="AV85" s="140"/>
      <c r="AW85" s="140"/>
      <c r="AX85" s="141"/>
      <c r="AY85" s="232" t="s">
        <v>691</v>
      </c>
      <c r="AZ85" s="233"/>
      <c r="BA85" s="233"/>
      <c r="BB85" s="234"/>
      <c r="BC85" s="139">
        <f>VLOOKUP($AC85,'04'!$AC$8:$BH$267,27,FALSE)+VLOOKUP($AC85,'05'!$AC$8:$BH$226,27,FALSE)+VLOOKUP($AC85,'06'!$AC$8:$BH$226,27,FALSE)</f>
        <v>0</v>
      </c>
      <c r="BD85" s="140"/>
      <c r="BE85" s="140"/>
      <c r="BF85" s="141"/>
      <c r="BG85" s="142" t="str">
        <f t="shared" si="45"/>
        <v>n.é.</v>
      </c>
      <c r="BH85" s="143"/>
    </row>
    <row r="86" spans="1:60" ht="20.100000000000001" customHeight="1">
      <c r="A86" s="213" t="s">
        <v>235</v>
      </c>
      <c r="B86" s="207"/>
      <c r="C86" s="171" t="s">
        <v>364</v>
      </c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3"/>
      <c r="AC86" s="156" t="s">
        <v>365</v>
      </c>
      <c r="AD86" s="157"/>
      <c r="AE86" s="158">
        <v>0</v>
      </c>
      <c r="AF86" s="159"/>
      <c r="AG86" s="159"/>
      <c r="AH86" s="160"/>
      <c r="AI86" s="139">
        <v>0</v>
      </c>
      <c r="AJ86" s="140"/>
      <c r="AK86" s="140"/>
      <c r="AL86" s="141"/>
      <c r="AM86" s="139">
        <v>0</v>
      </c>
      <c r="AN86" s="140"/>
      <c r="AO86" s="140"/>
      <c r="AP86" s="141"/>
      <c r="AQ86" s="232" t="s">
        <v>691</v>
      </c>
      <c r="AR86" s="233"/>
      <c r="AS86" s="233"/>
      <c r="AT86" s="234"/>
      <c r="AU86" s="158">
        <v>0</v>
      </c>
      <c r="AV86" s="159"/>
      <c r="AW86" s="159"/>
      <c r="AX86" s="160"/>
      <c r="AY86" s="232" t="s">
        <v>691</v>
      </c>
      <c r="AZ86" s="233"/>
      <c r="BA86" s="233"/>
      <c r="BB86" s="234"/>
      <c r="BC86" s="158">
        <v>0</v>
      </c>
      <c r="BD86" s="159"/>
      <c r="BE86" s="159"/>
      <c r="BF86" s="160"/>
      <c r="BG86" s="142" t="str">
        <f t="shared" si="45"/>
        <v>n.é.</v>
      </c>
      <c r="BH86" s="143"/>
    </row>
    <row r="87" spans="1:60" ht="20.100000000000001" customHeight="1">
      <c r="A87" s="213" t="s">
        <v>236</v>
      </c>
      <c r="B87" s="207"/>
      <c r="C87" s="171" t="s">
        <v>727</v>
      </c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3"/>
      <c r="AC87" s="156" t="s">
        <v>366</v>
      </c>
      <c r="AD87" s="157"/>
      <c r="AE87" s="158">
        <f>VLOOKUP($AC87,'04'!$AC$8:$BH$267,3,FALSE)+VLOOKUP($AC87,'05'!$AC$8:$BH$226,3,FALSE)+VLOOKUP($AC87,'06'!$AC$8:$BH$226,3,FALSE)</f>
        <v>0</v>
      </c>
      <c r="AF87" s="159"/>
      <c r="AG87" s="159"/>
      <c r="AH87" s="160"/>
      <c r="AI87" s="139">
        <f>VLOOKUP($AC87,'04'!$AC$8:$BH$267,7,FALSE)+VLOOKUP($AC87,'05'!$AC$8:$BH$226,7,FALSE)+VLOOKUP($AC87,'06'!$AC$8:$BH$226,7,FALSE)</f>
        <v>0</v>
      </c>
      <c r="AJ87" s="140"/>
      <c r="AK87" s="140"/>
      <c r="AL87" s="141"/>
      <c r="AM87" s="139">
        <f>VLOOKUP($AC87,'04'!$AC$8:$BH$267,11,FALSE)+VLOOKUP($AC87,'05'!$AC$8:$BH$226,11,FALSE)+VLOOKUP($AC87,'06'!$AC$8:$BH$226,11,FALSE)</f>
        <v>0</v>
      </c>
      <c r="AN87" s="140"/>
      <c r="AO87" s="140"/>
      <c r="AP87" s="141"/>
      <c r="AQ87" s="232" t="s">
        <v>691</v>
      </c>
      <c r="AR87" s="233"/>
      <c r="AS87" s="233"/>
      <c r="AT87" s="234"/>
      <c r="AU87" s="139">
        <f>VLOOKUP($AC87,'04'!$AC$8:$BH$267,19,FALSE)+VLOOKUP($AC87,'05'!$AC$8:$BH$226,19,FALSE)+VLOOKUP($AC87,'06'!$AC$8:$BH$226,19,FALSE)</f>
        <v>0</v>
      </c>
      <c r="AV87" s="140"/>
      <c r="AW87" s="140"/>
      <c r="AX87" s="141"/>
      <c r="AY87" s="232" t="s">
        <v>691</v>
      </c>
      <c r="AZ87" s="233"/>
      <c r="BA87" s="233"/>
      <c r="BB87" s="234"/>
      <c r="BC87" s="139">
        <f>VLOOKUP($AC87,'04'!$AC$8:$BH$267,27,FALSE)+VLOOKUP($AC87,'05'!$AC$8:$BH$226,27,FALSE)+VLOOKUP($AC87,'06'!$AC$8:$BH$226,27,FALSE)</f>
        <v>0</v>
      </c>
      <c r="BD87" s="140"/>
      <c r="BE87" s="140"/>
      <c r="BF87" s="141"/>
      <c r="BG87" s="142" t="str">
        <f t="shared" si="45"/>
        <v>n.é.</v>
      </c>
      <c r="BH87" s="143"/>
    </row>
    <row r="88" spans="1:60" ht="20.100000000000001" customHeight="1">
      <c r="A88" s="213" t="s">
        <v>237</v>
      </c>
      <c r="B88" s="207"/>
      <c r="C88" s="153" t="s">
        <v>367</v>
      </c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5"/>
      <c r="AC88" s="156" t="s">
        <v>368</v>
      </c>
      <c r="AD88" s="157"/>
      <c r="AE88" s="158">
        <f>VLOOKUP($AC88,'04'!$AC$8:$BH$267,3,FALSE)+VLOOKUP($AC88,'05'!$AC$8:$BH$226,3,FALSE)+VLOOKUP($AC88,'06'!$AC$8:$BH$226,3,FALSE)</f>
        <v>0</v>
      </c>
      <c r="AF88" s="159"/>
      <c r="AG88" s="159"/>
      <c r="AH88" s="160"/>
      <c r="AI88" s="139">
        <f>VLOOKUP($AC88,'04'!$AC$8:$BH$267,7,FALSE)+VLOOKUP($AC88,'05'!$AC$8:$BH$226,7,FALSE)+VLOOKUP($AC88,'06'!$AC$8:$BH$226,7,FALSE)</f>
        <v>0</v>
      </c>
      <c r="AJ88" s="140"/>
      <c r="AK88" s="140"/>
      <c r="AL88" s="141"/>
      <c r="AM88" s="139">
        <f>VLOOKUP($AC88,'04'!$AC$8:$BH$267,11,FALSE)+VLOOKUP($AC88,'05'!$AC$8:$BH$226,11,FALSE)+VLOOKUP($AC88,'06'!$AC$8:$BH$226,11,FALSE)</f>
        <v>0</v>
      </c>
      <c r="AN88" s="140"/>
      <c r="AO88" s="140"/>
      <c r="AP88" s="141"/>
      <c r="AQ88" s="232" t="s">
        <v>691</v>
      </c>
      <c r="AR88" s="233"/>
      <c r="AS88" s="233"/>
      <c r="AT88" s="234"/>
      <c r="AU88" s="139">
        <f>VLOOKUP($AC88,'04'!$AC$8:$BH$267,19,FALSE)+VLOOKUP($AC88,'05'!$AC$8:$BH$226,19,FALSE)+VLOOKUP($AC88,'06'!$AC$8:$BH$226,19,FALSE)</f>
        <v>0</v>
      </c>
      <c r="AV88" s="140"/>
      <c r="AW88" s="140"/>
      <c r="AX88" s="141"/>
      <c r="AY88" s="232" t="s">
        <v>691</v>
      </c>
      <c r="AZ88" s="233"/>
      <c r="BA88" s="233"/>
      <c r="BB88" s="234"/>
      <c r="BC88" s="139">
        <f>VLOOKUP($AC88,'04'!$AC$8:$BH$267,27,FALSE)+VLOOKUP($AC88,'05'!$AC$8:$BH$226,27,FALSE)+VLOOKUP($AC88,'06'!$AC$8:$BH$226,27,FALSE)</f>
        <v>0</v>
      </c>
      <c r="BD88" s="140"/>
      <c r="BE88" s="140"/>
      <c r="BF88" s="141"/>
      <c r="BG88" s="142" t="str">
        <f t="shared" si="45"/>
        <v>n.é.</v>
      </c>
      <c r="BH88" s="143"/>
    </row>
    <row r="89" spans="1:60" ht="20.100000000000001" customHeight="1">
      <c r="A89" s="213" t="s">
        <v>238</v>
      </c>
      <c r="B89" s="207"/>
      <c r="C89" s="153" t="s">
        <v>732</v>
      </c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5"/>
      <c r="AC89" s="156" t="s">
        <v>730</v>
      </c>
      <c r="AD89" s="157"/>
      <c r="AE89" s="158">
        <f>VLOOKUP($AC89,'04'!$AC$8:$BH$267,3,FALSE)+VLOOKUP($AC89,'05'!$AC$8:$BH$226,3,FALSE)+VLOOKUP($AC89,'06'!$AC$8:$BH$226,3,FALSE)</f>
        <v>0</v>
      </c>
      <c r="AF89" s="159"/>
      <c r="AG89" s="159"/>
      <c r="AH89" s="160"/>
      <c r="AI89" s="139">
        <f>VLOOKUP($AC89,'04'!$AC$8:$BH$267,7,FALSE)+VLOOKUP($AC89,'05'!$AC$8:$BH$226,7,FALSE)+VLOOKUP($AC89,'06'!$AC$8:$BH$226,7,FALSE)</f>
        <v>0</v>
      </c>
      <c r="AJ89" s="140"/>
      <c r="AK89" s="140"/>
      <c r="AL89" s="141"/>
      <c r="AM89" s="139">
        <f>VLOOKUP($AC89,'04'!$AC$8:$BH$267,11,FALSE)+VLOOKUP($AC89,'05'!$AC$8:$BH$226,11,FALSE)+VLOOKUP($AC89,'06'!$AC$8:$BH$226,11,FALSE)</f>
        <v>0</v>
      </c>
      <c r="AN89" s="140"/>
      <c r="AO89" s="140"/>
      <c r="AP89" s="141"/>
      <c r="AQ89" s="232" t="s">
        <v>691</v>
      </c>
      <c r="AR89" s="233"/>
      <c r="AS89" s="233"/>
      <c r="AT89" s="234"/>
      <c r="AU89" s="139">
        <f>VLOOKUP($AC89,'04'!$AC$8:$BH$267,19,FALSE)+VLOOKUP($AC89,'05'!$AC$8:$BH$226,19,FALSE)+VLOOKUP($AC89,'06'!$AC$8:$BH$226,19,FALSE)</f>
        <v>0</v>
      </c>
      <c r="AV89" s="140"/>
      <c r="AW89" s="140"/>
      <c r="AX89" s="141"/>
      <c r="AY89" s="232" t="s">
        <v>691</v>
      </c>
      <c r="AZ89" s="233"/>
      <c r="BA89" s="233"/>
      <c r="BB89" s="234"/>
      <c r="BC89" s="139">
        <f>VLOOKUP($AC89,'04'!$AC$8:$BH$267,27,FALSE)+VLOOKUP($AC89,'05'!$AC$8:$BH$226,27,FALSE)+VLOOKUP($AC89,'06'!$AC$8:$BH$226,27,FALSE)</f>
        <v>0</v>
      </c>
      <c r="BD89" s="140"/>
      <c r="BE89" s="140"/>
      <c r="BF89" s="141"/>
      <c r="BG89" s="142" t="str">
        <f t="shared" si="45"/>
        <v>n.é.</v>
      </c>
      <c r="BH89" s="143"/>
    </row>
    <row r="90" spans="1:60" ht="20.100000000000001" customHeight="1">
      <c r="A90" s="213" t="s">
        <v>239</v>
      </c>
      <c r="B90" s="207"/>
      <c r="C90" s="153" t="s">
        <v>733</v>
      </c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5"/>
      <c r="AC90" s="156" t="s">
        <v>731</v>
      </c>
      <c r="AD90" s="157"/>
      <c r="AE90" s="158">
        <f>VLOOKUP($AC90,'04'!$AC$8:$BH$267,3,FALSE)+VLOOKUP($AC90,'05'!$AC$8:$BH$226,3,FALSE)+VLOOKUP($AC90,'06'!$AC$8:$BH$226,3,FALSE)</f>
        <v>0</v>
      </c>
      <c r="AF90" s="159"/>
      <c r="AG90" s="159"/>
      <c r="AH90" s="160"/>
      <c r="AI90" s="139">
        <f>VLOOKUP($AC90,'04'!$AC$8:$BH$267,7,FALSE)+VLOOKUP($AC90,'05'!$AC$8:$BH$226,7,FALSE)+VLOOKUP($AC90,'06'!$AC$8:$BH$226,7,FALSE)</f>
        <v>0</v>
      </c>
      <c r="AJ90" s="140"/>
      <c r="AK90" s="140"/>
      <c r="AL90" s="141"/>
      <c r="AM90" s="139">
        <f>VLOOKUP($AC90,'04'!$AC$8:$BH$267,11,FALSE)+VLOOKUP($AC90,'05'!$AC$8:$BH$226,11,FALSE)+VLOOKUP($AC90,'06'!$AC$8:$BH$226,11,FALSE)</f>
        <v>0</v>
      </c>
      <c r="AN90" s="140"/>
      <c r="AO90" s="140"/>
      <c r="AP90" s="141"/>
      <c r="AQ90" s="232" t="s">
        <v>691</v>
      </c>
      <c r="AR90" s="233"/>
      <c r="AS90" s="233"/>
      <c r="AT90" s="234"/>
      <c r="AU90" s="139">
        <f>VLOOKUP($AC90,'04'!$AC$8:$BH$267,19,FALSE)+VLOOKUP($AC90,'05'!$AC$8:$BH$226,19,FALSE)+VLOOKUP($AC90,'06'!$AC$8:$BH$226,19,FALSE)</f>
        <v>0</v>
      </c>
      <c r="AV90" s="140"/>
      <c r="AW90" s="140"/>
      <c r="AX90" s="141"/>
      <c r="AY90" s="232" t="s">
        <v>691</v>
      </c>
      <c r="AZ90" s="233"/>
      <c r="BA90" s="233"/>
      <c r="BB90" s="234"/>
      <c r="BC90" s="139">
        <f>VLOOKUP($AC90,'04'!$AC$8:$BH$267,27,FALSE)+VLOOKUP($AC90,'05'!$AC$8:$BH$226,27,FALSE)+VLOOKUP($AC90,'06'!$AC$8:$BH$226,27,FALSE)</f>
        <v>0</v>
      </c>
      <c r="BD90" s="140"/>
      <c r="BE90" s="140"/>
      <c r="BF90" s="141"/>
      <c r="BG90" s="142" t="str">
        <f t="shared" si="45"/>
        <v>n.é.</v>
      </c>
      <c r="BH90" s="143"/>
    </row>
    <row r="91" spans="1:60" s="3" customFormat="1" ht="20.100000000000001" customHeight="1">
      <c r="A91" s="212" t="s">
        <v>240</v>
      </c>
      <c r="B91" s="208"/>
      <c r="C91" s="175" t="s">
        <v>735</v>
      </c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7"/>
      <c r="AC91" s="169" t="s">
        <v>729</v>
      </c>
      <c r="AD91" s="170"/>
      <c r="AE91" s="183">
        <f>SUM(AE89:AH90)</f>
        <v>0</v>
      </c>
      <c r="AF91" s="184"/>
      <c r="AG91" s="184"/>
      <c r="AH91" s="185"/>
      <c r="AI91" s="183">
        <f t="shared" ref="AI91" si="58">SUM(AI89:AL90)</f>
        <v>0</v>
      </c>
      <c r="AJ91" s="184"/>
      <c r="AK91" s="184"/>
      <c r="AL91" s="185"/>
      <c r="AM91" s="183">
        <f t="shared" ref="AM91" si="59">SUM(AM89:AP90)</f>
        <v>0</v>
      </c>
      <c r="AN91" s="184"/>
      <c r="AO91" s="184"/>
      <c r="AP91" s="185"/>
      <c r="AQ91" s="235" t="s">
        <v>691</v>
      </c>
      <c r="AR91" s="236"/>
      <c r="AS91" s="236"/>
      <c r="AT91" s="237"/>
      <c r="AU91" s="183">
        <f t="shared" ref="AU91" si="60">SUM(AU89:AX90)</f>
        <v>0</v>
      </c>
      <c r="AV91" s="184"/>
      <c r="AW91" s="184"/>
      <c r="AX91" s="185"/>
      <c r="AY91" s="235" t="s">
        <v>691</v>
      </c>
      <c r="AZ91" s="236"/>
      <c r="BA91" s="236"/>
      <c r="BB91" s="237"/>
      <c r="BC91" s="183">
        <f t="shared" ref="BC91" si="61">SUM(BC89:BF90)</f>
        <v>0</v>
      </c>
      <c r="BD91" s="184"/>
      <c r="BE91" s="184"/>
      <c r="BF91" s="185"/>
      <c r="BG91" s="162" t="str">
        <f t="shared" si="45"/>
        <v>n.é.</v>
      </c>
      <c r="BH91" s="163"/>
    </row>
    <row r="92" spans="1:60" s="3" customFormat="1" ht="20.100000000000001" customHeight="1">
      <c r="A92" s="212" t="s">
        <v>506</v>
      </c>
      <c r="B92" s="208"/>
      <c r="C92" s="175" t="s">
        <v>734</v>
      </c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7"/>
      <c r="AC92" s="169" t="s">
        <v>369</v>
      </c>
      <c r="AD92" s="170"/>
      <c r="AE92" s="183">
        <f>AE75+AE80+SUM(AE83:AH88)+AE91</f>
        <v>13400</v>
      </c>
      <c r="AF92" s="184"/>
      <c r="AG92" s="184"/>
      <c r="AH92" s="185"/>
      <c r="AI92" s="183">
        <f t="shared" ref="AI92" si="62">AI75+AI80+SUM(AI83:AL88)+AI91</f>
        <v>71039</v>
      </c>
      <c r="AJ92" s="184"/>
      <c r="AK92" s="184"/>
      <c r="AL92" s="185"/>
      <c r="AM92" s="183">
        <f t="shared" ref="AM92" si="63">AM75+AM80+SUM(AM83:AP88)+AM91</f>
        <v>71039</v>
      </c>
      <c r="AN92" s="184"/>
      <c r="AO92" s="184"/>
      <c r="AP92" s="185"/>
      <c r="AQ92" s="235" t="s">
        <v>691</v>
      </c>
      <c r="AR92" s="236"/>
      <c r="AS92" s="236"/>
      <c r="AT92" s="237"/>
      <c r="AU92" s="183">
        <f t="shared" ref="AU92" si="64">AU75+AU80+SUM(AU83:AX88)+AU91</f>
        <v>0</v>
      </c>
      <c r="AV92" s="184"/>
      <c r="AW92" s="184"/>
      <c r="AX92" s="185"/>
      <c r="AY92" s="235" t="s">
        <v>691</v>
      </c>
      <c r="AZ92" s="236"/>
      <c r="BA92" s="236"/>
      <c r="BB92" s="237"/>
      <c r="BC92" s="183">
        <f t="shared" ref="BC92" si="65">BC75+BC80+SUM(BC83:BF88)+BC91</f>
        <v>71039</v>
      </c>
      <c r="BD92" s="184"/>
      <c r="BE92" s="184"/>
      <c r="BF92" s="185"/>
      <c r="BG92" s="162">
        <f t="shared" si="45"/>
        <v>1</v>
      </c>
      <c r="BH92" s="163"/>
    </row>
    <row r="93" spans="1:60" ht="20.100000000000001" customHeight="1">
      <c r="A93" s="213" t="s">
        <v>507</v>
      </c>
      <c r="B93" s="207"/>
      <c r="C93" s="153" t="s">
        <v>882</v>
      </c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5"/>
      <c r="AC93" s="156" t="s">
        <v>371</v>
      </c>
      <c r="AD93" s="157"/>
      <c r="AE93" s="158">
        <f>VLOOKUP($AC93,'04'!$AC$8:$BH$267,3,FALSE)+VLOOKUP($AC93,'05'!$AC$8:$BH$226,3,FALSE)+VLOOKUP($AC93,'06'!$AC$8:$BH$226,3,FALSE)</f>
        <v>0</v>
      </c>
      <c r="AF93" s="159"/>
      <c r="AG93" s="159"/>
      <c r="AH93" s="160"/>
      <c r="AI93" s="139">
        <f>VLOOKUP($AC93,'04'!$AC$8:$BH$267,7,FALSE)+VLOOKUP($AC93,'05'!$AC$8:$BH$226,7,FALSE)+VLOOKUP($AC93,'06'!$AC$8:$BH$226,7,FALSE)</f>
        <v>0</v>
      </c>
      <c r="AJ93" s="140"/>
      <c r="AK93" s="140"/>
      <c r="AL93" s="141"/>
      <c r="AM93" s="139">
        <f>VLOOKUP($AC93,'04'!$AC$8:$BH$267,11,FALSE)+VLOOKUP($AC93,'05'!$AC$8:$BH$226,11,FALSE)+VLOOKUP($AC93,'06'!$AC$8:$BH$226,11,FALSE)</f>
        <v>0</v>
      </c>
      <c r="AN93" s="140"/>
      <c r="AO93" s="140"/>
      <c r="AP93" s="141"/>
      <c r="AQ93" s="232" t="s">
        <v>691</v>
      </c>
      <c r="AR93" s="233"/>
      <c r="AS93" s="233"/>
      <c r="AT93" s="234"/>
      <c r="AU93" s="139">
        <f>VLOOKUP($AC93,'04'!$AC$8:$BH$267,19,FALSE)+VLOOKUP($AC93,'05'!$AC$8:$BH$226,19,FALSE)+VLOOKUP($AC93,'06'!$AC$8:$BH$226,19,FALSE)</f>
        <v>0</v>
      </c>
      <c r="AV93" s="140"/>
      <c r="AW93" s="140"/>
      <c r="AX93" s="141"/>
      <c r="AY93" s="232" t="s">
        <v>691</v>
      </c>
      <c r="AZ93" s="233"/>
      <c r="BA93" s="233"/>
      <c r="BB93" s="234"/>
      <c r="BC93" s="139">
        <f>VLOOKUP($AC93,'04'!$AC$8:$BH$267,27,FALSE)+VLOOKUP($AC93,'05'!$AC$8:$BH$226,27,FALSE)+VLOOKUP($AC93,'06'!$AC$8:$BH$226,27,FALSE)</f>
        <v>0</v>
      </c>
      <c r="BD93" s="140"/>
      <c r="BE93" s="140"/>
      <c r="BF93" s="141"/>
      <c r="BG93" s="142" t="str">
        <f t="shared" si="45"/>
        <v>n.é.</v>
      </c>
      <c r="BH93" s="143"/>
    </row>
    <row r="94" spans="1:60" ht="20.100000000000001" customHeight="1">
      <c r="A94" s="213" t="s">
        <v>508</v>
      </c>
      <c r="B94" s="207"/>
      <c r="C94" s="153" t="s">
        <v>372</v>
      </c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5"/>
      <c r="AC94" s="156" t="s">
        <v>373</v>
      </c>
      <c r="AD94" s="157"/>
      <c r="AE94" s="158">
        <f>VLOOKUP($AC94,'04'!$AC$8:$BH$267,3,FALSE)+VLOOKUP($AC94,'05'!$AC$8:$BH$226,3,FALSE)+VLOOKUP($AC94,'06'!$AC$8:$BH$226,3,FALSE)</f>
        <v>0</v>
      </c>
      <c r="AF94" s="159"/>
      <c r="AG94" s="159"/>
      <c r="AH94" s="160"/>
      <c r="AI94" s="139">
        <f>VLOOKUP($AC94,'04'!$AC$8:$BH$267,7,FALSE)+VLOOKUP($AC94,'05'!$AC$8:$BH$226,7,FALSE)+VLOOKUP($AC94,'06'!$AC$8:$BH$226,7,FALSE)</f>
        <v>0</v>
      </c>
      <c r="AJ94" s="140"/>
      <c r="AK94" s="140"/>
      <c r="AL94" s="141"/>
      <c r="AM94" s="139">
        <f>VLOOKUP($AC94,'04'!$AC$8:$BH$267,11,FALSE)+VLOOKUP($AC94,'05'!$AC$8:$BH$226,11,FALSE)+VLOOKUP($AC94,'06'!$AC$8:$BH$226,11,FALSE)</f>
        <v>0</v>
      </c>
      <c r="AN94" s="140"/>
      <c r="AO94" s="140"/>
      <c r="AP94" s="141"/>
      <c r="AQ94" s="232" t="s">
        <v>691</v>
      </c>
      <c r="AR94" s="233"/>
      <c r="AS94" s="233"/>
      <c r="AT94" s="234"/>
      <c r="AU94" s="139">
        <f>VLOOKUP($AC94,'04'!$AC$8:$BH$267,19,FALSE)+VLOOKUP($AC94,'05'!$AC$8:$BH$226,19,FALSE)+VLOOKUP($AC94,'06'!$AC$8:$BH$226,19,FALSE)</f>
        <v>0</v>
      </c>
      <c r="AV94" s="140"/>
      <c r="AW94" s="140"/>
      <c r="AX94" s="141"/>
      <c r="AY94" s="232" t="s">
        <v>691</v>
      </c>
      <c r="AZ94" s="233"/>
      <c r="BA94" s="233"/>
      <c r="BB94" s="234"/>
      <c r="BC94" s="139">
        <f>VLOOKUP($AC94,'04'!$AC$8:$BH$267,27,FALSE)+VLOOKUP($AC94,'05'!$AC$8:$BH$226,27,FALSE)+VLOOKUP($AC94,'06'!$AC$8:$BH$226,27,FALSE)</f>
        <v>0</v>
      </c>
      <c r="BD94" s="140"/>
      <c r="BE94" s="140"/>
      <c r="BF94" s="141"/>
      <c r="BG94" s="142" t="str">
        <f t="shared" si="45"/>
        <v>n.é.</v>
      </c>
      <c r="BH94" s="143"/>
    </row>
    <row r="95" spans="1:60" ht="20.100000000000001" customHeight="1">
      <c r="A95" s="213" t="s">
        <v>509</v>
      </c>
      <c r="B95" s="207"/>
      <c r="C95" s="171" t="s">
        <v>374</v>
      </c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3"/>
      <c r="AC95" s="156" t="s">
        <v>375</v>
      </c>
      <c r="AD95" s="157"/>
      <c r="AE95" s="158">
        <f>VLOOKUP($AC95,'04'!$AC$8:$BH$267,3,FALSE)+VLOOKUP($AC95,'05'!$AC$8:$BH$226,3,FALSE)+VLOOKUP($AC95,'06'!$AC$8:$BH$226,3,FALSE)</f>
        <v>0</v>
      </c>
      <c r="AF95" s="159"/>
      <c r="AG95" s="159"/>
      <c r="AH95" s="160"/>
      <c r="AI95" s="139">
        <f>VLOOKUP($AC95,'04'!$AC$8:$BH$267,7,FALSE)+VLOOKUP($AC95,'05'!$AC$8:$BH$226,7,FALSE)+VLOOKUP($AC95,'06'!$AC$8:$BH$226,7,FALSE)</f>
        <v>0</v>
      </c>
      <c r="AJ95" s="140"/>
      <c r="AK95" s="140"/>
      <c r="AL95" s="141"/>
      <c r="AM95" s="139">
        <f>VLOOKUP($AC95,'04'!$AC$8:$BH$267,11,FALSE)+VLOOKUP($AC95,'05'!$AC$8:$BH$226,11,FALSE)+VLOOKUP($AC95,'06'!$AC$8:$BH$226,11,FALSE)</f>
        <v>0</v>
      </c>
      <c r="AN95" s="140"/>
      <c r="AO95" s="140"/>
      <c r="AP95" s="141"/>
      <c r="AQ95" s="232" t="s">
        <v>691</v>
      </c>
      <c r="AR95" s="233"/>
      <c r="AS95" s="233"/>
      <c r="AT95" s="234"/>
      <c r="AU95" s="139">
        <f>VLOOKUP($AC95,'04'!$AC$8:$BH$267,19,FALSE)+VLOOKUP($AC95,'05'!$AC$8:$BH$226,19,FALSE)+VLOOKUP($AC95,'06'!$AC$8:$BH$226,19,FALSE)</f>
        <v>0</v>
      </c>
      <c r="AV95" s="140"/>
      <c r="AW95" s="140"/>
      <c r="AX95" s="141"/>
      <c r="AY95" s="232" t="s">
        <v>691</v>
      </c>
      <c r="AZ95" s="233"/>
      <c r="BA95" s="233"/>
      <c r="BB95" s="234"/>
      <c r="BC95" s="139">
        <f>VLOOKUP($AC95,'04'!$AC$8:$BH$267,27,FALSE)+VLOOKUP($AC95,'05'!$AC$8:$BH$226,27,FALSE)+VLOOKUP($AC95,'06'!$AC$8:$BH$226,27,FALSE)</f>
        <v>0</v>
      </c>
      <c r="BD95" s="140"/>
      <c r="BE95" s="140"/>
      <c r="BF95" s="141"/>
      <c r="BG95" s="142" t="str">
        <f t="shared" si="45"/>
        <v>n.é.</v>
      </c>
      <c r="BH95" s="143"/>
    </row>
    <row r="96" spans="1:60" ht="20.100000000000001" customHeight="1">
      <c r="A96" s="213" t="s">
        <v>510</v>
      </c>
      <c r="B96" s="207"/>
      <c r="C96" s="171" t="s">
        <v>738</v>
      </c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3"/>
      <c r="AC96" s="156" t="s">
        <v>376</v>
      </c>
      <c r="AD96" s="157"/>
      <c r="AE96" s="158">
        <f>VLOOKUP($AC96,'04'!$AC$8:$BH$267,3,FALSE)+VLOOKUP($AC96,'05'!$AC$8:$BH$226,3,FALSE)+VLOOKUP($AC96,'06'!$AC$8:$BH$226,3,FALSE)</f>
        <v>0</v>
      </c>
      <c r="AF96" s="159"/>
      <c r="AG96" s="159"/>
      <c r="AH96" s="160"/>
      <c r="AI96" s="139">
        <f>VLOOKUP($AC96,'04'!$AC$8:$BH$267,7,FALSE)+VLOOKUP($AC96,'05'!$AC$8:$BH$226,7,FALSE)+VLOOKUP($AC96,'06'!$AC$8:$BH$226,7,FALSE)</f>
        <v>0</v>
      </c>
      <c r="AJ96" s="140"/>
      <c r="AK96" s="140"/>
      <c r="AL96" s="141"/>
      <c r="AM96" s="139">
        <f>VLOOKUP($AC96,'04'!$AC$8:$BH$267,11,FALSE)+VLOOKUP($AC96,'05'!$AC$8:$BH$226,11,FALSE)+VLOOKUP($AC96,'06'!$AC$8:$BH$226,11,FALSE)</f>
        <v>0</v>
      </c>
      <c r="AN96" s="140"/>
      <c r="AO96" s="140"/>
      <c r="AP96" s="141"/>
      <c r="AQ96" s="232" t="s">
        <v>691</v>
      </c>
      <c r="AR96" s="233"/>
      <c r="AS96" s="233"/>
      <c r="AT96" s="234"/>
      <c r="AU96" s="139">
        <f>VLOOKUP($AC96,'04'!$AC$8:$BH$267,19,FALSE)+VLOOKUP($AC96,'05'!$AC$8:$BH$226,19,FALSE)+VLOOKUP($AC96,'06'!$AC$8:$BH$226,19,FALSE)</f>
        <v>0</v>
      </c>
      <c r="AV96" s="140"/>
      <c r="AW96" s="140"/>
      <c r="AX96" s="141"/>
      <c r="AY96" s="232" t="s">
        <v>691</v>
      </c>
      <c r="AZ96" s="233"/>
      <c r="BA96" s="233"/>
      <c r="BB96" s="234"/>
      <c r="BC96" s="139">
        <f>VLOOKUP($AC96,'04'!$AC$8:$BH$267,27,FALSE)+VLOOKUP($AC96,'05'!$AC$8:$BH$226,27,FALSE)+VLOOKUP($AC96,'06'!$AC$8:$BH$226,27,FALSE)</f>
        <v>0</v>
      </c>
      <c r="BD96" s="140"/>
      <c r="BE96" s="140"/>
      <c r="BF96" s="141"/>
      <c r="BG96" s="142" t="str">
        <f t="shared" si="45"/>
        <v>n.é.</v>
      </c>
      <c r="BH96" s="143"/>
    </row>
    <row r="97" spans="1:60" ht="20.100000000000001" customHeight="1">
      <c r="A97" s="213" t="s">
        <v>511</v>
      </c>
      <c r="B97" s="207"/>
      <c r="C97" s="171" t="s">
        <v>737</v>
      </c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3"/>
      <c r="AC97" s="156" t="s">
        <v>739</v>
      </c>
      <c r="AD97" s="157"/>
      <c r="AE97" s="158">
        <f>VLOOKUP($AC97,'04'!$AC$8:$BH$267,3,FALSE)+VLOOKUP($AC97,'05'!$AC$8:$BH$226,3,FALSE)+VLOOKUP($AC97,'06'!$AC$8:$BH$226,3,FALSE)</f>
        <v>0</v>
      </c>
      <c r="AF97" s="159"/>
      <c r="AG97" s="159"/>
      <c r="AH97" s="160"/>
      <c r="AI97" s="139">
        <f>VLOOKUP($AC97,'04'!$AC$8:$BH$267,7,FALSE)+VLOOKUP($AC97,'05'!$AC$8:$BH$226,7,FALSE)+VLOOKUP($AC97,'06'!$AC$8:$BH$226,7,FALSE)</f>
        <v>0</v>
      </c>
      <c r="AJ97" s="140"/>
      <c r="AK97" s="140"/>
      <c r="AL97" s="141"/>
      <c r="AM97" s="139">
        <f>VLOOKUP($AC97,'04'!$AC$8:$BH$267,11,FALSE)+VLOOKUP($AC97,'05'!$AC$8:$BH$226,11,FALSE)+VLOOKUP($AC97,'06'!$AC$8:$BH$226,11,FALSE)</f>
        <v>0</v>
      </c>
      <c r="AN97" s="140"/>
      <c r="AO97" s="140"/>
      <c r="AP97" s="141"/>
      <c r="AQ97" s="232" t="s">
        <v>691</v>
      </c>
      <c r="AR97" s="233"/>
      <c r="AS97" s="233"/>
      <c r="AT97" s="234"/>
      <c r="AU97" s="139">
        <f>VLOOKUP($AC97,'04'!$AC$8:$BH$267,19,FALSE)+VLOOKUP($AC97,'05'!$AC$8:$BH$226,19,FALSE)+VLOOKUP($AC97,'06'!$AC$8:$BH$226,19,FALSE)</f>
        <v>0</v>
      </c>
      <c r="AV97" s="140"/>
      <c r="AW97" s="140"/>
      <c r="AX97" s="141"/>
      <c r="AY97" s="232" t="s">
        <v>691</v>
      </c>
      <c r="AZ97" s="233"/>
      <c r="BA97" s="233"/>
      <c r="BB97" s="234"/>
      <c r="BC97" s="139">
        <f>VLOOKUP($AC97,'04'!$AC$8:$BH$267,27,FALSE)+VLOOKUP($AC97,'05'!$AC$8:$BH$226,27,FALSE)+VLOOKUP($AC97,'06'!$AC$8:$BH$226,27,FALSE)</f>
        <v>0</v>
      </c>
      <c r="BD97" s="140"/>
      <c r="BE97" s="140"/>
      <c r="BF97" s="141"/>
      <c r="BG97" s="142" t="str">
        <f t="shared" si="45"/>
        <v>n.é.</v>
      </c>
      <c r="BH97" s="143"/>
    </row>
    <row r="98" spans="1:60" s="3" customFormat="1" ht="20.100000000000001" customHeight="1">
      <c r="A98" s="212" t="s">
        <v>512</v>
      </c>
      <c r="B98" s="208"/>
      <c r="C98" s="166" t="s">
        <v>736</v>
      </c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8"/>
      <c r="AC98" s="169" t="s">
        <v>377</v>
      </c>
      <c r="AD98" s="170"/>
      <c r="AE98" s="183">
        <f>SUM(AE93:AH97)</f>
        <v>0</v>
      </c>
      <c r="AF98" s="184"/>
      <c r="AG98" s="184"/>
      <c r="AH98" s="185"/>
      <c r="AI98" s="183">
        <f t="shared" ref="AI98" si="66">SUM(AI93:AL97)</f>
        <v>0</v>
      </c>
      <c r="AJ98" s="184"/>
      <c r="AK98" s="184"/>
      <c r="AL98" s="185"/>
      <c r="AM98" s="183">
        <f t="shared" ref="AM98" si="67">SUM(AM93:AP97)</f>
        <v>0</v>
      </c>
      <c r="AN98" s="184"/>
      <c r="AO98" s="184"/>
      <c r="AP98" s="185"/>
      <c r="AQ98" s="235" t="s">
        <v>691</v>
      </c>
      <c r="AR98" s="236"/>
      <c r="AS98" s="236"/>
      <c r="AT98" s="237"/>
      <c r="AU98" s="183">
        <f t="shared" ref="AU98" si="68">SUM(AU93:AX97)</f>
        <v>0</v>
      </c>
      <c r="AV98" s="184"/>
      <c r="AW98" s="184"/>
      <c r="AX98" s="185"/>
      <c r="AY98" s="235" t="s">
        <v>691</v>
      </c>
      <c r="AZ98" s="236"/>
      <c r="BA98" s="236"/>
      <c r="BB98" s="237"/>
      <c r="BC98" s="183">
        <f t="shared" ref="BC98" si="69">SUM(BC93:BF97)</f>
        <v>0</v>
      </c>
      <c r="BD98" s="184"/>
      <c r="BE98" s="184"/>
      <c r="BF98" s="185"/>
      <c r="BG98" s="162" t="str">
        <f t="shared" si="45"/>
        <v>n.é.</v>
      </c>
      <c r="BH98" s="163"/>
    </row>
    <row r="99" spans="1:60" s="3" customFormat="1" ht="20.100000000000001" customHeight="1">
      <c r="A99" s="213" t="s">
        <v>513</v>
      </c>
      <c r="B99" s="207"/>
      <c r="C99" s="153" t="s">
        <v>378</v>
      </c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5"/>
      <c r="AC99" s="156" t="s">
        <v>379</v>
      </c>
      <c r="AD99" s="157"/>
      <c r="AE99" s="158">
        <f>VLOOKUP($AC99,'04'!$AC$8:$BH$267,3,FALSE)+VLOOKUP($AC99,'05'!$AC$8:$BH$226,3,FALSE)+VLOOKUP($AC99,'06'!$AC$8:$BH$226,3,FALSE)</f>
        <v>0</v>
      </c>
      <c r="AF99" s="159"/>
      <c r="AG99" s="159"/>
      <c r="AH99" s="160"/>
      <c r="AI99" s="139">
        <f>VLOOKUP($AC99,'04'!$AC$8:$BH$267,7,FALSE)+VLOOKUP($AC99,'05'!$AC$8:$BH$226,7,FALSE)+VLOOKUP($AC99,'06'!$AC$8:$BH$226,7,FALSE)</f>
        <v>0</v>
      </c>
      <c r="AJ99" s="140"/>
      <c r="AK99" s="140"/>
      <c r="AL99" s="141"/>
      <c r="AM99" s="139">
        <f>VLOOKUP($AC99,'04'!$AC$8:$BH$267,11,FALSE)+VLOOKUP($AC99,'05'!$AC$8:$BH$226,11,FALSE)+VLOOKUP($AC99,'06'!$AC$8:$BH$226,11,FALSE)</f>
        <v>0</v>
      </c>
      <c r="AN99" s="140"/>
      <c r="AO99" s="140"/>
      <c r="AP99" s="141"/>
      <c r="AQ99" s="232" t="s">
        <v>691</v>
      </c>
      <c r="AR99" s="233"/>
      <c r="AS99" s="233"/>
      <c r="AT99" s="234"/>
      <c r="AU99" s="139">
        <f>VLOOKUP($AC99,'04'!$AC$8:$BH$267,19,FALSE)+VLOOKUP($AC99,'05'!$AC$8:$BH$226,19,FALSE)+VLOOKUP($AC99,'06'!$AC$8:$BH$226,19,FALSE)</f>
        <v>0</v>
      </c>
      <c r="AV99" s="140"/>
      <c r="AW99" s="140"/>
      <c r="AX99" s="141"/>
      <c r="AY99" s="232" t="s">
        <v>691</v>
      </c>
      <c r="AZ99" s="233"/>
      <c r="BA99" s="233"/>
      <c r="BB99" s="234"/>
      <c r="BC99" s="139">
        <f>VLOOKUP($AC99,'04'!$AC$8:$BH$267,27,FALSE)+VLOOKUP($AC99,'05'!$AC$8:$BH$226,27,FALSE)+VLOOKUP($AC99,'06'!$AC$8:$BH$226,27,FALSE)</f>
        <v>0</v>
      </c>
      <c r="BD99" s="140"/>
      <c r="BE99" s="140"/>
      <c r="BF99" s="141"/>
      <c r="BG99" s="142" t="str">
        <f t="shared" si="45"/>
        <v>n.é.</v>
      </c>
      <c r="BH99" s="143"/>
    </row>
    <row r="100" spans="1:60" ht="20.100000000000001" customHeight="1">
      <c r="A100" s="213" t="s">
        <v>514</v>
      </c>
      <c r="B100" s="207"/>
      <c r="C100" s="153" t="s">
        <v>743</v>
      </c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5"/>
      <c r="AC100" s="156" t="s">
        <v>741</v>
      </c>
      <c r="AD100" s="157"/>
      <c r="AE100" s="158">
        <f>VLOOKUP($AC100,'04'!$AC$8:$BH$267,3,FALSE)+VLOOKUP($AC100,'05'!$AC$8:$BH$226,3,FALSE)+VLOOKUP($AC100,'06'!$AC$8:$BH$226,3,FALSE)</f>
        <v>0</v>
      </c>
      <c r="AF100" s="159"/>
      <c r="AG100" s="159"/>
      <c r="AH100" s="160"/>
      <c r="AI100" s="139">
        <f>VLOOKUP($AC100,'04'!$AC$8:$BH$267,7,FALSE)+VLOOKUP($AC100,'05'!$AC$8:$BH$226,7,FALSE)+VLOOKUP($AC100,'06'!$AC$8:$BH$226,7,FALSE)</f>
        <v>0</v>
      </c>
      <c r="AJ100" s="140"/>
      <c r="AK100" s="140"/>
      <c r="AL100" s="141"/>
      <c r="AM100" s="139">
        <f>VLOOKUP($AC100,'04'!$AC$8:$BH$267,11,FALSE)+VLOOKUP($AC100,'05'!$AC$8:$BH$226,11,FALSE)+VLOOKUP($AC100,'06'!$AC$8:$BH$226,11,FALSE)</f>
        <v>0</v>
      </c>
      <c r="AN100" s="140"/>
      <c r="AO100" s="140"/>
      <c r="AP100" s="141"/>
      <c r="AQ100" s="232" t="s">
        <v>691</v>
      </c>
      <c r="AR100" s="233"/>
      <c r="AS100" s="233"/>
      <c r="AT100" s="234"/>
      <c r="AU100" s="139">
        <f>VLOOKUP($AC100,'04'!$AC$8:$BH$267,19,FALSE)+VLOOKUP($AC100,'05'!$AC$8:$BH$226,19,FALSE)+VLOOKUP($AC100,'06'!$AC$8:$BH$226,19,FALSE)</f>
        <v>0</v>
      </c>
      <c r="AV100" s="140"/>
      <c r="AW100" s="140"/>
      <c r="AX100" s="141"/>
      <c r="AY100" s="232" t="s">
        <v>691</v>
      </c>
      <c r="AZ100" s="233"/>
      <c r="BA100" s="233"/>
      <c r="BB100" s="234"/>
      <c r="BC100" s="139">
        <f>VLOOKUP($AC100,'04'!$AC$8:$BH$267,27,FALSE)+VLOOKUP($AC100,'05'!$AC$8:$BH$226,27,FALSE)+VLOOKUP($AC100,'06'!$AC$8:$BH$226,27,FALSE)</f>
        <v>0</v>
      </c>
      <c r="BD100" s="140"/>
      <c r="BE100" s="140"/>
      <c r="BF100" s="141"/>
      <c r="BG100" s="142" t="str">
        <f t="shared" si="45"/>
        <v>n.é.</v>
      </c>
      <c r="BH100" s="143"/>
    </row>
    <row r="101" spans="1:60" s="3" customFormat="1" ht="20.100000000000001" customHeight="1">
      <c r="A101" s="230" t="s">
        <v>515</v>
      </c>
      <c r="B101" s="231"/>
      <c r="C101" s="146" t="s">
        <v>742</v>
      </c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8"/>
      <c r="AC101" s="149" t="s">
        <v>380</v>
      </c>
      <c r="AD101" s="150"/>
      <c r="AE101" s="178">
        <f>SUM(AE92,AE98:AH100)</f>
        <v>13400</v>
      </c>
      <c r="AF101" s="179"/>
      <c r="AG101" s="179"/>
      <c r="AH101" s="180"/>
      <c r="AI101" s="178">
        <f t="shared" ref="AI101" si="70">SUM(AI92,AI98:AL100)</f>
        <v>71039</v>
      </c>
      <c r="AJ101" s="179"/>
      <c r="AK101" s="179"/>
      <c r="AL101" s="180"/>
      <c r="AM101" s="178">
        <f t="shared" ref="AM101" si="71">SUM(AM92,AM98:AP100)</f>
        <v>71039</v>
      </c>
      <c r="AN101" s="179"/>
      <c r="AO101" s="179"/>
      <c r="AP101" s="180"/>
      <c r="AQ101" s="227" t="s">
        <v>691</v>
      </c>
      <c r="AR101" s="228"/>
      <c r="AS101" s="228"/>
      <c r="AT101" s="229"/>
      <c r="AU101" s="178">
        <f t="shared" ref="AU101" si="72">SUM(AU92,AU98:AX100)</f>
        <v>0</v>
      </c>
      <c r="AV101" s="179"/>
      <c r="AW101" s="179"/>
      <c r="AX101" s="180"/>
      <c r="AY101" s="227" t="s">
        <v>691</v>
      </c>
      <c r="AZ101" s="228"/>
      <c r="BA101" s="228"/>
      <c r="BB101" s="229"/>
      <c r="BC101" s="178">
        <f t="shared" ref="BC101" si="73">SUM(BC92,BC98:BF100)</f>
        <v>71039</v>
      </c>
      <c r="BD101" s="179"/>
      <c r="BE101" s="179"/>
      <c r="BF101" s="180"/>
      <c r="BG101" s="137">
        <f t="shared" si="45"/>
        <v>1</v>
      </c>
      <c r="BH101" s="138"/>
    </row>
    <row r="102" spans="1:60" s="3" customFormat="1" ht="20.100000000000001" customHeight="1">
      <c r="A102" s="129" t="s">
        <v>516</v>
      </c>
      <c r="B102" s="130"/>
      <c r="C102" s="113" t="s">
        <v>740</v>
      </c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5"/>
      <c r="AC102" s="116"/>
      <c r="AD102" s="117"/>
      <c r="AE102" s="217">
        <f>AE71+AE101</f>
        <v>378305</v>
      </c>
      <c r="AF102" s="218"/>
      <c r="AG102" s="218"/>
      <c r="AH102" s="219"/>
      <c r="AI102" s="217">
        <f t="shared" ref="AI102" si="74">AI71+AI101</f>
        <v>498977</v>
      </c>
      <c r="AJ102" s="218"/>
      <c r="AK102" s="218"/>
      <c r="AL102" s="219"/>
      <c r="AM102" s="217">
        <f t="shared" ref="AM102" si="75">AM71+AM101</f>
        <v>498977</v>
      </c>
      <c r="AN102" s="218"/>
      <c r="AO102" s="218"/>
      <c r="AP102" s="219"/>
      <c r="AQ102" s="220" t="s">
        <v>691</v>
      </c>
      <c r="AR102" s="221"/>
      <c r="AS102" s="221"/>
      <c r="AT102" s="222"/>
      <c r="AU102" s="217">
        <f t="shared" ref="AU102" si="76">AU71+AU101</f>
        <v>1242</v>
      </c>
      <c r="AV102" s="218"/>
      <c r="AW102" s="218"/>
      <c r="AX102" s="219"/>
      <c r="AY102" s="220" t="s">
        <v>691</v>
      </c>
      <c r="AZ102" s="221"/>
      <c r="BA102" s="221"/>
      <c r="BB102" s="222"/>
      <c r="BC102" s="217">
        <f t="shared" ref="BC102" si="77">BC71+BC101</f>
        <v>483254</v>
      </c>
      <c r="BD102" s="218"/>
      <c r="BE102" s="218"/>
      <c r="BF102" s="219"/>
      <c r="BG102" s="223">
        <f t="shared" si="45"/>
        <v>0.96848952957751555</v>
      </c>
      <c r="BH102" s="224"/>
    </row>
    <row r="103" spans="1:60" ht="20.100000000000001" customHeight="1">
      <c r="A103" s="213" t="s">
        <v>517</v>
      </c>
      <c r="B103" s="207"/>
      <c r="C103" s="200" t="s">
        <v>20</v>
      </c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2"/>
      <c r="AC103" s="225" t="s">
        <v>51</v>
      </c>
      <c r="AD103" s="226"/>
      <c r="AE103" s="158">
        <f>VLOOKUP($AC103,'04'!$AC$8:$BH$267,3,FALSE)+VLOOKUP($AC103,'05'!$AC$8:$BH$226,3,FALSE)+VLOOKUP($AC103,'06'!$AC$8:$BH$226,3,FALSE)</f>
        <v>116633</v>
      </c>
      <c r="AF103" s="159"/>
      <c r="AG103" s="159"/>
      <c r="AH103" s="160"/>
      <c r="AI103" s="139">
        <f>VLOOKUP($AC103,'04'!$AC$8:$BH$267,7,FALSE)+VLOOKUP($AC103,'05'!$AC$8:$BH$226,7,FALSE)+VLOOKUP($AC103,'06'!$AC$8:$BH$226,7,FALSE)</f>
        <v>110727</v>
      </c>
      <c r="AJ103" s="140"/>
      <c r="AK103" s="140"/>
      <c r="AL103" s="141"/>
      <c r="AM103" s="139">
        <f>VLOOKUP($AC103,'04'!$AC$8:$BH$267,11,FALSE)+VLOOKUP($AC103,'05'!$AC$8:$BH$226,11,FALSE)+VLOOKUP($AC103,'06'!$AC$8:$BH$226,11,FALSE)</f>
        <v>0</v>
      </c>
      <c r="AN103" s="140"/>
      <c r="AO103" s="140"/>
      <c r="AP103" s="141"/>
      <c r="AQ103" s="139">
        <f>VLOOKUP($AC103,'04'!$AC$8:$BH$267,15,FALSE)+VLOOKUP($AC103,'05'!$AC$8:$BH$226,15,FALSE)+VLOOKUP($AC103,'06'!$AC$8:$BH$226,15,FALSE)</f>
        <v>110727</v>
      </c>
      <c r="AR103" s="140"/>
      <c r="AS103" s="140"/>
      <c r="AT103" s="141"/>
      <c r="AU103" s="139">
        <f>VLOOKUP($AC103,'04'!$AC$8:$BH$267,19,FALSE)+VLOOKUP($AC103,'05'!$AC$8:$BH$226,19,FALSE)+VLOOKUP($AC103,'06'!$AC$8:$BH$226,19,FALSE)</f>
        <v>328170</v>
      </c>
      <c r="AV103" s="140"/>
      <c r="AW103" s="140"/>
      <c r="AX103" s="141"/>
      <c r="AY103" s="139">
        <f>VLOOKUP($AC103,'04'!$AC$8:$BH$267,23,FALSE)+VLOOKUP($AC103,'05'!$AC$8:$BH$226,23,FALSE)+VLOOKUP($AC103,'06'!$AC$8:$BH$226,23,FALSE)</f>
        <v>0</v>
      </c>
      <c r="AZ103" s="140"/>
      <c r="BA103" s="140"/>
      <c r="BB103" s="141"/>
      <c r="BC103" s="139">
        <f>VLOOKUP($AC103,'04'!$AC$8:$BH$267,27,FALSE)+VLOOKUP($AC103,'05'!$AC$8:$BH$226,27,FALSE)+VLOOKUP($AC103,'06'!$AC$8:$BH$226,27,FALSE)</f>
        <v>110727</v>
      </c>
      <c r="BD103" s="140"/>
      <c r="BE103" s="140"/>
      <c r="BF103" s="141"/>
      <c r="BG103" s="186">
        <f t="shared" si="45"/>
        <v>1</v>
      </c>
      <c r="BH103" s="187"/>
    </row>
    <row r="104" spans="1:60" ht="20.100000000000001" customHeight="1">
      <c r="A104" s="213" t="s">
        <v>518</v>
      </c>
      <c r="B104" s="207"/>
      <c r="C104" s="200" t="s">
        <v>47</v>
      </c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2"/>
      <c r="AC104" s="190" t="s">
        <v>50</v>
      </c>
      <c r="AD104" s="191"/>
      <c r="AE104" s="158">
        <f>VLOOKUP($AC104,'04'!$AC$8:$BH$267,3,FALSE)+VLOOKUP($AC104,'05'!$AC$8:$BH$226,3,FALSE)+VLOOKUP($AC104,'06'!$AC$8:$BH$226,3,FALSE)</f>
        <v>0</v>
      </c>
      <c r="AF104" s="159"/>
      <c r="AG104" s="159"/>
      <c r="AH104" s="160"/>
      <c r="AI104" s="139">
        <f>VLOOKUP($AC104,'04'!$AC$8:$BH$267,7,FALSE)+VLOOKUP($AC104,'05'!$AC$8:$BH$226,7,FALSE)+VLOOKUP($AC104,'06'!$AC$8:$BH$226,7,FALSE)</f>
        <v>2184</v>
      </c>
      <c r="AJ104" s="140"/>
      <c r="AK104" s="140"/>
      <c r="AL104" s="141"/>
      <c r="AM104" s="139">
        <f>VLOOKUP($AC104,'04'!$AC$8:$BH$267,11,FALSE)+VLOOKUP($AC104,'05'!$AC$8:$BH$226,11,FALSE)+VLOOKUP($AC104,'06'!$AC$8:$BH$226,11,FALSE)</f>
        <v>0</v>
      </c>
      <c r="AN104" s="140"/>
      <c r="AO104" s="140"/>
      <c r="AP104" s="141"/>
      <c r="AQ104" s="139">
        <f>VLOOKUP($AC104,'04'!$AC$8:$BH$267,15,FALSE)+VLOOKUP($AC104,'05'!$AC$8:$BH$226,15,FALSE)+VLOOKUP($AC104,'06'!$AC$8:$BH$226,15,FALSE)</f>
        <v>2184</v>
      </c>
      <c r="AR104" s="140"/>
      <c r="AS104" s="140"/>
      <c r="AT104" s="141"/>
      <c r="AU104" s="139">
        <f>VLOOKUP($AC104,'04'!$AC$8:$BH$267,19,FALSE)+VLOOKUP($AC104,'05'!$AC$8:$BH$226,19,FALSE)+VLOOKUP($AC104,'06'!$AC$8:$BH$226,19,FALSE)</f>
        <v>0</v>
      </c>
      <c r="AV104" s="140"/>
      <c r="AW104" s="140"/>
      <c r="AX104" s="141"/>
      <c r="AY104" s="139">
        <f>VLOOKUP($AC104,'04'!$AC$8:$BH$267,23,FALSE)+VLOOKUP($AC104,'05'!$AC$8:$BH$226,23,FALSE)+VLOOKUP($AC104,'06'!$AC$8:$BH$226,23,FALSE)</f>
        <v>0</v>
      </c>
      <c r="AZ104" s="140"/>
      <c r="BA104" s="140"/>
      <c r="BB104" s="141"/>
      <c r="BC104" s="139">
        <f>VLOOKUP($AC104,'04'!$AC$8:$BH$267,27,FALSE)+VLOOKUP($AC104,'05'!$AC$8:$BH$226,27,FALSE)+VLOOKUP($AC104,'06'!$AC$8:$BH$226,27,FALSE)</f>
        <v>2184</v>
      </c>
      <c r="BD104" s="140"/>
      <c r="BE104" s="140"/>
      <c r="BF104" s="141"/>
      <c r="BG104" s="186">
        <f t="shared" si="45"/>
        <v>1</v>
      </c>
      <c r="BH104" s="187"/>
    </row>
    <row r="105" spans="1:60" ht="20.100000000000001" customHeight="1">
      <c r="A105" s="213" t="s">
        <v>519</v>
      </c>
      <c r="B105" s="207"/>
      <c r="C105" s="200" t="s">
        <v>46</v>
      </c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2"/>
      <c r="AC105" s="190" t="s">
        <v>49</v>
      </c>
      <c r="AD105" s="191"/>
      <c r="AE105" s="158">
        <f>VLOOKUP($AC105,'04'!$AC$8:$BH$267,3,FALSE)+VLOOKUP($AC105,'05'!$AC$8:$BH$226,3,FALSE)+VLOOKUP($AC105,'06'!$AC$8:$BH$226,3,FALSE)</f>
        <v>0</v>
      </c>
      <c r="AF105" s="159"/>
      <c r="AG105" s="159"/>
      <c r="AH105" s="160"/>
      <c r="AI105" s="139">
        <f>VLOOKUP($AC105,'04'!$AC$8:$BH$267,7,FALSE)+VLOOKUP($AC105,'05'!$AC$8:$BH$226,7,FALSE)+VLOOKUP($AC105,'06'!$AC$8:$BH$226,7,FALSE)</f>
        <v>1511</v>
      </c>
      <c r="AJ105" s="140"/>
      <c r="AK105" s="140"/>
      <c r="AL105" s="141"/>
      <c r="AM105" s="139">
        <f>VLOOKUP($AC105,'04'!$AC$8:$BH$267,11,FALSE)+VLOOKUP($AC105,'05'!$AC$8:$BH$226,11,FALSE)+VLOOKUP($AC105,'06'!$AC$8:$BH$226,11,FALSE)</f>
        <v>0</v>
      </c>
      <c r="AN105" s="140"/>
      <c r="AO105" s="140"/>
      <c r="AP105" s="141"/>
      <c r="AQ105" s="139">
        <f>VLOOKUP($AC105,'04'!$AC$8:$BH$267,15,FALSE)+VLOOKUP($AC105,'05'!$AC$8:$BH$226,15,FALSE)+VLOOKUP($AC105,'06'!$AC$8:$BH$226,15,FALSE)</f>
        <v>1511</v>
      </c>
      <c r="AR105" s="140"/>
      <c r="AS105" s="140"/>
      <c r="AT105" s="141"/>
      <c r="AU105" s="139">
        <f>VLOOKUP($AC105,'04'!$AC$8:$BH$267,19,FALSE)+VLOOKUP($AC105,'05'!$AC$8:$BH$226,19,FALSE)+VLOOKUP($AC105,'06'!$AC$8:$BH$226,19,FALSE)</f>
        <v>0</v>
      </c>
      <c r="AV105" s="140"/>
      <c r="AW105" s="140"/>
      <c r="AX105" s="141"/>
      <c r="AY105" s="139">
        <f>VLOOKUP($AC105,'04'!$AC$8:$BH$267,23,FALSE)+VLOOKUP($AC105,'05'!$AC$8:$BH$226,23,FALSE)+VLOOKUP($AC105,'06'!$AC$8:$BH$226,23,FALSE)</f>
        <v>0</v>
      </c>
      <c r="AZ105" s="140"/>
      <c r="BA105" s="140"/>
      <c r="BB105" s="141"/>
      <c r="BC105" s="139">
        <f>VLOOKUP($AC105,'04'!$AC$8:$BH$267,27,FALSE)+VLOOKUP($AC105,'05'!$AC$8:$BH$226,27,FALSE)+VLOOKUP($AC105,'06'!$AC$8:$BH$226,27,FALSE)</f>
        <v>1511</v>
      </c>
      <c r="BD105" s="140"/>
      <c r="BE105" s="140"/>
      <c r="BF105" s="141"/>
      <c r="BG105" s="186">
        <f t="shared" si="45"/>
        <v>1</v>
      </c>
      <c r="BH105" s="187"/>
    </row>
    <row r="106" spans="1:60" ht="20.100000000000001" customHeight="1">
      <c r="A106" s="213" t="s">
        <v>521</v>
      </c>
      <c r="B106" s="207"/>
      <c r="C106" s="203" t="s">
        <v>19</v>
      </c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5"/>
      <c r="AC106" s="190" t="s">
        <v>48</v>
      </c>
      <c r="AD106" s="191"/>
      <c r="AE106" s="158">
        <f>VLOOKUP($AC106,'04'!$AC$8:$BH$267,3,FALSE)+VLOOKUP($AC106,'05'!$AC$8:$BH$226,3,FALSE)+VLOOKUP($AC106,'06'!$AC$8:$BH$226,3,FALSE)</f>
        <v>0</v>
      </c>
      <c r="AF106" s="159"/>
      <c r="AG106" s="159"/>
      <c r="AH106" s="160"/>
      <c r="AI106" s="139">
        <f>VLOOKUP($AC106,'04'!$AC$8:$BH$267,7,FALSE)+VLOOKUP($AC106,'05'!$AC$8:$BH$226,7,FALSE)+VLOOKUP($AC106,'06'!$AC$8:$BH$226,7,FALSE)</f>
        <v>140</v>
      </c>
      <c r="AJ106" s="140"/>
      <c r="AK106" s="140"/>
      <c r="AL106" s="141"/>
      <c r="AM106" s="139">
        <f>VLOOKUP($AC106,'04'!$AC$8:$BH$267,11,FALSE)+VLOOKUP($AC106,'05'!$AC$8:$BH$226,11,FALSE)+VLOOKUP($AC106,'06'!$AC$8:$BH$226,11,FALSE)</f>
        <v>0</v>
      </c>
      <c r="AN106" s="140"/>
      <c r="AO106" s="140"/>
      <c r="AP106" s="141"/>
      <c r="AQ106" s="139">
        <f>VLOOKUP($AC106,'04'!$AC$8:$BH$267,15,FALSE)+VLOOKUP($AC106,'05'!$AC$8:$BH$226,15,FALSE)+VLOOKUP($AC106,'06'!$AC$8:$BH$226,15,FALSE)</f>
        <v>140</v>
      </c>
      <c r="AR106" s="140"/>
      <c r="AS106" s="140"/>
      <c r="AT106" s="141"/>
      <c r="AU106" s="139">
        <f>VLOOKUP($AC106,'04'!$AC$8:$BH$267,19,FALSE)+VLOOKUP($AC106,'05'!$AC$8:$BH$226,19,FALSE)+VLOOKUP($AC106,'06'!$AC$8:$BH$226,19,FALSE)</f>
        <v>0</v>
      </c>
      <c r="AV106" s="140"/>
      <c r="AW106" s="140"/>
      <c r="AX106" s="141"/>
      <c r="AY106" s="139">
        <f>VLOOKUP($AC106,'04'!$AC$8:$BH$267,23,FALSE)+VLOOKUP($AC106,'05'!$AC$8:$BH$226,23,FALSE)+VLOOKUP($AC106,'06'!$AC$8:$BH$226,23,FALSE)</f>
        <v>0</v>
      </c>
      <c r="AZ106" s="140"/>
      <c r="BA106" s="140"/>
      <c r="BB106" s="141"/>
      <c r="BC106" s="139">
        <f>VLOOKUP($AC106,'04'!$AC$8:$BH$267,27,FALSE)+VLOOKUP($AC106,'05'!$AC$8:$BH$226,27,FALSE)+VLOOKUP($AC106,'06'!$AC$8:$BH$226,27,FALSE)</f>
        <v>140</v>
      </c>
      <c r="BD106" s="140"/>
      <c r="BE106" s="140"/>
      <c r="BF106" s="141"/>
      <c r="BG106" s="186">
        <f t="shared" si="45"/>
        <v>1</v>
      </c>
      <c r="BH106" s="187"/>
    </row>
    <row r="107" spans="1:60" ht="20.100000000000001" customHeight="1">
      <c r="A107" s="213" t="s">
        <v>522</v>
      </c>
      <c r="B107" s="207"/>
      <c r="C107" s="203" t="s">
        <v>16</v>
      </c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5"/>
      <c r="AC107" s="190" t="s">
        <v>45</v>
      </c>
      <c r="AD107" s="191"/>
      <c r="AE107" s="158">
        <f>VLOOKUP($AC107,'04'!$AC$8:$BH$267,3,FALSE)+VLOOKUP($AC107,'05'!$AC$8:$BH$226,3,FALSE)+VLOOKUP($AC107,'06'!$AC$8:$BH$226,3,FALSE)</f>
        <v>0</v>
      </c>
      <c r="AF107" s="159"/>
      <c r="AG107" s="159"/>
      <c r="AH107" s="160"/>
      <c r="AI107" s="139">
        <f>VLOOKUP($AC107,'04'!$AC$8:$BH$267,7,FALSE)+VLOOKUP($AC107,'05'!$AC$8:$BH$226,7,FALSE)+VLOOKUP($AC107,'06'!$AC$8:$BH$226,7,FALSE)</f>
        <v>0</v>
      </c>
      <c r="AJ107" s="140"/>
      <c r="AK107" s="140"/>
      <c r="AL107" s="141"/>
      <c r="AM107" s="139">
        <f>VLOOKUP($AC107,'04'!$AC$8:$BH$267,11,FALSE)+VLOOKUP($AC107,'05'!$AC$8:$BH$226,11,FALSE)+VLOOKUP($AC107,'06'!$AC$8:$BH$226,11,FALSE)</f>
        <v>0</v>
      </c>
      <c r="AN107" s="140"/>
      <c r="AO107" s="140"/>
      <c r="AP107" s="141"/>
      <c r="AQ107" s="139">
        <f>VLOOKUP($AC107,'04'!$AC$8:$BH$267,15,FALSE)+VLOOKUP($AC107,'05'!$AC$8:$BH$226,15,FALSE)+VLOOKUP($AC107,'06'!$AC$8:$BH$226,15,FALSE)</f>
        <v>0</v>
      </c>
      <c r="AR107" s="140"/>
      <c r="AS107" s="140"/>
      <c r="AT107" s="141"/>
      <c r="AU107" s="139">
        <f>VLOOKUP($AC107,'04'!$AC$8:$BH$267,19,FALSE)+VLOOKUP($AC107,'05'!$AC$8:$BH$226,19,FALSE)+VLOOKUP($AC107,'06'!$AC$8:$BH$226,19,FALSE)</f>
        <v>0</v>
      </c>
      <c r="AV107" s="140"/>
      <c r="AW107" s="140"/>
      <c r="AX107" s="141"/>
      <c r="AY107" s="139">
        <f>VLOOKUP($AC107,'04'!$AC$8:$BH$267,23,FALSE)+VLOOKUP($AC107,'05'!$AC$8:$BH$226,23,FALSE)+VLOOKUP($AC107,'06'!$AC$8:$BH$226,23,FALSE)</f>
        <v>0</v>
      </c>
      <c r="AZ107" s="140"/>
      <c r="BA107" s="140"/>
      <c r="BB107" s="141"/>
      <c r="BC107" s="139">
        <f>VLOOKUP($AC107,'04'!$AC$8:$BH$267,27,FALSE)+VLOOKUP($AC107,'05'!$AC$8:$BH$226,27,FALSE)+VLOOKUP($AC107,'06'!$AC$8:$BH$226,27,FALSE)</f>
        <v>0</v>
      </c>
      <c r="BD107" s="140"/>
      <c r="BE107" s="140"/>
      <c r="BF107" s="141"/>
      <c r="BG107" s="186" t="str">
        <f t="shared" si="45"/>
        <v>n.é.</v>
      </c>
      <c r="BH107" s="187"/>
    </row>
    <row r="108" spans="1:60" ht="20.100000000000001" customHeight="1">
      <c r="A108" s="213" t="s">
        <v>523</v>
      </c>
      <c r="B108" s="207"/>
      <c r="C108" s="203" t="s">
        <v>17</v>
      </c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5"/>
      <c r="AC108" s="190" t="s">
        <v>44</v>
      </c>
      <c r="AD108" s="191"/>
      <c r="AE108" s="158">
        <f>VLOOKUP($AC108,'04'!$AC$8:$BH$267,3,FALSE)+VLOOKUP($AC108,'05'!$AC$8:$BH$226,3,FALSE)+VLOOKUP($AC108,'06'!$AC$8:$BH$226,3,FALSE)</f>
        <v>897</v>
      </c>
      <c r="AF108" s="159"/>
      <c r="AG108" s="159"/>
      <c r="AH108" s="160"/>
      <c r="AI108" s="139">
        <f>VLOOKUP($AC108,'04'!$AC$8:$BH$267,7,FALSE)+VLOOKUP($AC108,'05'!$AC$8:$BH$226,7,FALSE)+VLOOKUP($AC108,'06'!$AC$8:$BH$226,7,FALSE)</f>
        <v>897</v>
      </c>
      <c r="AJ108" s="140"/>
      <c r="AK108" s="140"/>
      <c r="AL108" s="141"/>
      <c r="AM108" s="139">
        <f>VLOOKUP($AC108,'04'!$AC$8:$BH$267,11,FALSE)+VLOOKUP($AC108,'05'!$AC$8:$BH$226,11,FALSE)+VLOOKUP($AC108,'06'!$AC$8:$BH$226,11,FALSE)</f>
        <v>0</v>
      </c>
      <c r="AN108" s="140"/>
      <c r="AO108" s="140"/>
      <c r="AP108" s="141"/>
      <c r="AQ108" s="139">
        <f>VLOOKUP($AC108,'04'!$AC$8:$BH$267,15,FALSE)+VLOOKUP($AC108,'05'!$AC$8:$BH$226,15,FALSE)+VLOOKUP($AC108,'06'!$AC$8:$BH$226,15,FALSE)</f>
        <v>897</v>
      </c>
      <c r="AR108" s="140"/>
      <c r="AS108" s="140"/>
      <c r="AT108" s="141"/>
      <c r="AU108" s="139">
        <f>VLOOKUP($AC108,'04'!$AC$8:$BH$267,19,FALSE)+VLOOKUP($AC108,'05'!$AC$8:$BH$226,19,FALSE)+VLOOKUP($AC108,'06'!$AC$8:$BH$226,19,FALSE)</f>
        <v>0</v>
      </c>
      <c r="AV108" s="140"/>
      <c r="AW108" s="140"/>
      <c r="AX108" s="141"/>
      <c r="AY108" s="139">
        <f>VLOOKUP($AC108,'04'!$AC$8:$BH$267,23,FALSE)+VLOOKUP($AC108,'05'!$AC$8:$BH$226,23,FALSE)+VLOOKUP($AC108,'06'!$AC$8:$BH$226,23,FALSE)</f>
        <v>0</v>
      </c>
      <c r="AZ108" s="140"/>
      <c r="BA108" s="140"/>
      <c r="BB108" s="141"/>
      <c r="BC108" s="139">
        <f>VLOOKUP($AC108,'04'!$AC$8:$BH$267,27,FALSE)+VLOOKUP($AC108,'05'!$AC$8:$BH$226,27,FALSE)+VLOOKUP($AC108,'06'!$AC$8:$BH$226,27,FALSE)</f>
        <v>897</v>
      </c>
      <c r="BD108" s="140"/>
      <c r="BE108" s="140"/>
      <c r="BF108" s="141"/>
      <c r="BG108" s="186">
        <f t="shared" si="45"/>
        <v>1</v>
      </c>
      <c r="BH108" s="187"/>
    </row>
    <row r="109" spans="1:60" ht="20.100000000000001" customHeight="1">
      <c r="A109" s="213" t="s">
        <v>524</v>
      </c>
      <c r="B109" s="207"/>
      <c r="C109" s="203" t="s">
        <v>21</v>
      </c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5"/>
      <c r="AC109" s="190" t="s">
        <v>43</v>
      </c>
      <c r="AD109" s="191"/>
      <c r="AE109" s="158">
        <f>VLOOKUP($AC109,'04'!$AC$8:$BH$267,3,FALSE)+VLOOKUP($AC109,'05'!$AC$8:$BH$226,3,FALSE)+VLOOKUP($AC109,'06'!$AC$8:$BH$226,3,FALSE)</f>
        <v>5285</v>
      </c>
      <c r="AF109" s="159"/>
      <c r="AG109" s="159"/>
      <c r="AH109" s="160"/>
      <c r="AI109" s="139">
        <f>VLOOKUP($AC109,'04'!$AC$8:$BH$267,7,FALSE)+VLOOKUP($AC109,'05'!$AC$8:$BH$226,7,FALSE)+VLOOKUP($AC109,'06'!$AC$8:$BH$226,7,FALSE)</f>
        <v>5476</v>
      </c>
      <c r="AJ109" s="140"/>
      <c r="AK109" s="140"/>
      <c r="AL109" s="141"/>
      <c r="AM109" s="139">
        <f>VLOOKUP($AC109,'04'!$AC$8:$BH$267,11,FALSE)+VLOOKUP($AC109,'05'!$AC$8:$BH$226,11,FALSE)+VLOOKUP($AC109,'06'!$AC$8:$BH$226,11,FALSE)</f>
        <v>0</v>
      </c>
      <c r="AN109" s="140"/>
      <c r="AO109" s="140"/>
      <c r="AP109" s="141"/>
      <c r="AQ109" s="139">
        <f>VLOOKUP($AC109,'04'!$AC$8:$BH$267,15,FALSE)+VLOOKUP($AC109,'05'!$AC$8:$BH$226,15,FALSE)+VLOOKUP($AC109,'06'!$AC$8:$BH$226,15,FALSE)</f>
        <v>5476</v>
      </c>
      <c r="AR109" s="140"/>
      <c r="AS109" s="140"/>
      <c r="AT109" s="141"/>
      <c r="AU109" s="139">
        <f>VLOOKUP($AC109,'04'!$AC$8:$BH$267,19,FALSE)+VLOOKUP($AC109,'05'!$AC$8:$BH$226,19,FALSE)+VLOOKUP($AC109,'06'!$AC$8:$BH$226,19,FALSE)</f>
        <v>2177</v>
      </c>
      <c r="AV109" s="140"/>
      <c r="AW109" s="140"/>
      <c r="AX109" s="141"/>
      <c r="AY109" s="139">
        <f>VLOOKUP($AC109,'04'!$AC$8:$BH$267,23,FALSE)+VLOOKUP($AC109,'05'!$AC$8:$BH$226,23,FALSE)+VLOOKUP($AC109,'06'!$AC$8:$BH$226,23,FALSE)</f>
        <v>0</v>
      </c>
      <c r="AZ109" s="140"/>
      <c r="BA109" s="140"/>
      <c r="BB109" s="141"/>
      <c r="BC109" s="139">
        <f>VLOOKUP($AC109,'04'!$AC$8:$BH$267,27,FALSE)+VLOOKUP($AC109,'05'!$AC$8:$BH$226,27,FALSE)+VLOOKUP($AC109,'06'!$AC$8:$BH$226,27,FALSE)</f>
        <v>5476</v>
      </c>
      <c r="BD109" s="140"/>
      <c r="BE109" s="140"/>
      <c r="BF109" s="141"/>
      <c r="BG109" s="186">
        <f t="shared" si="45"/>
        <v>1</v>
      </c>
      <c r="BH109" s="187"/>
    </row>
    <row r="110" spans="1:60" ht="20.100000000000001" customHeight="1">
      <c r="A110" s="213" t="s">
        <v>525</v>
      </c>
      <c r="B110" s="207"/>
      <c r="C110" s="203" t="s">
        <v>41</v>
      </c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5"/>
      <c r="AC110" s="190" t="s">
        <v>42</v>
      </c>
      <c r="AD110" s="191"/>
      <c r="AE110" s="158">
        <f>VLOOKUP($AC110,'04'!$AC$8:$BH$267,3,FALSE)+VLOOKUP($AC110,'05'!$AC$8:$BH$226,3,FALSE)+VLOOKUP($AC110,'06'!$AC$8:$BH$226,3,FALSE)</f>
        <v>0</v>
      </c>
      <c r="AF110" s="159"/>
      <c r="AG110" s="159"/>
      <c r="AH110" s="160"/>
      <c r="AI110" s="139">
        <f>VLOOKUP($AC110,'04'!$AC$8:$BH$267,7,FALSE)+VLOOKUP($AC110,'05'!$AC$8:$BH$226,7,FALSE)+VLOOKUP($AC110,'06'!$AC$8:$BH$226,7,FALSE)</f>
        <v>0</v>
      </c>
      <c r="AJ110" s="140"/>
      <c r="AK110" s="140"/>
      <c r="AL110" s="141"/>
      <c r="AM110" s="139">
        <f>VLOOKUP($AC110,'04'!$AC$8:$BH$267,11,FALSE)+VLOOKUP($AC110,'05'!$AC$8:$BH$226,11,FALSE)+VLOOKUP($AC110,'06'!$AC$8:$BH$226,11,FALSE)</f>
        <v>0</v>
      </c>
      <c r="AN110" s="140"/>
      <c r="AO110" s="140"/>
      <c r="AP110" s="141"/>
      <c r="AQ110" s="139">
        <f>VLOOKUP($AC110,'04'!$AC$8:$BH$267,15,FALSE)+VLOOKUP($AC110,'05'!$AC$8:$BH$226,15,FALSE)+VLOOKUP($AC110,'06'!$AC$8:$BH$226,15,FALSE)</f>
        <v>0</v>
      </c>
      <c r="AR110" s="140"/>
      <c r="AS110" s="140"/>
      <c r="AT110" s="141"/>
      <c r="AU110" s="139">
        <f>VLOOKUP($AC110,'04'!$AC$8:$BH$267,19,FALSE)+VLOOKUP($AC110,'05'!$AC$8:$BH$226,19,FALSE)+VLOOKUP($AC110,'06'!$AC$8:$BH$226,19,FALSE)</f>
        <v>0</v>
      </c>
      <c r="AV110" s="140"/>
      <c r="AW110" s="140"/>
      <c r="AX110" s="141"/>
      <c r="AY110" s="139">
        <f>VLOOKUP($AC110,'04'!$AC$8:$BH$267,23,FALSE)+VLOOKUP($AC110,'05'!$AC$8:$BH$226,23,FALSE)+VLOOKUP($AC110,'06'!$AC$8:$BH$226,23,FALSE)</f>
        <v>0</v>
      </c>
      <c r="AZ110" s="140"/>
      <c r="BA110" s="140"/>
      <c r="BB110" s="141"/>
      <c r="BC110" s="139">
        <f>VLOOKUP($AC110,'04'!$AC$8:$BH$267,27,FALSE)+VLOOKUP($AC110,'05'!$AC$8:$BH$226,27,FALSE)+VLOOKUP($AC110,'06'!$AC$8:$BH$226,27,FALSE)</f>
        <v>0</v>
      </c>
      <c r="BD110" s="140"/>
      <c r="BE110" s="140"/>
      <c r="BF110" s="141"/>
      <c r="BG110" s="186" t="str">
        <f t="shared" si="45"/>
        <v>n.é.</v>
      </c>
      <c r="BH110" s="187"/>
    </row>
    <row r="111" spans="1:60" ht="20.100000000000001" customHeight="1">
      <c r="A111" s="213" t="s">
        <v>526</v>
      </c>
      <c r="B111" s="207"/>
      <c r="C111" s="153" t="s">
        <v>18</v>
      </c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5"/>
      <c r="AC111" s="190" t="s">
        <v>40</v>
      </c>
      <c r="AD111" s="191"/>
      <c r="AE111" s="158">
        <f>VLOOKUP($AC111,'04'!$AC$8:$BH$267,3,FALSE)+VLOOKUP($AC111,'05'!$AC$8:$BH$226,3,FALSE)+VLOOKUP($AC111,'06'!$AC$8:$BH$226,3,FALSE)</f>
        <v>321</v>
      </c>
      <c r="AF111" s="159"/>
      <c r="AG111" s="159"/>
      <c r="AH111" s="160"/>
      <c r="AI111" s="139">
        <f>VLOOKUP($AC111,'04'!$AC$8:$BH$267,7,FALSE)+VLOOKUP($AC111,'05'!$AC$8:$BH$226,7,FALSE)+VLOOKUP($AC111,'06'!$AC$8:$BH$226,7,FALSE)</f>
        <v>247</v>
      </c>
      <c r="AJ111" s="140"/>
      <c r="AK111" s="140"/>
      <c r="AL111" s="141"/>
      <c r="AM111" s="139">
        <f>VLOOKUP($AC111,'04'!$AC$8:$BH$267,11,FALSE)+VLOOKUP($AC111,'05'!$AC$8:$BH$226,11,FALSE)+VLOOKUP($AC111,'06'!$AC$8:$BH$226,11,FALSE)</f>
        <v>0</v>
      </c>
      <c r="AN111" s="140"/>
      <c r="AO111" s="140"/>
      <c r="AP111" s="141"/>
      <c r="AQ111" s="139">
        <f>VLOOKUP($AC111,'04'!$AC$8:$BH$267,15,FALSE)+VLOOKUP($AC111,'05'!$AC$8:$BH$226,15,FALSE)+VLOOKUP($AC111,'06'!$AC$8:$BH$226,15,FALSE)</f>
        <v>247</v>
      </c>
      <c r="AR111" s="140"/>
      <c r="AS111" s="140"/>
      <c r="AT111" s="141"/>
      <c r="AU111" s="139">
        <f>VLOOKUP($AC111,'04'!$AC$8:$BH$267,19,FALSE)+VLOOKUP($AC111,'05'!$AC$8:$BH$226,19,FALSE)+VLOOKUP($AC111,'06'!$AC$8:$BH$226,19,FALSE)</f>
        <v>683</v>
      </c>
      <c r="AV111" s="140"/>
      <c r="AW111" s="140"/>
      <c r="AX111" s="141"/>
      <c r="AY111" s="139">
        <f>VLOOKUP($AC111,'04'!$AC$8:$BH$267,23,FALSE)+VLOOKUP($AC111,'05'!$AC$8:$BH$226,23,FALSE)+VLOOKUP($AC111,'06'!$AC$8:$BH$226,23,FALSE)</f>
        <v>0</v>
      </c>
      <c r="AZ111" s="140"/>
      <c r="BA111" s="140"/>
      <c r="BB111" s="141"/>
      <c r="BC111" s="139">
        <f>VLOOKUP($AC111,'04'!$AC$8:$BH$267,27,FALSE)+VLOOKUP($AC111,'05'!$AC$8:$BH$226,27,FALSE)+VLOOKUP($AC111,'06'!$AC$8:$BH$226,27,FALSE)</f>
        <v>247</v>
      </c>
      <c r="BD111" s="140"/>
      <c r="BE111" s="140"/>
      <c r="BF111" s="141"/>
      <c r="BG111" s="186">
        <f t="shared" si="45"/>
        <v>1</v>
      </c>
      <c r="BH111" s="187"/>
    </row>
    <row r="112" spans="1:60" ht="20.100000000000001" customHeight="1">
      <c r="A112" s="213" t="s">
        <v>527</v>
      </c>
      <c r="B112" s="207"/>
      <c r="C112" s="153" t="s">
        <v>37</v>
      </c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5"/>
      <c r="AC112" s="190" t="s">
        <v>39</v>
      </c>
      <c r="AD112" s="191"/>
      <c r="AE112" s="158">
        <f>VLOOKUP($AC112,'04'!$AC$8:$BH$267,3,FALSE)+VLOOKUP($AC112,'05'!$AC$8:$BH$226,3,FALSE)+VLOOKUP($AC112,'06'!$AC$8:$BH$226,3,FALSE)</f>
        <v>95</v>
      </c>
      <c r="AF112" s="159"/>
      <c r="AG112" s="159"/>
      <c r="AH112" s="160"/>
      <c r="AI112" s="139">
        <f>VLOOKUP($AC112,'04'!$AC$8:$BH$267,7,FALSE)+VLOOKUP($AC112,'05'!$AC$8:$BH$226,7,FALSE)+VLOOKUP($AC112,'06'!$AC$8:$BH$226,7,FALSE)</f>
        <v>52</v>
      </c>
      <c r="AJ112" s="140"/>
      <c r="AK112" s="140"/>
      <c r="AL112" s="141"/>
      <c r="AM112" s="139">
        <f>VLOOKUP($AC112,'04'!$AC$8:$BH$267,11,FALSE)+VLOOKUP($AC112,'05'!$AC$8:$BH$226,11,FALSE)+VLOOKUP($AC112,'06'!$AC$8:$BH$226,11,FALSE)</f>
        <v>0</v>
      </c>
      <c r="AN112" s="140"/>
      <c r="AO112" s="140"/>
      <c r="AP112" s="141"/>
      <c r="AQ112" s="139">
        <f>VLOOKUP($AC112,'04'!$AC$8:$BH$267,15,FALSE)+VLOOKUP($AC112,'05'!$AC$8:$BH$226,15,FALSE)+VLOOKUP($AC112,'06'!$AC$8:$BH$226,15,FALSE)</f>
        <v>52</v>
      </c>
      <c r="AR112" s="140"/>
      <c r="AS112" s="140"/>
      <c r="AT112" s="141"/>
      <c r="AU112" s="139">
        <f>VLOOKUP($AC112,'04'!$AC$8:$BH$267,19,FALSE)+VLOOKUP($AC112,'05'!$AC$8:$BH$226,19,FALSE)+VLOOKUP($AC112,'06'!$AC$8:$BH$226,19,FALSE)</f>
        <v>0</v>
      </c>
      <c r="AV112" s="140"/>
      <c r="AW112" s="140"/>
      <c r="AX112" s="141"/>
      <c r="AY112" s="139">
        <f>VLOOKUP($AC112,'04'!$AC$8:$BH$267,23,FALSE)+VLOOKUP($AC112,'05'!$AC$8:$BH$226,23,FALSE)+VLOOKUP($AC112,'06'!$AC$8:$BH$226,23,FALSE)</f>
        <v>0</v>
      </c>
      <c r="AZ112" s="140"/>
      <c r="BA112" s="140"/>
      <c r="BB112" s="141"/>
      <c r="BC112" s="139">
        <f>VLOOKUP($AC112,'04'!$AC$8:$BH$267,27,FALSE)+VLOOKUP($AC112,'05'!$AC$8:$BH$226,27,FALSE)+VLOOKUP($AC112,'06'!$AC$8:$BH$226,27,FALSE)</f>
        <v>52</v>
      </c>
      <c r="BD112" s="140"/>
      <c r="BE112" s="140"/>
      <c r="BF112" s="141"/>
      <c r="BG112" s="186">
        <f t="shared" si="45"/>
        <v>1</v>
      </c>
      <c r="BH112" s="187"/>
    </row>
    <row r="113" spans="1:60" ht="20.100000000000001" customHeight="1">
      <c r="A113" s="213" t="s">
        <v>528</v>
      </c>
      <c r="B113" s="207"/>
      <c r="C113" s="153" t="s">
        <v>36</v>
      </c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5"/>
      <c r="AC113" s="190" t="s">
        <v>38</v>
      </c>
      <c r="AD113" s="191"/>
      <c r="AE113" s="158">
        <f>VLOOKUP($AC113,'04'!$AC$8:$BH$267,3,FALSE)+VLOOKUP($AC113,'05'!$AC$8:$BH$226,3,FALSE)+VLOOKUP($AC113,'06'!$AC$8:$BH$226,3,FALSE)</f>
        <v>0</v>
      </c>
      <c r="AF113" s="159"/>
      <c r="AG113" s="159"/>
      <c r="AH113" s="160"/>
      <c r="AI113" s="139">
        <f>VLOOKUP($AC113,'04'!$AC$8:$BH$267,7,FALSE)+VLOOKUP($AC113,'05'!$AC$8:$BH$226,7,FALSE)+VLOOKUP($AC113,'06'!$AC$8:$BH$226,7,FALSE)</f>
        <v>0</v>
      </c>
      <c r="AJ113" s="140"/>
      <c r="AK113" s="140"/>
      <c r="AL113" s="141"/>
      <c r="AM113" s="139">
        <f>VLOOKUP($AC113,'04'!$AC$8:$BH$267,11,FALSE)+VLOOKUP($AC113,'05'!$AC$8:$BH$226,11,FALSE)+VLOOKUP($AC113,'06'!$AC$8:$BH$226,11,FALSE)</f>
        <v>0</v>
      </c>
      <c r="AN113" s="140"/>
      <c r="AO113" s="140"/>
      <c r="AP113" s="141"/>
      <c r="AQ113" s="139">
        <f>VLOOKUP($AC113,'04'!$AC$8:$BH$267,15,FALSE)+VLOOKUP($AC113,'05'!$AC$8:$BH$226,15,FALSE)+VLOOKUP($AC113,'06'!$AC$8:$BH$226,15,FALSE)</f>
        <v>0</v>
      </c>
      <c r="AR113" s="140"/>
      <c r="AS113" s="140"/>
      <c r="AT113" s="141"/>
      <c r="AU113" s="139">
        <f>VLOOKUP($AC113,'04'!$AC$8:$BH$267,19,FALSE)+VLOOKUP($AC113,'05'!$AC$8:$BH$226,19,FALSE)+VLOOKUP($AC113,'06'!$AC$8:$BH$226,19,FALSE)</f>
        <v>0</v>
      </c>
      <c r="AV113" s="140"/>
      <c r="AW113" s="140"/>
      <c r="AX113" s="141"/>
      <c r="AY113" s="139">
        <f>VLOOKUP($AC113,'04'!$AC$8:$BH$267,23,FALSE)+VLOOKUP($AC113,'05'!$AC$8:$BH$226,23,FALSE)+VLOOKUP($AC113,'06'!$AC$8:$BH$226,23,FALSE)</f>
        <v>0</v>
      </c>
      <c r="AZ113" s="140"/>
      <c r="BA113" s="140"/>
      <c r="BB113" s="141"/>
      <c r="BC113" s="139">
        <f>VLOOKUP($AC113,'04'!$AC$8:$BH$267,27,FALSE)+VLOOKUP($AC113,'05'!$AC$8:$BH$226,27,FALSE)+VLOOKUP($AC113,'06'!$AC$8:$BH$226,27,FALSE)</f>
        <v>0</v>
      </c>
      <c r="BD113" s="140"/>
      <c r="BE113" s="140"/>
      <c r="BF113" s="141"/>
      <c r="BG113" s="186" t="str">
        <f t="shared" si="45"/>
        <v>n.é.</v>
      </c>
      <c r="BH113" s="187"/>
    </row>
    <row r="114" spans="1:60" s="2" customFormat="1" ht="20.100000000000001" customHeight="1">
      <c r="A114" s="213" t="s">
        <v>529</v>
      </c>
      <c r="B114" s="207"/>
      <c r="C114" s="153" t="s">
        <v>35</v>
      </c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5"/>
      <c r="AC114" s="190" t="s">
        <v>34</v>
      </c>
      <c r="AD114" s="191"/>
      <c r="AE114" s="158">
        <f>VLOOKUP($AC114,'04'!$AC$8:$BH$267,3,FALSE)+VLOOKUP($AC114,'05'!$AC$8:$BH$226,3,FALSE)+VLOOKUP($AC114,'06'!$AC$8:$BH$226,3,FALSE)</f>
        <v>0</v>
      </c>
      <c r="AF114" s="159"/>
      <c r="AG114" s="159"/>
      <c r="AH114" s="160"/>
      <c r="AI114" s="139">
        <f>VLOOKUP($AC114,'04'!$AC$8:$BH$267,7,FALSE)+VLOOKUP($AC114,'05'!$AC$8:$BH$226,7,FALSE)+VLOOKUP($AC114,'06'!$AC$8:$BH$226,7,FALSE)</f>
        <v>0</v>
      </c>
      <c r="AJ114" s="140"/>
      <c r="AK114" s="140"/>
      <c r="AL114" s="141"/>
      <c r="AM114" s="139">
        <f>VLOOKUP($AC114,'04'!$AC$8:$BH$267,11,FALSE)+VLOOKUP($AC114,'05'!$AC$8:$BH$226,11,FALSE)+VLOOKUP($AC114,'06'!$AC$8:$BH$226,11,FALSE)</f>
        <v>0</v>
      </c>
      <c r="AN114" s="140"/>
      <c r="AO114" s="140"/>
      <c r="AP114" s="141"/>
      <c r="AQ114" s="139">
        <f>VLOOKUP($AC114,'04'!$AC$8:$BH$267,15,FALSE)+VLOOKUP($AC114,'05'!$AC$8:$BH$226,15,FALSE)+VLOOKUP($AC114,'06'!$AC$8:$BH$226,15,FALSE)</f>
        <v>0</v>
      </c>
      <c r="AR114" s="140"/>
      <c r="AS114" s="140"/>
      <c r="AT114" s="141"/>
      <c r="AU114" s="139">
        <f>VLOOKUP($AC114,'04'!$AC$8:$BH$267,19,FALSE)+VLOOKUP($AC114,'05'!$AC$8:$BH$226,19,FALSE)+VLOOKUP($AC114,'06'!$AC$8:$BH$226,19,FALSE)</f>
        <v>0</v>
      </c>
      <c r="AV114" s="140"/>
      <c r="AW114" s="140"/>
      <c r="AX114" s="141"/>
      <c r="AY114" s="139">
        <f>VLOOKUP($AC114,'04'!$AC$8:$BH$267,23,FALSE)+VLOOKUP($AC114,'05'!$AC$8:$BH$226,23,FALSE)+VLOOKUP($AC114,'06'!$AC$8:$BH$226,23,FALSE)</f>
        <v>0</v>
      </c>
      <c r="AZ114" s="140"/>
      <c r="BA114" s="140"/>
      <c r="BB114" s="141"/>
      <c r="BC114" s="139">
        <f>VLOOKUP($AC114,'04'!$AC$8:$BH$267,27,FALSE)+VLOOKUP($AC114,'05'!$AC$8:$BH$226,27,FALSE)+VLOOKUP($AC114,'06'!$AC$8:$BH$226,27,FALSE)</f>
        <v>0</v>
      </c>
      <c r="BD114" s="140"/>
      <c r="BE114" s="140"/>
      <c r="BF114" s="141"/>
      <c r="BG114" s="186" t="str">
        <f t="shared" si="45"/>
        <v>n.é.</v>
      </c>
      <c r="BH114" s="187"/>
    </row>
    <row r="115" spans="1:60" s="2" customFormat="1" ht="20.100000000000001" customHeight="1">
      <c r="A115" s="213" t="s">
        <v>530</v>
      </c>
      <c r="B115" s="207"/>
      <c r="C115" s="153" t="s">
        <v>25</v>
      </c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5"/>
      <c r="AC115" s="190" t="s">
        <v>33</v>
      </c>
      <c r="AD115" s="191"/>
      <c r="AE115" s="158">
        <f>VLOOKUP($AC115,'04'!$AC$8:$BH$267,3,FALSE)+VLOOKUP($AC115,'05'!$AC$8:$BH$226,3,FALSE)+VLOOKUP($AC115,'06'!$AC$8:$BH$226,3,FALSE)</f>
        <v>0</v>
      </c>
      <c r="AF115" s="159"/>
      <c r="AG115" s="159"/>
      <c r="AH115" s="160"/>
      <c r="AI115" s="139">
        <f>VLOOKUP($AC115,'04'!$AC$8:$BH$267,7,FALSE)+VLOOKUP($AC115,'05'!$AC$8:$BH$226,7,FALSE)+VLOOKUP($AC115,'06'!$AC$8:$BH$226,7,FALSE)</f>
        <v>2141</v>
      </c>
      <c r="AJ115" s="140"/>
      <c r="AK115" s="140"/>
      <c r="AL115" s="141"/>
      <c r="AM115" s="139">
        <f>VLOOKUP($AC115,'04'!$AC$8:$BH$267,11,FALSE)+VLOOKUP($AC115,'05'!$AC$8:$BH$226,11,FALSE)+VLOOKUP($AC115,'06'!$AC$8:$BH$226,11,FALSE)</f>
        <v>0</v>
      </c>
      <c r="AN115" s="140"/>
      <c r="AO115" s="140"/>
      <c r="AP115" s="141"/>
      <c r="AQ115" s="139">
        <f>VLOOKUP($AC115,'04'!$AC$8:$BH$267,15,FALSE)+VLOOKUP($AC115,'05'!$AC$8:$BH$226,15,FALSE)+VLOOKUP($AC115,'06'!$AC$8:$BH$226,15,FALSE)</f>
        <v>2141</v>
      </c>
      <c r="AR115" s="140"/>
      <c r="AS115" s="140"/>
      <c r="AT115" s="141"/>
      <c r="AU115" s="139">
        <f>VLOOKUP($AC115,'04'!$AC$8:$BH$267,19,FALSE)+VLOOKUP($AC115,'05'!$AC$8:$BH$226,19,FALSE)+VLOOKUP($AC115,'06'!$AC$8:$BH$226,19,FALSE)</f>
        <v>0</v>
      </c>
      <c r="AV115" s="140"/>
      <c r="AW115" s="140"/>
      <c r="AX115" s="141"/>
      <c r="AY115" s="139">
        <f>VLOOKUP($AC115,'04'!$AC$8:$BH$267,23,FALSE)+VLOOKUP($AC115,'05'!$AC$8:$BH$226,23,FALSE)+VLOOKUP($AC115,'06'!$AC$8:$BH$226,23,FALSE)</f>
        <v>0</v>
      </c>
      <c r="AZ115" s="140"/>
      <c r="BA115" s="140"/>
      <c r="BB115" s="141"/>
      <c r="BC115" s="139">
        <f>VLOOKUP($AC115,'04'!$AC$8:$BH$267,27,FALSE)+VLOOKUP($AC115,'05'!$AC$8:$BH$226,27,FALSE)+VLOOKUP($AC115,'06'!$AC$8:$BH$226,27,FALSE)</f>
        <v>2141</v>
      </c>
      <c r="BD115" s="140"/>
      <c r="BE115" s="140"/>
      <c r="BF115" s="141"/>
      <c r="BG115" s="186">
        <f t="shared" si="45"/>
        <v>1</v>
      </c>
      <c r="BH115" s="187"/>
    </row>
    <row r="116" spans="1:60" s="2" customFormat="1" ht="20.100000000000001" customHeight="1">
      <c r="A116" s="212" t="s">
        <v>531</v>
      </c>
      <c r="B116" s="208"/>
      <c r="C116" s="214" t="s">
        <v>883</v>
      </c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6"/>
      <c r="AC116" s="188" t="s">
        <v>27</v>
      </c>
      <c r="AD116" s="189"/>
      <c r="AE116" s="183">
        <f>SUM(AE103:AH115)</f>
        <v>123231</v>
      </c>
      <c r="AF116" s="184"/>
      <c r="AG116" s="184"/>
      <c r="AH116" s="185"/>
      <c r="AI116" s="183">
        <f t="shared" ref="AI116" si="78">SUM(AI103:AL115)</f>
        <v>123375</v>
      </c>
      <c r="AJ116" s="184"/>
      <c r="AK116" s="184"/>
      <c r="AL116" s="185"/>
      <c r="AM116" s="183">
        <f t="shared" ref="AM116" si="79">SUM(AM103:AP115)</f>
        <v>0</v>
      </c>
      <c r="AN116" s="184"/>
      <c r="AO116" s="184"/>
      <c r="AP116" s="185"/>
      <c r="AQ116" s="183">
        <f t="shared" ref="AQ116" si="80">SUM(AQ103:AT115)</f>
        <v>123375</v>
      </c>
      <c r="AR116" s="184"/>
      <c r="AS116" s="184"/>
      <c r="AT116" s="185"/>
      <c r="AU116" s="183">
        <f t="shared" ref="AU116" si="81">SUM(AU103:AX115)</f>
        <v>331030</v>
      </c>
      <c r="AV116" s="184"/>
      <c r="AW116" s="184"/>
      <c r="AX116" s="185"/>
      <c r="AY116" s="183">
        <f t="shared" ref="AY116" si="82">SUM(AY103:BB115)</f>
        <v>0</v>
      </c>
      <c r="AZ116" s="184"/>
      <c r="BA116" s="184"/>
      <c r="BB116" s="185"/>
      <c r="BC116" s="183">
        <f t="shared" ref="BC116" si="83">SUM(BC103:BF115)</f>
        <v>123375</v>
      </c>
      <c r="BD116" s="184"/>
      <c r="BE116" s="184"/>
      <c r="BF116" s="185"/>
      <c r="BG116" s="162">
        <f t="shared" si="45"/>
        <v>1</v>
      </c>
      <c r="BH116" s="163"/>
    </row>
    <row r="117" spans="1:60" ht="20.100000000000001" customHeight="1">
      <c r="A117" s="213" t="s">
        <v>532</v>
      </c>
      <c r="B117" s="207"/>
      <c r="C117" s="153" t="s">
        <v>22</v>
      </c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5"/>
      <c r="AC117" s="190" t="s">
        <v>28</v>
      </c>
      <c r="AD117" s="191"/>
      <c r="AE117" s="158">
        <f>VLOOKUP($AC117,'04'!$AC$8:$BH$267,3,FALSE)+VLOOKUP($AC117,'05'!$AC$8:$BH$226,3,FALSE)+VLOOKUP($AC117,'06'!$AC$8:$BH$226,3,FALSE)</f>
        <v>5387</v>
      </c>
      <c r="AF117" s="159"/>
      <c r="AG117" s="159"/>
      <c r="AH117" s="160"/>
      <c r="AI117" s="139">
        <f>VLOOKUP($AC117,'04'!$AC$8:$BH$267,7,FALSE)+VLOOKUP($AC117,'05'!$AC$8:$BH$226,7,FALSE)+VLOOKUP($AC117,'06'!$AC$8:$BH$226,7,FALSE)</f>
        <v>6114</v>
      </c>
      <c r="AJ117" s="140"/>
      <c r="AK117" s="140"/>
      <c r="AL117" s="141"/>
      <c r="AM117" s="139">
        <f>VLOOKUP($AC117,'04'!$AC$8:$BH$267,11,FALSE)+VLOOKUP($AC117,'05'!$AC$8:$BH$226,11,FALSE)+VLOOKUP($AC117,'06'!$AC$8:$BH$226,11,FALSE)</f>
        <v>0</v>
      </c>
      <c r="AN117" s="140"/>
      <c r="AO117" s="140"/>
      <c r="AP117" s="141"/>
      <c r="AQ117" s="139">
        <f>VLOOKUP($AC117,'04'!$AC$8:$BH$267,15,FALSE)+VLOOKUP($AC117,'05'!$AC$8:$BH$226,15,FALSE)+VLOOKUP($AC117,'06'!$AC$8:$BH$226,15,FALSE)</f>
        <v>6114</v>
      </c>
      <c r="AR117" s="140"/>
      <c r="AS117" s="140"/>
      <c r="AT117" s="141"/>
      <c r="AU117" s="139">
        <f>VLOOKUP($AC117,'04'!$AC$8:$BH$267,19,FALSE)+VLOOKUP($AC117,'05'!$AC$8:$BH$226,19,FALSE)+VLOOKUP($AC117,'06'!$AC$8:$BH$226,19,FALSE)</f>
        <v>16971</v>
      </c>
      <c r="AV117" s="140"/>
      <c r="AW117" s="140"/>
      <c r="AX117" s="141"/>
      <c r="AY117" s="139">
        <f>VLOOKUP($AC117,'04'!$AC$8:$BH$267,23,FALSE)+VLOOKUP($AC117,'05'!$AC$8:$BH$226,23,FALSE)+VLOOKUP($AC117,'06'!$AC$8:$BH$226,23,FALSE)</f>
        <v>0</v>
      </c>
      <c r="AZ117" s="140"/>
      <c r="BA117" s="140"/>
      <c r="BB117" s="141"/>
      <c r="BC117" s="139">
        <f>VLOOKUP($AC117,'04'!$AC$8:$BH$267,27,FALSE)+VLOOKUP($AC117,'05'!$AC$8:$BH$226,27,FALSE)+VLOOKUP($AC117,'06'!$AC$8:$BH$226,27,FALSE)</f>
        <v>6114</v>
      </c>
      <c r="BD117" s="140"/>
      <c r="BE117" s="140"/>
      <c r="BF117" s="141"/>
      <c r="BG117" s="186">
        <f t="shared" si="45"/>
        <v>1</v>
      </c>
      <c r="BH117" s="187"/>
    </row>
    <row r="118" spans="1:60" ht="20.100000000000001" customHeight="1">
      <c r="A118" s="213" t="s">
        <v>533</v>
      </c>
      <c r="B118" s="207"/>
      <c r="C118" s="153" t="s">
        <v>426</v>
      </c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5"/>
      <c r="AC118" s="190" t="s">
        <v>29</v>
      </c>
      <c r="AD118" s="191"/>
      <c r="AE118" s="158">
        <f>VLOOKUP($AC118,'04'!$AC$8:$BH$267,3,FALSE)+VLOOKUP($AC118,'05'!$AC$8:$BH$226,3,FALSE)+VLOOKUP($AC118,'06'!$AC$8:$BH$226,3,FALSE)</f>
        <v>0</v>
      </c>
      <c r="AF118" s="159"/>
      <c r="AG118" s="159"/>
      <c r="AH118" s="160"/>
      <c r="AI118" s="139">
        <f>VLOOKUP($AC118,'04'!$AC$8:$BH$267,7,FALSE)+VLOOKUP($AC118,'05'!$AC$8:$BH$226,7,FALSE)+VLOOKUP($AC118,'06'!$AC$8:$BH$226,7,FALSE)</f>
        <v>1806</v>
      </c>
      <c r="AJ118" s="140"/>
      <c r="AK118" s="140"/>
      <c r="AL118" s="141"/>
      <c r="AM118" s="139">
        <f>VLOOKUP($AC118,'04'!$AC$8:$BH$267,11,FALSE)+VLOOKUP($AC118,'05'!$AC$8:$BH$226,11,FALSE)+VLOOKUP($AC118,'06'!$AC$8:$BH$226,11,FALSE)</f>
        <v>0</v>
      </c>
      <c r="AN118" s="140"/>
      <c r="AO118" s="140"/>
      <c r="AP118" s="141"/>
      <c r="AQ118" s="139">
        <f>VLOOKUP($AC118,'04'!$AC$8:$BH$267,15,FALSE)+VLOOKUP($AC118,'05'!$AC$8:$BH$226,15,FALSE)+VLOOKUP($AC118,'06'!$AC$8:$BH$226,15,FALSE)</f>
        <v>1806</v>
      </c>
      <c r="AR118" s="140"/>
      <c r="AS118" s="140"/>
      <c r="AT118" s="141"/>
      <c r="AU118" s="139">
        <f>VLOOKUP($AC118,'04'!$AC$8:$BH$267,19,FALSE)+VLOOKUP($AC118,'05'!$AC$8:$BH$226,19,FALSE)+VLOOKUP($AC118,'06'!$AC$8:$BH$226,19,FALSE)</f>
        <v>0</v>
      </c>
      <c r="AV118" s="140"/>
      <c r="AW118" s="140"/>
      <c r="AX118" s="141"/>
      <c r="AY118" s="139">
        <f>VLOOKUP($AC118,'04'!$AC$8:$BH$267,23,FALSE)+VLOOKUP($AC118,'05'!$AC$8:$BH$226,23,FALSE)+VLOOKUP($AC118,'06'!$AC$8:$BH$226,23,FALSE)</f>
        <v>0</v>
      </c>
      <c r="AZ118" s="140"/>
      <c r="BA118" s="140"/>
      <c r="BB118" s="141"/>
      <c r="BC118" s="139">
        <f>VLOOKUP($AC118,'04'!$AC$8:$BH$267,27,FALSE)+VLOOKUP($AC118,'05'!$AC$8:$BH$226,27,FALSE)+VLOOKUP($AC118,'06'!$AC$8:$BH$226,27,FALSE)</f>
        <v>1806</v>
      </c>
      <c r="BD118" s="140"/>
      <c r="BE118" s="140"/>
      <c r="BF118" s="141"/>
      <c r="BG118" s="186">
        <f t="shared" si="45"/>
        <v>1</v>
      </c>
      <c r="BH118" s="187"/>
    </row>
    <row r="119" spans="1:60" ht="20.100000000000001" customHeight="1">
      <c r="A119" s="213" t="s">
        <v>534</v>
      </c>
      <c r="B119" s="207"/>
      <c r="C119" s="171" t="s">
        <v>23</v>
      </c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3"/>
      <c r="AC119" s="190" t="s">
        <v>30</v>
      </c>
      <c r="AD119" s="191"/>
      <c r="AE119" s="158">
        <f>VLOOKUP($AC119,'04'!$AC$8:$BH$267,3,FALSE)+VLOOKUP($AC119,'05'!$AC$8:$BH$226,3,FALSE)+VLOOKUP($AC119,'06'!$AC$8:$BH$226,3,FALSE)</f>
        <v>1098</v>
      </c>
      <c r="AF119" s="159"/>
      <c r="AG119" s="159"/>
      <c r="AH119" s="160"/>
      <c r="AI119" s="139">
        <f>VLOOKUP($AC119,'04'!$AC$8:$BH$267,7,FALSE)+VLOOKUP($AC119,'05'!$AC$8:$BH$226,7,FALSE)+VLOOKUP($AC119,'06'!$AC$8:$BH$226,7,FALSE)</f>
        <v>444</v>
      </c>
      <c r="AJ119" s="140"/>
      <c r="AK119" s="140"/>
      <c r="AL119" s="141"/>
      <c r="AM119" s="139">
        <f>VLOOKUP($AC119,'04'!$AC$8:$BH$267,11,FALSE)+VLOOKUP($AC119,'05'!$AC$8:$BH$226,11,FALSE)+VLOOKUP($AC119,'06'!$AC$8:$BH$226,11,FALSE)</f>
        <v>0</v>
      </c>
      <c r="AN119" s="140"/>
      <c r="AO119" s="140"/>
      <c r="AP119" s="141"/>
      <c r="AQ119" s="139">
        <f>VLOOKUP($AC119,'04'!$AC$8:$BH$267,15,FALSE)+VLOOKUP($AC119,'05'!$AC$8:$BH$226,15,FALSE)+VLOOKUP($AC119,'06'!$AC$8:$BH$226,15,FALSE)</f>
        <v>444</v>
      </c>
      <c r="AR119" s="140"/>
      <c r="AS119" s="140"/>
      <c r="AT119" s="141"/>
      <c r="AU119" s="139">
        <f>VLOOKUP($AC119,'04'!$AC$8:$BH$267,19,FALSE)+VLOOKUP($AC119,'05'!$AC$8:$BH$226,19,FALSE)+VLOOKUP($AC119,'06'!$AC$8:$BH$226,19,FALSE)</f>
        <v>0</v>
      </c>
      <c r="AV119" s="140"/>
      <c r="AW119" s="140"/>
      <c r="AX119" s="141"/>
      <c r="AY119" s="139">
        <f>VLOOKUP($AC119,'04'!$AC$8:$BH$267,23,FALSE)+VLOOKUP($AC119,'05'!$AC$8:$BH$226,23,FALSE)+VLOOKUP($AC119,'06'!$AC$8:$BH$226,23,FALSE)</f>
        <v>0</v>
      </c>
      <c r="AZ119" s="140"/>
      <c r="BA119" s="140"/>
      <c r="BB119" s="141"/>
      <c r="BC119" s="139">
        <f>VLOOKUP($AC119,'04'!$AC$8:$BH$267,27,FALSE)+VLOOKUP($AC119,'05'!$AC$8:$BH$226,27,FALSE)+VLOOKUP($AC119,'06'!$AC$8:$BH$226,27,FALSE)</f>
        <v>444</v>
      </c>
      <c r="BD119" s="140"/>
      <c r="BE119" s="140"/>
      <c r="BF119" s="141"/>
      <c r="BG119" s="186">
        <f t="shared" si="45"/>
        <v>1</v>
      </c>
      <c r="BH119" s="187"/>
    </row>
    <row r="120" spans="1:60" ht="20.100000000000001" customHeight="1">
      <c r="A120" s="212" t="s">
        <v>535</v>
      </c>
      <c r="B120" s="208"/>
      <c r="C120" s="175" t="s">
        <v>884</v>
      </c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7"/>
      <c r="AC120" s="188" t="s">
        <v>31</v>
      </c>
      <c r="AD120" s="189"/>
      <c r="AE120" s="183">
        <f>SUM(AE117:AH119)</f>
        <v>6485</v>
      </c>
      <c r="AF120" s="184"/>
      <c r="AG120" s="184"/>
      <c r="AH120" s="185"/>
      <c r="AI120" s="183">
        <f t="shared" ref="AI120" si="84">SUM(AI117:AL119)</f>
        <v>8364</v>
      </c>
      <c r="AJ120" s="184"/>
      <c r="AK120" s="184"/>
      <c r="AL120" s="185"/>
      <c r="AM120" s="183">
        <f t="shared" ref="AM120" si="85">SUM(AM117:AP119)</f>
        <v>0</v>
      </c>
      <c r="AN120" s="184"/>
      <c r="AO120" s="184"/>
      <c r="AP120" s="185"/>
      <c r="AQ120" s="183">
        <f t="shared" ref="AQ120" si="86">SUM(AQ117:AT119)</f>
        <v>8364</v>
      </c>
      <c r="AR120" s="184"/>
      <c r="AS120" s="184"/>
      <c r="AT120" s="185"/>
      <c r="AU120" s="183">
        <f t="shared" ref="AU120" si="87">SUM(AU117:AX119)</f>
        <v>16971</v>
      </c>
      <c r="AV120" s="184"/>
      <c r="AW120" s="184"/>
      <c r="AX120" s="185"/>
      <c r="AY120" s="183">
        <f t="shared" ref="AY120" si="88">SUM(AY117:BB119)</f>
        <v>0</v>
      </c>
      <c r="AZ120" s="184"/>
      <c r="BA120" s="184"/>
      <c r="BB120" s="185"/>
      <c r="BC120" s="183">
        <f t="shared" ref="BC120" si="89">SUM(BC117:BF119)</f>
        <v>8364</v>
      </c>
      <c r="BD120" s="184"/>
      <c r="BE120" s="184"/>
      <c r="BF120" s="185"/>
      <c r="BG120" s="162">
        <f t="shared" si="45"/>
        <v>1</v>
      </c>
      <c r="BH120" s="163"/>
    </row>
    <row r="121" spans="1:60" ht="20.100000000000001" customHeight="1">
      <c r="A121" s="212" t="s">
        <v>536</v>
      </c>
      <c r="B121" s="208"/>
      <c r="C121" s="214" t="s">
        <v>885</v>
      </c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6"/>
      <c r="AC121" s="188" t="s">
        <v>32</v>
      </c>
      <c r="AD121" s="189"/>
      <c r="AE121" s="183">
        <f>AE116+AE120</f>
        <v>129716</v>
      </c>
      <c r="AF121" s="184"/>
      <c r="AG121" s="184"/>
      <c r="AH121" s="185"/>
      <c r="AI121" s="183">
        <f t="shared" ref="AI121" si="90">AI116+AI120</f>
        <v>131739</v>
      </c>
      <c r="AJ121" s="184"/>
      <c r="AK121" s="184"/>
      <c r="AL121" s="185"/>
      <c r="AM121" s="183">
        <f t="shared" ref="AM121" si="91">AM116+AM120</f>
        <v>0</v>
      </c>
      <c r="AN121" s="184"/>
      <c r="AO121" s="184"/>
      <c r="AP121" s="185"/>
      <c r="AQ121" s="183">
        <f t="shared" ref="AQ121" si="92">AQ116+AQ120</f>
        <v>131739</v>
      </c>
      <c r="AR121" s="184"/>
      <c r="AS121" s="184"/>
      <c r="AT121" s="185"/>
      <c r="AU121" s="183">
        <f t="shared" ref="AU121" si="93">AU116+AU120</f>
        <v>348001</v>
      </c>
      <c r="AV121" s="184"/>
      <c r="AW121" s="184"/>
      <c r="AX121" s="185"/>
      <c r="AY121" s="183">
        <f t="shared" ref="AY121" si="94">AY116+AY120</f>
        <v>0</v>
      </c>
      <c r="AZ121" s="184"/>
      <c r="BA121" s="184"/>
      <c r="BB121" s="185"/>
      <c r="BC121" s="183">
        <f t="shared" ref="BC121" si="95">BC116+BC120</f>
        <v>131739</v>
      </c>
      <c r="BD121" s="184"/>
      <c r="BE121" s="184"/>
      <c r="BF121" s="185"/>
      <c r="BG121" s="162">
        <f t="shared" si="45"/>
        <v>1</v>
      </c>
      <c r="BH121" s="163"/>
    </row>
    <row r="122" spans="1:60" s="3" customFormat="1" ht="20.100000000000001" customHeight="1">
      <c r="A122" s="212" t="s">
        <v>537</v>
      </c>
      <c r="B122" s="208"/>
      <c r="C122" s="175" t="s">
        <v>24</v>
      </c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7"/>
      <c r="AC122" s="188" t="s">
        <v>52</v>
      </c>
      <c r="AD122" s="189"/>
      <c r="AE122" s="183">
        <f>VLOOKUP($AC122,'04'!$AC$8:$BH$267,3,FALSE)+VLOOKUP($AC122,'05'!$AC$8:$BH$226,3,FALSE)+VLOOKUP($AC122,'06'!$AC$8:$BH$226,3,FALSE)</f>
        <v>35540</v>
      </c>
      <c r="AF122" s="184"/>
      <c r="AG122" s="184"/>
      <c r="AH122" s="185"/>
      <c r="AI122" s="183">
        <f>VLOOKUP($AC122,'04'!$AC$8:$BH$267,7,FALSE)+VLOOKUP($AC122,'05'!$AC$8:$BH$226,7,FALSE)+VLOOKUP($AC122,'06'!$AC$8:$BH$226,7,FALSE)</f>
        <v>31939</v>
      </c>
      <c r="AJ122" s="184"/>
      <c r="AK122" s="184"/>
      <c r="AL122" s="185"/>
      <c r="AM122" s="183">
        <f>VLOOKUP($AC122,'04'!$AC$8:$BH$267,11,FALSE)+VLOOKUP($AC122,'05'!$AC$8:$BH$226,11,FALSE)+VLOOKUP($AC122,'06'!$AC$8:$BH$226,11,FALSE)</f>
        <v>0</v>
      </c>
      <c r="AN122" s="184"/>
      <c r="AO122" s="184"/>
      <c r="AP122" s="185"/>
      <c r="AQ122" s="183">
        <f>VLOOKUP($AC122,'04'!$AC$8:$BH$267,15,FALSE)+VLOOKUP($AC122,'05'!$AC$8:$BH$226,15,FALSE)+VLOOKUP($AC122,'06'!$AC$8:$BH$226,15,FALSE)</f>
        <v>31939</v>
      </c>
      <c r="AR122" s="184"/>
      <c r="AS122" s="184"/>
      <c r="AT122" s="185"/>
      <c r="AU122" s="183">
        <f>VLOOKUP($AC122,'04'!$AC$8:$BH$267,19,FALSE)+VLOOKUP($AC122,'05'!$AC$8:$BH$226,19,FALSE)+VLOOKUP($AC122,'06'!$AC$8:$BH$226,19,FALSE)</f>
        <v>93938</v>
      </c>
      <c r="AV122" s="184"/>
      <c r="AW122" s="184"/>
      <c r="AX122" s="185"/>
      <c r="AY122" s="183">
        <f>VLOOKUP($AC122,'04'!$AC$8:$BH$267,23,FALSE)+VLOOKUP($AC122,'05'!$AC$8:$BH$226,23,FALSE)+VLOOKUP($AC122,'06'!$AC$8:$BH$226,23,FALSE)</f>
        <v>0</v>
      </c>
      <c r="AZ122" s="184"/>
      <c r="BA122" s="184"/>
      <c r="BB122" s="185"/>
      <c r="BC122" s="183">
        <f>VLOOKUP($AC122,'04'!$AC$8:$BH$267,27,FALSE)+VLOOKUP($AC122,'05'!$AC$8:$BH$226,27,FALSE)+VLOOKUP($AC122,'06'!$AC$8:$BH$226,27,FALSE)</f>
        <v>31939</v>
      </c>
      <c r="BD122" s="184"/>
      <c r="BE122" s="184"/>
      <c r="BF122" s="185"/>
      <c r="BG122" s="162">
        <f t="shared" si="45"/>
        <v>1</v>
      </c>
      <c r="BH122" s="163"/>
    </row>
    <row r="123" spans="1:60" ht="20.100000000000001" customHeight="1">
      <c r="A123" s="213" t="s">
        <v>538</v>
      </c>
      <c r="B123" s="207"/>
      <c r="C123" s="153" t="s">
        <v>63</v>
      </c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5"/>
      <c r="AC123" s="190" t="s">
        <v>82</v>
      </c>
      <c r="AD123" s="191"/>
      <c r="AE123" s="158">
        <f>VLOOKUP($AC123,'04'!$AC$8:$BH$267,3,FALSE)+VLOOKUP($AC123,'05'!$AC$8:$BH$226,3,FALSE)+VLOOKUP($AC123,'06'!$AC$8:$BH$226,3,FALSE)</f>
        <v>1410</v>
      </c>
      <c r="AF123" s="159"/>
      <c r="AG123" s="159"/>
      <c r="AH123" s="160"/>
      <c r="AI123" s="139">
        <f>VLOOKUP($AC123,'04'!$AC$8:$BH$267,7,FALSE)+VLOOKUP($AC123,'05'!$AC$8:$BH$226,7,FALSE)+VLOOKUP($AC123,'06'!$AC$8:$BH$226,7,FALSE)</f>
        <v>977</v>
      </c>
      <c r="AJ123" s="140"/>
      <c r="AK123" s="140"/>
      <c r="AL123" s="141"/>
      <c r="AM123" s="139">
        <f>VLOOKUP($AC123,'04'!$AC$8:$BH$267,11,FALSE)+VLOOKUP($AC123,'05'!$AC$8:$BH$226,11,FALSE)+VLOOKUP($AC123,'06'!$AC$8:$BH$226,11,FALSE)</f>
        <v>0</v>
      </c>
      <c r="AN123" s="140"/>
      <c r="AO123" s="140"/>
      <c r="AP123" s="141"/>
      <c r="AQ123" s="139">
        <f>VLOOKUP($AC123,'04'!$AC$8:$BH$267,15,FALSE)+VLOOKUP($AC123,'05'!$AC$8:$BH$226,15,FALSE)+VLOOKUP($AC123,'06'!$AC$8:$BH$226,15,FALSE)</f>
        <v>977</v>
      </c>
      <c r="AR123" s="140"/>
      <c r="AS123" s="140"/>
      <c r="AT123" s="141"/>
      <c r="AU123" s="139">
        <f>VLOOKUP($AC123,'04'!$AC$8:$BH$267,19,FALSE)+VLOOKUP($AC123,'05'!$AC$8:$BH$226,19,FALSE)+VLOOKUP($AC123,'06'!$AC$8:$BH$226,19,FALSE)</f>
        <v>0</v>
      </c>
      <c r="AV123" s="140"/>
      <c r="AW123" s="140"/>
      <c r="AX123" s="141"/>
      <c r="AY123" s="139">
        <f>VLOOKUP($AC123,'04'!$AC$8:$BH$267,23,FALSE)+VLOOKUP($AC123,'05'!$AC$8:$BH$226,23,FALSE)+VLOOKUP($AC123,'06'!$AC$8:$BH$226,23,FALSE)</f>
        <v>7</v>
      </c>
      <c r="AZ123" s="140"/>
      <c r="BA123" s="140"/>
      <c r="BB123" s="141"/>
      <c r="BC123" s="139">
        <f>VLOOKUP($AC123,'04'!$AC$8:$BH$267,27,FALSE)+VLOOKUP($AC123,'05'!$AC$8:$BH$226,27,FALSE)+VLOOKUP($AC123,'06'!$AC$8:$BH$226,27,FALSE)</f>
        <v>967</v>
      </c>
      <c r="BD123" s="140"/>
      <c r="BE123" s="140"/>
      <c r="BF123" s="141"/>
      <c r="BG123" s="186">
        <f t="shared" si="45"/>
        <v>0.98976458546571133</v>
      </c>
      <c r="BH123" s="187"/>
    </row>
    <row r="124" spans="1:60" ht="20.100000000000001" customHeight="1">
      <c r="A124" s="213" t="s">
        <v>539</v>
      </c>
      <c r="B124" s="207"/>
      <c r="C124" s="153" t="s">
        <v>64</v>
      </c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5"/>
      <c r="AC124" s="190" t="s">
        <v>83</v>
      </c>
      <c r="AD124" s="191"/>
      <c r="AE124" s="158">
        <f>VLOOKUP($AC124,'04'!$AC$8:$BH$267,3,FALSE)+VLOOKUP($AC124,'05'!$AC$8:$BH$226,3,FALSE)+VLOOKUP($AC124,'06'!$AC$8:$BH$226,3,FALSE)</f>
        <v>27301</v>
      </c>
      <c r="AF124" s="159"/>
      <c r="AG124" s="159"/>
      <c r="AH124" s="160"/>
      <c r="AI124" s="139">
        <f>VLOOKUP($AC124,'04'!$AC$8:$BH$267,7,FALSE)+VLOOKUP($AC124,'05'!$AC$8:$BH$226,7,FALSE)+VLOOKUP($AC124,'06'!$AC$8:$BH$226,7,FALSE)</f>
        <v>30492</v>
      </c>
      <c r="AJ124" s="140"/>
      <c r="AK124" s="140"/>
      <c r="AL124" s="141"/>
      <c r="AM124" s="139">
        <f>VLOOKUP($AC124,'04'!$AC$8:$BH$267,11,FALSE)+VLOOKUP($AC124,'05'!$AC$8:$BH$226,11,FALSE)+VLOOKUP($AC124,'06'!$AC$8:$BH$226,11,FALSE)</f>
        <v>607</v>
      </c>
      <c r="AN124" s="140"/>
      <c r="AO124" s="140"/>
      <c r="AP124" s="141"/>
      <c r="AQ124" s="139">
        <f>VLOOKUP($AC124,'04'!$AC$8:$BH$267,15,FALSE)+VLOOKUP($AC124,'05'!$AC$8:$BH$226,15,FALSE)+VLOOKUP($AC124,'06'!$AC$8:$BH$226,15,FALSE)</f>
        <v>29885</v>
      </c>
      <c r="AR124" s="140"/>
      <c r="AS124" s="140"/>
      <c r="AT124" s="141"/>
      <c r="AU124" s="139">
        <f>VLOOKUP($AC124,'04'!$AC$8:$BH$267,19,FALSE)+VLOOKUP($AC124,'05'!$AC$8:$BH$226,19,FALSE)+VLOOKUP($AC124,'06'!$AC$8:$BH$226,19,FALSE)</f>
        <v>73308</v>
      </c>
      <c r="AV124" s="140"/>
      <c r="AW124" s="140"/>
      <c r="AX124" s="141"/>
      <c r="AY124" s="139">
        <f>VLOOKUP($AC124,'04'!$AC$8:$BH$267,23,FALSE)+VLOOKUP($AC124,'05'!$AC$8:$BH$226,23,FALSE)+VLOOKUP($AC124,'06'!$AC$8:$BH$226,23,FALSE)</f>
        <v>174</v>
      </c>
      <c r="AZ124" s="140"/>
      <c r="BA124" s="140"/>
      <c r="BB124" s="141"/>
      <c r="BC124" s="139">
        <f>VLOOKUP($AC124,'04'!$AC$8:$BH$267,27,FALSE)+VLOOKUP($AC124,'05'!$AC$8:$BH$226,27,FALSE)+VLOOKUP($AC124,'06'!$AC$8:$BH$226,27,FALSE)</f>
        <v>25061</v>
      </c>
      <c r="BD124" s="140"/>
      <c r="BE124" s="140"/>
      <c r="BF124" s="141"/>
      <c r="BG124" s="186">
        <f t="shared" si="45"/>
        <v>0.82188770825134461</v>
      </c>
      <c r="BH124" s="187"/>
    </row>
    <row r="125" spans="1:60" ht="20.100000000000001" customHeight="1">
      <c r="A125" s="213" t="s">
        <v>540</v>
      </c>
      <c r="B125" s="207"/>
      <c r="C125" s="153" t="s">
        <v>65</v>
      </c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5"/>
      <c r="AC125" s="190" t="s">
        <v>84</v>
      </c>
      <c r="AD125" s="191"/>
      <c r="AE125" s="158">
        <f>VLOOKUP($AC125,'04'!$AC$8:$BH$267,3,FALSE)+VLOOKUP($AC125,'05'!$AC$8:$BH$226,3,FALSE)+VLOOKUP($AC125,'06'!$AC$8:$BH$226,3,FALSE)</f>
        <v>0</v>
      </c>
      <c r="AF125" s="159"/>
      <c r="AG125" s="159"/>
      <c r="AH125" s="160"/>
      <c r="AI125" s="139">
        <f>VLOOKUP($AC125,'04'!$AC$8:$BH$267,7,FALSE)+VLOOKUP($AC125,'05'!$AC$8:$BH$226,7,FALSE)+VLOOKUP($AC125,'06'!$AC$8:$BH$226,7,FALSE)</f>
        <v>0</v>
      </c>
      <c r="AJ125" s="140"/>
      <c r="AK125" s="140"/>
      <c r="AL125" s="141"/>
      <c r="AM125" s="139">
        <f>VLOOKUP($AC125,'04'!$AC$8:$BH$267,11,FALSE)+VLOOKUP($AC125,'05'!$AC$8:$BH$226,11,FALSE)+VLOOKUP($AC125,'06'!$AC$8:$BH$226,11,FALSE)</f>
        <v>0</v>
      </c>
      <c r="AN125" s="140"/>
      <c r="AO125" s="140"/>
      <c r="AP125" s="141"/>
      <c r="AQ125" s="139">
        <f>VLOOKUP($AC125,'04'!$AC$8:$BH$267,15,FALSE)+VLOOKUP($AC125,'05'!$AC$8:$BH$226,15,FALSE)+VLOOKUP($AC125,'06'!$AC$8:$BH$226,15,FALSE)</f>
        <v>0</v>
      </c>
      <c r="AR125" s="140"/>
      <c r="AS125" s="140"/>
      <c r="AT125" s="141"/>
      <c r="AU125" s="139">
        <f>VLOOKUP($AC125,'04'!$AC$8:$BH$267,19,FALSE)+VLOOKUP($AC125,'05'!$AC$8:$BH$226,19,FALSE)+VLOOKUP($AC125,'06'!$AC$8:$BH$226,19,FALSE)</f>
        <v>0</v>
      </c>
      <c r="AV125" s="140"/>
      <c r="AW125" s="140"/>
      <c r="AX125" s="141"/>
      <c r="AY125" s="139">
        <f>VLOOKUP($AC125,'04'!$AC$8:$BH$267,23,FALSE)+VLOOKUP($AC125,'05'!$AC$8:$BH$226,23,FALSE)+VLOOKUP($AC125,'06'!$AC$8:$BH$226,23,FALSE)</f>
        <v>0</v>
      </c>
      <c r="AZ125" s="140"/>
      <c r="BA125" s="140"/>
      <c r="BB125" s="141"/>
      <c r="BC125" s="139">
        <f>VLOOKUP($AC125,'04'!$AC$8:$BH$267,27,FALSE)+VLOOKUP($AC125,'05'!$AC$8:$BH$226,27,FALSE)+VLOOKUP($AC125,'06'!$AC$8:$BH$226,27,FALSE)</f>
        <v>0</v>
      </c>
      <c r="BD125" s="140"/>
      <c r="BE125" s="140"/>
      <c r="BF125" s="141"/>
      <c r="BG125" s="186" t="str">
        <f t="shared" si="45"/>
        <v>n.é.</v>
      </c>
      <c r="BH125" s="187"/>
    </row>
    <row r="126" spans="1:60" ht="20.100000000000001" customHeight="1">
      <c r="A126" s="212" t="s">
        <v>541</v>
      </c>
      <c r="B126" s="208"/>
      <c r="C126" s="175" t="s">
        <v>886</v>
      </c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7"/>
      <c r="AC126" s="188" t="s">
        <v>92</v>
      </c>
      <c r="AD126" s="189"/>
      <c r="AE126" s="183">
        <f>SUM(AE123:AH125)</f>
        <v>28711</v>
      </c>
      <c r="AF126" s="184"/>
      <c r="AG126" s="184"/>
      <c r="AH126" s="185"/>
      <c r="AI126" s="183">
        <f t="shared" ref="AI126" si="96">SUM(AI123:AL125)</f>
        <v>31469</v>
      </c>
      <c r="AJ126" s="184"/>
      <c r="AK126" s="184"/>
      <c r="AL126" s="185"/>
      <c r="AM126" s="183">
        <f t="shared" ref="AM126" si="97">SUM(AM123:AP125)</f>
        <v>607</v>
      </c>
      <c r="AN126" s="184"/>
      <c r="AO126" s="184"/>
      <c r="AP126" s="185"/>
      <c r="AQ126" s="183">
        <f t="shared" ref="AQ126" si="98">SUM(AQ123:AT125)</f>
        <v>30862</v>
      </c>
      <c r="AR126" s="184"/>
      <c r="AS126" s="184"/>
      <c r="AT126" s="185"/>
      <c r="AU126" s="183">
        <f t="shared" ref="AU126" si="99">SUM(AU123:AX125)</f>
        <v>73308</v>
      </c>
      <c r="AV126" s="184"/>
      <c r="AW126" s="184"/>
      <c r="AX126" s="185"/>
      <c r="AY126" s="183">
        <f t="shared" ref="AY126" si="100">SUM(AY123:BB125)</f>
        <v>181</v>
      </c>
      <c r="AZ126" s="184"/>
      <c r="BA126" s="184"/>
      <c r="BB126" s="185"/>
      <c r="BC126" s="183">
        <f t="shared" ref="BC126" si="101">SUM(BC123:BF125)</f>
        <v>26028</v>
      </c>
      <c r="BD126" s="184"/>
      <c r="BE126" s="184"/>
      <c r="BF126" s="185"/>
      <c r="BG126" s="162">
        <f t="shared" si="45"/>
        <v>0.82709968540468393</v>
      </c>
      <c r="BH126" s="163"/>
    </row>
    <row r="127" spans="1:60" ht="20.100000000000001" customHeight="1">
      <c r="A127" s="213" t="s">
        <v>542</v>
      </c>
      <c r="B127" s="207"/>
      <c r="C127" s="153" t="s">
        <v>66</v>
      </c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5"/>
      <c r="AC127" s="190" t="s">
        <v>85</v>
      </c>
      <c r="AD127" s="191"/>
      <c r="AE127" s="158">
        <f>VLOOKUP($AC127,'04'!$AC$8:$BH$267,3,FALSE)+VLOOKUP($AC127,'05'!$AC$8:$BH$226,3,FALSE)+VLOOKUP($AC127,'06'!$AC$8:$BH$226,3,FALSE)</f>
        <v>2983</v>
      </c>
      <c r="AF127" s="159"/>
      <c r="AG127" s="159"/>
      <c r="AH127" s="160"/>
      <c r="AI127" s="139">
        <f>VLOOKUP($AC127,'04'!$AC$8:$BH$267,7,FALSE)+VLOOKUP($AC127,'05'!$AC$8:$BH$226,7,FALSE)+VLOOKUP($AC127,'06'!$AC$8:$BH$226,7,FALSE)</f>
        <v>2418</v>
      </c>
      <c r="AJ127" s="140"/>
      <c r="AK127" s="140"/>
      <c r="AL127" s="141"/>
      <c r="AM127" s="139">
        <f>VLOOKUP($AC127,'04'!$AC$8:$BH$267,11,FALSE)+VLOOKUP($AC127,'05'!$AC$8:$BH$226,11,FALSE)+VLOOKUP($AC127,'06'!$AC$8:$BH$226,11,FALSE)</f>
        <v>0</v>
      </c>
      <c r="AN127" s="140"/>
      <c r="AO127" s="140"/>
      <c r="AP127" s="141"/>
      <c r="AQ127" s="139">
        <f>VLOOKUP($AC127,'04'!$AC$8:$BH$267,15,FALSE)+VLOOKUP($AC127,'05'!$AC$8:$BH$226,15,FALSE)+VLOOKUP($AC127,'06'!$AC$8:$BH$226,15,FALSE)</f>
        <v>2418</v>
      </c>
      <c r="AR127" s="140"/>
      <c r="AS127" s="140"/>
      <c r="AT127" s="141"/>
      <c r="AU127" s="139">
        <f>VLOOKUP($AC127,'04'!$AC$8:$BH$267,19,FALSE)+VLOOKUP($AC127,'05'!$AC$8:$BH$226,19,FALSE)+VLOOKUP($AC127,'06'!$AC$8:$BH$226,19,FALSE)</f>
        <v>109</v>
      </c>
      <c r="AV127" s="140"/>
      <c r="AW127" s="140"/>
      <c r="AX127" s="141"/>
      <c r="AY127" s="139">
        <f>VLOOKUP($AC127,'04'!$AC$8:$BH$267,23,FALSE)+VLOOKUP($AC127,'05'!$AC$8:$BH$226,23,FALSE)+VLOOKUP($AC127,'06'!$AC$8:$BH$226,23,FALSE)</f>
        <v>28</v>
      </c>
      <c r="AZ127" s="140"/>
      <c r="BA127" s="140"/>
      <c r="BB127" s="141"/>
      <c r="BC127" s="139">
        <f>VLOOKUP($AC127,'04'!$AC$8:$BH$267,27,FALSE)+VLOOKUP($AC127,'05'!$AC$8:$BH$226,27,FALSE)+VLOOKUP($AC127,'06'!$AC$8:$BH$226,27,FALSE)</f>
        <v>2403</v>
      </c>
      <c r="BD127" s="140"/>
      <c r="BE127" s="140"/>
      <c r="BF127" s="141"/>
      <c r="BG127" s="186">
        <f t="shared" si="45"/>
        <v>0.99379652605459057</v>
      </c>
      <c r="BH127" s="187"/>
    </row>
    <row r="128" spans="1:60" ht="20.100000000000001" customHeight="1">
      <c r="A128" s="213" t="s">
        <v>543</v>
      </c>
      <c r="B128" s="207"/>
      <c r="C128" s="153" t="s">
        <v>67</v>
      </c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5"/>
      <c r="AC128" s="190" t="s">
        <v>86</v>
      </c>
      <c r="AD128" s="191"/>
      <c r="AE128" s="158">
        <f>VLOOKUP($AC128,'04'!$AC$8:$BH$267,3,FALSE)+VLOOKUP($AC128,'05'!$AC$8:$BH$226,3,FALSE)+VLOOKUP($AC128,'06'!$AC$8:$BH$226,3,FALSE)</f>
        <v>2230</v>
      </c>
      <c r="AF128" s="159"/>
      <c r="AG128" s="159"/>
      <c r="AH128" s="160"/>
      <c r="AI128" s="139">
        <f>VLOOKUP($AC128,'04'!$AC$8:$BH$267,7,FALSE)+VLOOKUP($AC128,'05'!$AC$8:$BH$226,7,FALSE)+VLOOKUP($AC128,'06'!$AC$8:$BH$226,7,FALSE)</f>
        <v>2014</v>
      </c>
      <c r="AJ128" s="140"/>
      <c r="AK128" s="140"/>
      <c r="AL128" s="141"/>
      <c r="AM128" s="139">
        <f>VLOOKUP($AC128,'04'!$AC$8:$BH$267,11,FALSE)+VLOOKUP($AC128,'05'!$AC$8:$BH$226,11,FALSE)+VLOOKUP($AC128,'06'!$AC$8:$BH$226,11,FALSE)</f>
        <v>0</v>
      </c>
      <c r="AN128" s="140"/>
      <c r="AO128" s="140"/>
      <c r="AP128" s="141"/>
      <c r="AQ128" s="139">
        <f>VLOOKUP($AC128,'04'!$AC$8:$BH$267,15,FALSE)+VLOOKUP($AC128,'05'!$AC$8:$BH$226,15,FALSE)+VLOOKUP($AC128,'06'!$AC$8:$BH$226,15,FALSE)</f>
        <v>2014</v>
      </c>
      <c r="AR128" s="140"/>
      <c r="AS128" s="140"/>
      <c r="AT128" s="141"/>
      <c r="AU128" s="139">
        <f>VLOOKUP($AC128,'04'!$AC$8:$BH$267,19,FALSE)+VLOOKUP($AC128,'05'!$AC$8:$BH$226,19,FALSE)+VLOOKUP($AC128,'06'!$AC$8:$BH$226,19,FALSE)</f>
        <v>291</v>
      </c>
      <c r="AV128" s="140"/>
      <c r="AW128" s="140"/>
      <c r="AX128" s="141"/>
      <c r="AY128" s="139">
        <f>VLOOKUP($AC128,'04'!$AC$8:$BH$267,23,FALSE)+VLOOKUP($AC128,'05'!$AC$8:$BH$226,23,FALSE)+VLOOKUP($AC128,'06'!$AC$8:$BH$226,23,FALSE)</f>
        <v>20</v>
      </c>
      <c r="AZ128" s="140"/>
      <c r="BA128" s="140"/>
      <c r="BB128" s="141"/>
      <c r="BC128" s="139">
        <f>VLOOKUP($AC128,'04'!$AC$8:$BH$267,27,FALSE)+VLOOKUP($AC128,'05'!$AC$8:$BH$226,27,FALSE)+VLOOKUP($AC128,'06'!$AC$8:$BH$226,27,FALSE)</f>
        <v>1946</v>
      </c>
      <c r="BD128" s="140"/>
      <c r="BE128" s="140"/>
      <c r="BF128" s="141"/>
      <c r="BG128" s="186">
        <f t="shared" si="45"/>
        <v>0.96623634558093352</v>
      </c>
      <c r="BH128" s="187"/>
    </row>
    <row r="129" spans="1:60" ht="20.100000000000001" customHeight="1">
      <c r="A129" s="212" t="s">
        <v>544</v>
      </c>
      <c r="B129" s="208"/>
      <c r="C129" s="175" t="s">
        <v>887</v>
      </c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7"/>
      <c r="AC129" s="188" t="s">
        <v>93</v>
      </c>
      <c r="AD129" s="189"/>
      <c r="AE129" s="183">
        <f>SUM(AE127:AH128)</f>
        <v>5213</v>
      </c>
      <c r="AF129" s="184"/>
      <c r="AG129" s="184"/>
      <c r="AH129" s="185"/>
      <c r="AI129" s="183">
        <f t="shared" ref="AI129" si="102">SUM(AI127:AL128)</f>
        <v>4432</v>
      </c>
      <c r="AJ129" s="184"/>
      <c r="AK129" s="184"/>
      <c r="AL129" s="185"/>
      <c r="AM129" s="183">
        <f t="shared" ref="AM129" si="103">SUM(AM127:AP128)</f>
        <v>0</v>
      </c>
      <c r="AN129" s="184"/>
      <c r="AO129" s="184"/>
      <c r="AP129" s="185"/>
      <c r="AQ129" s="183">
        <f t="shared" ref="AQ129" si="104">SUM(AQ127:AT128)</f>
        <v>4432</v>
      </c>
      <c r="AR129" s="184"/>
      <c r="AS129" s="184"/>
      <c r="AT129" s="185"/>
      <c r="AU129" s="183">
        <f t="shared" ref="AU129" si="105">SUM(AU127:AX128)</f>
        <v>400</v>
      </c>
      <c r="AV129" s="184"/>
      <c r="AW129" s="184"/>
      <c r="AX129" s="185"/>
      <c r="AY129" s="183">
        <f t="shared" ref="AY129" si="106">SUM(AY127:BB128)</f>
        <v>48</v>
      </c>
      <c r="AZ129" s="184"/>
      <c r="BA129" s="184"/>
      <c r="BB129" s="185"/>
      <c r="BC129" s="183">
        <f t="shared" ref="BC129" si="107">SUM(BC127:BF128)</f>
        <v>4349</v>
      </c>
      <c r="BD129" s="184"/>
      <c r="BE129" s="184"/>
      <c r="BF129" s="185"/>
      <c r="BG129" s="162">
        <f t="shared" si="45"/>
        <v>0.98127256317689526</v>
      </c>
      <c r="BH129" s="163"/>
    </row>
    <row r="130" spans="1:60" ht="20.100000000000001" customHeight="1">
      <c r="A130" s="213" t="s">
        <v>545</v>
      </c>
      <c r="B130" s="207"/>
      <c r="C130" s="153" t="s">
        <v>68</v>
      </c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5"/>
      <c r="AC130" s="190" t="s">
        <v>87</v>
      </c>
      <c r="AD130" s="191"/>
      <c r="AE130" s="158">
        <f>VLOOKUP($AC130,'04'!$AC$8:$BH$267,3,FALSE)+VLOOKUP($AC130,'05'!$AC$8:$BH$226,3,FALSE)+VLOOKUP($AC130,'06'!$AC$8:$BH$226,3,FALSE)</f>
        <v>21175</v>
      </c>
      <c r="AF130" s="159"/>
      <c r="AG130" s="159"/>
      <c r="AH130" s="160"/>
      <c r="AI130" s="139">
        <f>VLOOKUP($AC130,'04'!$AC$8:$BH$267,7,FALSE)+VLOOKUP($AC130,'05'!$AC$8:$BH$226,7,FALSE)+VLOOKUP($AC130,'06'!$AC$8:$BH$226,7,FALSE)</f>
        <v>18054</v>
      </c>
      <c r="AJ130" s="140"/>
      <c r="AK130" s="140"/>
      <c r="AL130" s="141"/>
      <c r="AM130" s="139">
        <f>VLOOKUP($AC130,'04'!$AC$8:$BH$267,11,FALSE)+VLOOKUP($AC130,'05'!$AC$8:$BH$226,11,FALSE)+VLOOKUP($AC130,'06'!$AC$8:$BH$226,11,FALSE)</f>
        <v>0</v>
      </c>
      <c r="AN130" s="140"/>
      <c r="AO130" s="140"/>
      <c r="AP130" s="141"/>
      <c r="AQ130" s="139">
        <f>VLOOKUP($AC130,'04'!$AC$8:$BH$267,15,FALSE)+VLOOKUP($AC130,'05'!$AC$8:$BH$226,15,FALSE)+VLOOKUP($AC130,'06'!$AC$8:$BH$226,15,FALSE)</f>
        <v>17212</v>
      </c>
      <c r="AR130" s="140"/>
      <c r="AS130" s="140"/>
      <c r="AT130" s="141"/>
      <c r="AU130" s="139">
        <f>VLOOKUP($AC130,'04'!$AC$8:$BH$267,19,FALSE)+VLOOKUP($AC130,'05'!$AC$8:$BH$226,19,FALSE)+VLOOKUP($AC130,'06'!$AC$8:$BH$226,19,FALSE)</f>
        <v>36117</v>
      </c>
      <c r="AV130" s="140"/>
      <c r="AW130" s="140"/>
      <c r="AX130" s="141"/>
      <c r="AY130" s="139">
        <f>VLOOKUP($AC130,'04'!$AC$8:$BH$267,23,FALSE)+VLOOKUP($AC130,'05'!$AC$8:$BH$226,23,FALSE)+VLOOKUP($AC130,'06'!$AC$8:$BH$226,23,FALSE)</f>
        <v>244</v>
      </c>
      <c r="AZ130" s="140"/>
      <c r="BA130" s="140"/>
      <c r="BB130" s="141"/>
      <c r="BC130" s="139">
        <f>VLOOKUP($AC130,'04'!$AC$8:$BH$267,27,FALSE)+VLOOKUP($AC130,'05'!$AC$8:$BH$226,27,FALSE)+VLOOKUP($AC130,'06'!$AC$8:$BH$226,27,FALSE)</f>
        <v>16088</v>
      </c>
      <c r="BD130" s="140"/>
      <c r="BE130" s="140"/>
      <c r="BF130" s="141"/>
      <c r="BG130" s="186">
        <f t="shared" si="45"/>
        <v>0.89110446438462387</v>
      </c>
      <c r="BH130" s="187"/>
    </row>
    <row r="131" spans="1:60" ht="20.100000000000001" customHeight="1">
      <c r="A131" s="213" t="s">
        <v>744</v>
      </c>
      <c r="B131" s="207"/>
      <c r="C131" s="153" t="s">
        <v>69</v>
      </c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5"/>
      <c r="AC131" s="190" t="s">
        <v>88</v>
      </c>
      <c r="AD131" s="191"/>
      <c r="AE131" s="158">
        <f>VLOOKUP($AC131,'04'!$AC$8:$BH$267,3,FALSE)+VLOOKUP($AC131,'05'!$AC$8:$BH$226,3,FALSE)+VLOOKUP($AC131,'06'!$AC$8:$BH$226,3,FALSE)</f>
        <v>450</v>
      </c>
      <c r="AF131" s="159"/>
      <c r="AG131" s="159"/>
      <c r="AH131" s="160"/>
      <c r="AI131" s="139">
        <f>VLOOKUP($AC131,'04'!$AC$8:$BH$267,7,FALSE)+VLOOKUP($AC131,'05'!$AC$8:$BH$226,7,FALSE)+VLOOKUP($AC131,'06'!$AC$8:$BH$226,7,FALSE)</f>
        <v>483</v>
      </c>
      <c r="AJ131" s="140"/>
      <c r="AK131" s="140"/>
      <c r="AL131" s="141"/>
      <c r="AM131" s="139">
        <f>VLOOKUP($AC131,'04'!$AC$8:$BH$267,11,FALSE)+VLOOKUP($AC131,'05'!$AC$8:$BH$226,11,FALSE)+VLOOKUP($AC131,'06'!$AC$8:$BH$226,11,FALSE)</f>
        <v>0</v>
      </c>
      <c r="AN131" s="140"/>
      <c r="AO131" s="140"/>
      <c r="AP131" s="141"/>
      <c r="AQ131" s="139">
        <f>VLOOKUP($AC131,'04'!$AC$8:$BH$267,15,FALSE)+VLOOKUP($AC131,'05'!$AC$8:$BH$226,15,FALSE)+VLOOKUP($AC131,'06'!$AC$8:$BH$226,15,FALSE)</f>
        <v>483</v>
      </c>
      <c r="AR131" s="140"/>
      <c r="AS131" s="140"/>
      <c r="AT131" s="141"/>
      <c r="AU131" s="139">
        <f>VLOOKUP($AC131,'04'!$AC$8:$BH$267,19,FALSE)+VLOOKUP($AC131,'05'!$AC$8:$BH$226,19,FALSE)+VLOOKUP($AC131,'06'!$AC$8:$BH$226,19,FALSE)</f>
        <v>0</v>
      </c>
      <c r="AV131" s="140"/>
      <c r="AW131" s="140"/>
      <c r="AX131" s="141"/>
      <c r="AY131" s="139">
        <f>VLOOKUP($AC131,'04'!$AC$8:$BH$267,23,FALSE)+VLOOKUP($AC131,'05'!$AC$8:$BH$226,23,FALSE)+VLOOKUP($AC131,'06'!$AC$8:$BH$226,23,FALSE)</f>
        <v>0</v>
      </c>
      <c r="AZ131" s="140"/>
      <c r="BA131" s="140"/>
      <c r="BB131" s="141"/>
      <c r="BC131" s="139">
        <f>VLOOKUP($AC131,'04'!$AC$8:$BH$267,27,FALSE)+VLOOKUP($AC131,'05'!$AC$8:$BH$226,27,FALSE)+VLOOKUP($AC131,'06'!$AC$8:$BH$226,27,FALSE)</f>
        <v>431</v>
      </c>
      <c r="BD131" s="140"/>
      <c r="BE131" s="140"/>
      <c r="BF131" s="141"/>
      <c r="BG131" s="186">
        <f t="shared" si="45"/>
        <v>0.89233954451345754</v>
      </c>
      <c r="BH131" s="187"/>
    </row>
    <row r="132" spans="1:60" ht="20.100000000000001" customHeight="1">
      <c r="A132" s="213" t="s">
        <v>745</v>
      </c>
      <c r="B132" s="207"/>
      <c r="C132" s="153" t="s">
        <v>70</v>
      </c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5"/>
      <c r="AC132" s="190" t="s">
        <v>89</v>
      </c>
      <c r="AD132" s="191"/>
      <c r="AE132" s="158">
        <f>VLOOKUP($AC132,'04'!$AC$8:$BH$267,3,FALSE)+VLOOKUP($AC132,'05'!$AC$8:$BH$226,3,FALSE)+VLOOKUP($AC132,'06'!$AC$8:$BH$226,3,FALSE)</f>
        <v>250</v>
      </c>
      <c r="AF132" s="159"/>
      <c r="AG132" s="159"/>
      <c r="AH132" s="160"/>
      <c r="AI132" s="139">
        <f>VLOOKUP($AC132,'04'!$AC$8:$BH$267,7,FALSE)+VLOOKUP($AC132,'05'!$AC$8:$BH$226,7,FALSE)+VLOOKUP($AC132,'06'!$AC$8:$BH$226,7,FALSE)</f>
        <v>2388</v>
      </c>
      <c r="AJ132" s="140"/>
      <c r="AK132" s="140"/>
      <c r="AL132" s="141"/>
      <c r="AM132" s="139">
        <f>VLOOKUP($AC132,'04'!$AC$8:$BH$267,11,FALSE)+VLOOKUP($AC132,'05'!$AC$8:$BH$226,11,FALSE)+VLOOKUP($AC132,'06'!$AC$8:$BH$226,11,FALSE)</f>
        <v>0</v>
      </c>
      <c r="AN132" s="140"/>
      <c r="AO132" s="140"/>
      <c r="AP132" s="141"/>
      <c r="AQ132" s="139">
        <f>VLOOKUP($AC132,'04'!$AC$8:$BH$267,15,FALSE)+VLOOKUP($AC132,'05'!$AC$8:$BH$226,15,FALSE)+VLOOKUP($AC132,'06'!$AC$8:$BH$226,15,FALSE)</f>
        <v>2388</v>
      </c>
      <c r="AR132" s="140"/>
      <c r="AS132" s="140"/>
      <c r="AT132" s="141"/>
      <c r="AU132" s="139">
        <f>VLOOKUP($AC132,'04'!$AC$8:$BH$267,19,FALSE)+VLOOKUP($AC132,'05'!$AC$8:$BH$226,19,FALSE)+VLOOKUP($AC132,'06'!$AC$8:$BH$226,19,FALSE)</f>
        <v>0</v>
      </c>
      <c r="AV132" s="140"/>
      <c r="AW132" s="140"/>
      <c r="AX132" s="141"/>
      <c r="AY132" s="139">
        <f>VLOOKUP($AC132,'04'!$AC$8:$BH$267,23,FALSE)+VLOOKUP($AC132,'05'!$AC$8:$BH$226,23,FALSE)+VLOOKUP($AC132,'06'!$AC$8:$BH$226,23,FALSE)</f>
        <v>0</v>
      </c>
      <c r="AZ132" s="140"/>
      <c r="BA132" s="140"/>
      <c r="BB132" s="141"/>
      <c r="BC132" s="139">
        <f>VLOOKUP($AC132,'04'!$AC$8:$BH$267,27,FALSE)+VLOOKUP($AC132,'05'!$AC$8:$BH$226,27,FALSE)+VLOOKUP($AC132,'06'!$AC$8:$BH$226,27,FALSE)</f>
        <v>2266</v>
      </c>
      <c r="BD132" s="140"/>
      <c r="BE132" s="140"/>
      <c r="BF132" s="141"/>
      <c r="BG132" s="186">
        <f t="shared" si="45"/>
        <v>0.9489112227805695</v>
      </c>
      <c r="BH132" s="187"/>
    </row>
    <row r="133" spans="1:60" ht="20.100000000000001" customHeight="1">
      <c r="A133" s="213" t="s">
        <v>746</v>
      </c>
      <c r="B133" s="207"/>
      <c r="C133" s="153" t="s">
        <v>71</v>
      </c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5"/>
      <c r="AC133" s="190" t="s">
        <v>90</v>
      </c>
      <c r="AD133" s="191"/>
      <c r="AE133" s="158">
        <f>VLOOKUP($AC133,'04'!$AC$8:$BH$267,3,FALSE)+VLOOKUP($AC133,'05'!$AC$8:$BH$226,3,FALSE)+VLOOKUP($AC133,'06'!$AC$8:$BH$226,3,FALSE)</f>
        <v>5010</v>
      </c>
      <c r="AF133" s="159"/>
      <c r="AG133" s="159"/>
      <c r="AH133" s="160"/>
      <c r="AI133" s="139">
        <f>VLOOKUP($AC133,'04'!$AC$8:$BH$267,7,FALSE)+VLOOKUP($AC133,'05'!$AC$8:$BH$226,7,FALSE)+VLOOKUP($AC133,'06'!$AC$8:$BH$226,7,FALSE)</f>
        <v>4972</v>
      </c>
      <c r="AJ133" s="140"/>
      <c r="AK133" s="140"/>
      <c r="AL133" s="141"/>
      <c r="AM133" s="139">
        <f>VLOOKUP($AC133,'04'!$AC$8:$BH$267,11,FALSE)+VLOOKUP($AC133,'05'!$AC$8:$BH$226,11,FALSE)+VLOOKUP($AC133,'06'!$AC$8:$BH$226,11,FALSE)</f>
        <v>0</v>
      </c>
      <c r="AN133" s="140"/>
      <c r="AO133" s="140"/>
      <c r="AP133" s="141"/>
      <c r="AQ133" s="139">
        <f>VLOOKUP($AC133,'04'!$AC$8:$BH$267,15,FALSE)+VLOOKUP($AC133,'05'!$AC$8:$BH$226,15,FALSE)+VLOOKUP($AC133,'06'!$AC$8:$BH$226,15,FALSE)</f>
        <v>4972</v>
      </c>
      <c r="AR133" s="140"/>
      <c r="AS133" s="140"/>
      <c r="AT133" s="141"/>
      <c r="AU133" s="139">
        <f>VLOOKUP($AC133,'04'!$AC$8:$BH$267,19,FALSE)+VLOOKUP($AC133,'05'!$AC$8:$BH$226,19,FALSE)+VLOOKUP($AC133,'06'!$AC$8:$BH$226,19,FALSE)</f>
        <v>3388</v>
      </c>
      <c r="AV133" s="140"/>
      <c r="AW133" s="140"/>
      <c r="AX133" s="141"/>
      <c r="AY133" s="139">
        <f>VLOOKUP($AC133,'04'!$AC$8:$BH$267,23,FALSE)+VLOOKUP($AC133,'05'!$AC$8:$BH$226,23,FALSE)+VLOOKUP($AC133,'06'!$AC$8:$BH$226,23,FALSE)</f>
        <v>0</v>
      </c>
      <c r="AZ133" s="140"/>
      <c r="BA133" s="140"/>
      <c r="BB133" s="141"/>
      <c r="BC133" s="139">
        <f>VLOOKUP($AC133,'04'!$AC$8:$BH$267,27,FALSE)+VLOOKUP($AC133,'05'!$AC$8:$BH$226,27,FALSE)+VLOOKUP($AC133,'06'!$AC$8:$BH$226,27,FALSE)</f>
        <v>4234</v>
      </c>
      <c r="BD133" s="140"/>
      <c r="BE133" s="140"/>
      <c r="BF133" s="141"/>
      <c r="BG133" s="186">
        <f t="shared" si="45"/>
        <v>0.85156878519710377</v>
      </c>
      <c r="BH133" s="187"/>
    </row>
    <row r="134" spans="1:60" ht="20.100000000000001" customHeight="1">
      <c r="A134" s="213" t="s">
        <v>747</v>
      </c>
      <c r="B134" s="207"/>
      <c r="C134" s="209" t="s">
        <v>72</v>
      </c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1"/>
      <c r="AC134" s="190" t="s">
        <v>91</v>
      </c>
      <c r="AD134" s="191"/>
      <c r="AE134" s="158">
        <f>VLOOKUP($AC134,'04'!$AC$8:$BH$267,3,FALSE)+VLOOKUP($AC134,'05'!$AC$8:$BH$226,3,FALSE)+VLOOKUP($AC134,'06'!$AC$8:$BH$226,3,FALSE)</f>
        <v>310</v>
      </c>
      <c r="AF134" s="159"/>
      <c r="AG134" s="159"/>
      <c r="AH134" s="160"/>
      <c r="AI134" s="139">
        <f>VLOOKUP($AC134,'04'!$AC$8:$BH$267,7,FALSE)+VLOOKUP($AC134,'05'!$AC$8:$BH$226,7,FALSE)+VLOOKUP($AC134,'06'!$AC$8:$BH$226,7,FALSE)</f>
        <v>306</v>
      </c>
      <c r="AJ134" s="140"/>
      <c r="AK134" s="140"/>
      <c r="AL134" s="141"/>
      <c r="AM134" s="139">
        <f>VLOOKUP($AC134,'04'!$AC$8:$BH$267,11,FALSE)+VLOOKUP($AC134,'05'!$AC$8:$BH$226,11,FALSE)+VLOOKUP($AC134,'06'!$AC$8:$BH$226,11,FALSE)</f>
        <v>0</v>
      </c>
      <c r="AN134" s="140"/>
      <c r="AO134" s="140"/>
      <c r="AP134" s="141"/>
      <c r="AQ134" s="139">
        <f>VLOOKUP($AC134,'04'!$AC$8:$BH$267,15,FALSE)+VLOOKUP($AC134,'05'!$AC$8:$BH$226,15,FALSE)+VLOOKUP($AC134,'06'!$AC$8:$BH$226,15,FALSE)</f>
        <v>306</v>
      </c>
      <c r="AR134" s="140"/>
      <c r="AS134" s="140"/>
      <c r="AT134" s="141"/>
      <c r="AU134" s="139">
        <f>VLOOKUP($AC134,'04'!$AC$8:$BH$267,19,FALSE)+VLOOKUP($AC134,'05'!$AC$8:$BH$226,19,FALSE)+VLOOKUP($AC134,'06'!$AC$8:$BH$226,19,FALSE)</f>
        <v>0</v>
      </c>
      <c r="AV134" s="140"/>
      <c r="AW134" s="140"/>
      <c r="AX134" s="141"/>
      <c r="AY134" s="139">
        <f>VLOOKUP($AC134,'04'!$AC$8:$BH$267,23,FALSE)+VLOOKUP($AC134,'05'!$AC$8:$BH$226,23,FALSE)+VLOOKUP($AC134,'06'!$AC$8:$BH$226,23,FALSE)</f>
        <v>0</v>
      </c>
      <c r="AZ134" s="140"/>
      <c r="BA134" s="140"/>
      <c r="BB134" s="141"/>
      <c r="BC134" s="139">
        <f>VLOOKUP($AC134,'04'!$AC$8:$BH$267,27,FALSE)+VLOOKUP($AC134,'05'!$AC$8:$BH$226,27,FALSE)+VLOOKUP($AC134,'06'!$AC$8:$BH$226,27,FALSE)</f>
        <v>306</v>
      </c>
      <c r="BD134" s="140"/>
      <c r="BE134" s="140"/>
      <c r="BF134" s="141"/>
      <c r="BG134" s="186">
        <f t="shared" si="45"/>
        <v>1</v>
      </c>
      <c r="BH134" s="187"/>
    </row>
    <row r="135" spans="1:60" ht="20.100000000000001" customHeight="1">
      <c r="A135" s="213" t="s">
        <v>748</v>
      </c>
      <c r="B135" s="207"/>
      <c r="C135" s="171" t="s">
        <v>73</v>
      </c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3"/>
      <c r="AC135" s="190" t="s">
        <v>94</v>
      </c>
      <c r="AD135" s="191"/>
      <c r="AE135" s="158">
        <f>VLOOKUP($AC135,'04'!$AC$8:$BH$267,3,FALSE)+VLOOKUP($AC135,'05'!$AC$8:$BH$226,3,FALSE)+VLOOKUP($AC135,'06'!$AC$8:$BH$226,3,FALSE)</f>
        <v>5820</v>
      </c>
      <c r="AF135" s="159"/>
      <c r="AG135" s="159"/>
      <c r="AH135" s="160"/>
      <c r="AI135" s="139">
        <f>VLOOKUP($AC135,'04'!$AC$8:$BH$267,7,FALSE)+VLOOKUP($AC135,'05'!$AC$8:$BH$226,7,FALSE)+VLOOKUP($AC135,'06'!$AC$8:$BH$226,7,FALSE)</f>
        <v>19993</v>
      </c>
      <c r="AJ135" s="140"/>
      <c r="AK135" s="140"/>
      <c r="AL135" s="141"/>
      <c r="AM135" s="139">
        <f>VLOOKUP($AC135,'04'!$AC$8:$BH$267,11,FALSE)+VLOOKUP($AC135,'05'!$AC$8:$BH$226,11,FALSE)+VLOOKUP($AC135,'06'!$AC$8:$BH$226,11,FALSE)</f>
        <v>0</v>
      </c>
      <c r="AN135" s="140"/>
      <c r="AO135" s="140"/>
      <c r="AP135" s="141"/>
      <c r="AQ135" s="139">
        <f>VLOOKUP($AC135,'04'!$AC$8:$BH$267,15,FALSE)+VLOOKUP($AC135,'05'!$AC$8:$BH$226,15,FALSE)+VLOOKUP($AC135,'06'!$AC$8:$BH$226,15,FALSE)</f>
        <v>19993</v>
      </c>
      <c r="AR135" s="140"/>
      <c r="AS135" s="140"/>
      <c r="AT135" s="141"/>
      <c r="AU135" s="139">
        <f>VLOOKUP($AC135,'04'!$AC$8:$BH$267,19,FALSE)+VLOOKUP($AC135,'05'!$AC$8:$BH$226,19,FALSE)+VLOOKUP($AC135,'06'!$AC$8:$BH$226,19,FALSE)</f>
        <v>1296</v>
      </c>
      <c r="AV135" s="140"/>
      <c r="AW135" s="140"/>
      <c r="AX135" s="141"/>
      <c r="AY135" s="139">
        <f>VLOOKUP($AC135,'04'!$AC$8:$BH$267,23,FALSE)+VLOOKUP($AC135,'05'!$AC$8:$BH$226,23,FALSE)+VLOOKUP($AC135,'06'!$AC$8:$BH$226,23,FALSE)</f>
        <v>50</v>
      </c>
      <c r="AZ135" s="140"/>
      <c r="BA135" s="140"/>
      <c r="BB135" s="141"/>
      <c r="BC135" s="139">
        <f>VLOOKUP($AC135,'04'!$AC$8:$BH$267,27,FALSE)+VLOOKUP($AC135,'05'!$AC$8:$BH$226,27,FALSE)+VLOOKUP($AC135,'06'!$AC$8:$BH$226,27,FALSE)</f>
        <v>19117</v>
      </c>
      <c r="BD135" s="140"/>
      <c r="BE135" s="140"/>
      <c r="BF135" s="141"/>
      <c r="BG135" s="186">
        <f t="shared" si="45"/>
        <v>0.95618466463262142</v>
      </c>
      <c r="BH135" s="187"/>
    </row>
    <row r="136" spans="1:60" ht="20.100000000000001" customHeight="1">
      <c r="A136" s="213" t="s">
        <v>749</v>
      </c>
      <c r="B136" s="207"/>
      <c r="C136" s="153" t="s">
        <v>74</v>
      </c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5"/>
      <c r="AC136" s="190" t="s">
        <v>95</v>
      </c>
      <c r="AD136" s="191"/>
      <c r="AE136" s="158">
        <f>VLOOKUP($AC136,'04'!$AC$8:$BH$267,3,FALSE)+VLOOKUP($AC136,'05'!$AC$8:$BH$226,3,FALSE)+VLOOKUP($AC136,'06'!$AC$8:$BH$226,3,FALSE)</f>
        <v>6053</v>
      </c>
      <c r="AF136" s="159"/>
      <c r="AG136" s="159"/>
      <c r="AH136" s="160"/>
      <c r="AI136" s="139">
        <f>VLOOKUP($AC136,'04'!$AC$8:$BH$267,7,FALSE)+VLOOKUP($AC136,'05'!$AC$8:$BH$226,7,FALSE)+VLOOKUP($AC136,'06'!$AC$8:$BH$226,7,FALSE)</f>
        <v>11481</v>
      </c>
      <c r="AJ136" s="140"/>
      <c r="AK136" s="140"/>
      <c r="AL136" s="141"/>
      <c r="AM136" s="139">
        <f>VLOOKUP($AC136,'04'!$AC$8:$BH$267,11,FALSE)+VLOOKUP($AC136,'05'!$AC$8:$BH$226,11,FALSE)+VLOOKUP($AC136,'06'!$AC$8:$BH$226,11,FALSE)</f>
        <v>0</v>
      </c>
      <c r="AN136" s="140"/>
      <c r="AO136" s="140"/>
      <c r="AP136" s="141"/>
      <c r="AQ136" s="139">
        <f>VLOOKUP($AC136,'04'!$AC$8:$BH$267,15,FALSE)+VLOOKUP($AC136,'05'!$AC$8:$BH$226,15,FALSE)+VLOOKUP($AC136,'06'!$AC$8:$BH$226,15,FALSE)</f>
        <v>11481</v>
      </c>
      <c r="AR136" s="140"/>
      <c r="AS136" s="140"/>
      <c r="AT136" s="141"/>
      <c r="AU136" s="139">
        <f>VLOOKUP($AC136,'04'!$AC$8:$BH$267,19,FALSE)+VLOOKUP($AC136,'05'!$AC$8:$BH$226,19,FALSE)+VLOOKUP($AC136,'06'!$AC$8:$BH$226,19,FALSE)</f>
        <v>3510</v>
      </c>
      <c r="AV136" s="140"/>
      <c r="AW136" s="140"/>
      <c r="AX136" s="141"/>
      <c r="AY136" s="139">
        <f>VLOOKUP($AC136,'04'!$AC$8:$BH$267,23,FALSE)+VLOOKUP($AC136,'05'!$AC$8:$BH$226,23,FALSE)+VLOOKUP($AC136,'06'!$AC$8:$BH$226,23,FALSE)</f>
        <v>0</v>
      </c>
      <c r="AZ136" s="140"/>
      <c r="BA136" s="140"/>
      <c r="BB136" s="141"/>
      <c r="BC136" s="139">
        <f>VLOOKUP($AC136,'04'!$AC$8:$BH$267,27,FALSE)+VLOOKUP($AC136,'05'!$AC$8:$BH$226,27,FALSE)+VLOOKUP($AC136,'06'!$AC$8:$BH$226,27,FALSE)</f>
        <v>11193</v>
      </c>
      <c r="BD136" s="140"/>
      <c r="BE136" s="140"/>
      <c r="BF136" s="141"/>
      <c r="BG136" s="186">
        <f t="shared" si="45"/>
        <v>0.9749150770838777</v>
      </c>
      <c r="BH136" s="187"/>
    </row>
    <row r="137" spans="1:60" ht="20.100000000000001" customHeight="1">
      <c r="A137" s="212" t="s">
        <v>750</v>
      </c>
      <c r="B137" s="208"/>
      <c r="C137" s="175" t="s">
        <v>888</v>
      </c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7"/>
      <c r="AC137" s="188" t="s">
        <v>96</v>
      </c>
      <c r="AD137" s="189"/>
      <c r="AE137" s="183">
        <f>SUM(AE130:AH136)</f>
        <v>39068</v>
      </c>
      <c r="AF137" s="184"/>
      <c r="AG137" s="184"/>
      <c r="AH137" s="185"/>
      <c r="AI137" s="183">
        <f t="shared" ref="AI137" si="108">SUM(AI130:AL136)</f>
        <v>57677</v>
      </c>
      <c r="AJ137" s="184"/>
      <c r="AK137" s="184"/>
      <c r="AL137" s="185"/>
      <c r="AM137" s="183">
        <f t="shared" ref="AM137" si="109">SUM(AM130:AP136)</f>
        <v>0</v>
      </c>
      <c r="AN137" s="184"/>
      <c r="AO137" s="184"/>
      <c r="AP137" s="185"/>
      <c r="AQ137" s="183">
        <f t="shared" ref="AQ137" si="110">SUM(AQ130:AT136)</f>
        <v>56835</v>
      </c>
      <c r="AR137" s="184"/>
      <c r="AS137" s="184"/>
      <c r="AT137" s="185"/>
      <c r="AU137" s="183">
        <f t="shared" ref="AU137" si="111">SUM(AU130:AX136)</f>
        <v>44311</v>
      </c>
      <c r="AV137" s="184"/>
      <c r="AW137" s="184"/>
      <c r="AX137" s="185"/>
      <c r="AY137" s="183">
        <f t="shared" ref="AY137" si="112">SUM(AY130:BB136)</f>
        <v>294</v>
      </c>
      <c r="AZ137" s="184"/>
      <c r="BA137" s="184"/>
      <c r="BB137" s="185"/>
      <c r="BC137" s="183">
        <f t="shared" ref="BC137" si="113">SUM(BC130:BF136)</f>
        <v>53635</v>
      </c>
      <c r="BD137" s="184"/>
      <c r="BE137" s="184"/>
      <c r="BF137" s="185"/>
      <c r="BG137" s="162">
        <f t="shared" si="45"/>
        <v>0.92992007212580408</v>
      </c>
      <c r="BH137" s="163"/>
    </row>
    <row r="138" spans="1:60" ht="20.100000000000001" customHeight="1">
      <c r="A138" s="213" t="s">
        <v>751</v>
      </c>
      <c r="B138" s="207"/>
      <c r="C138" s="153" t="s">
        <v>75</v>
      </c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5"/>
      <c r="AC138" s="190" t="s">
        <v>97</v>
      </c>
      <c r="AD138" s="191"/>
      <c r="AE138" s="158">
        <f>VLOOKUP($AC138,'04'!$AC$8:$BH$267,3,FALSE)+VLOOKUP($AC138,'05'!$AC$8:$BH$226,3,FALSE)+VLOOKUP($AC138,'06'!$AC$8:$BH$226,3,FALSE)</f>
        <v>967</v>
      </c>
      <c r="AF138" s="159"/>
      <c r="AG138" s="159"/>
      <c r="AH138" s="160"/>
      <c r="AI138" s="139">
        <f>VLOOKUP($AC138,'04'!$AC$8:$BH$267,7,FALSE)+VLOOKUP($AC138,'05'!$AC$8:$BH$226,7,FALSE)+VLOOKUP($AC138,'06'!$AC$8:$BH$226,7,FALSE)</f>
        <v>814</v>
      </c>
      <c r="AJ138" s="140"/>
      <c r="AK138" s="140"/>
      <c r="AL138" s="141"/>
      <c r="AM138" s="139">
        <f>VLOOKUP($AC138,'04'!$AC$8:$BH$267,11,FALSE)+VLOOKUP($AC138,'05'!$AC$8:$BH$226,11,FALSE)+VLOOKUP($AC138,'06'!$AC$8:$BH$226,11,FALSE)</f>
        <v>0</v>
      </c>
      <c r="AN138" s="140"/>
      <c r="AO138" s="140"/>
      <c r="AP138" s="141"/>
      <c r="AQ138" s="139">
        <f>VLOOKUP($AC138,'04'!$AC$8:$BH$267,15,FALSE)+VLOOKUP($AC138,'05'!$AC$8:$BH$226,15,FALSE)+VLOOKUP($AC138,'06'!$AC$8:$BH$226,15,FALSE)</f>
        <v>814</v>
      </c>
      <c r="AR138" s="140"/>
      <c r="AS138" s="140"/>
      <c r="AT138" s="141"/>
      <c r="AU138" s="139">
        <f>VLOOKUP($AC138,'04'!$AC$8:$BH$267,19,FALSE)+VLOOKUP($AC138,'05'!$AC$8:$BH$226,19,FALSE)+VLOOKUP($AC138,'06'!$AC$8:$BH$226,19,FALSE)</f>
        <v>0</v>
      </c>
      <c r="AV138" s="140"/>
      <c r="AW138" s="140"/>
      <c r="AX138" s="141"/>
      <c r="AY138" s="139">
        <f>VLOOKUP($AC138,'04'!$AC$8:$BH$267,23,FALSE)+VLOOKUP($AC138,'05'!$AC$8:$BH$226,23,FALSE)+VLOOKUP($AC138,'06'!$AC$8:$BH$226,23,FALSE)</f>
        <v>0</v>
      </c>
      <c r="AZ138" s="140"/>
      <c r="BA138" s="140"/>
      <c r="BB138" s="141"/>
      <c r="BC138" s="139">
        <f>VLOOKUP($AC138,'04'!$AC$8:$BH$267,27,FALSE)+VLOOKUP($AC138,'05'!$AC$8:$BH$226,27,FALSE)+VLOOKUP($AC138,'06'!$AC$8:$BH$226,27,FALSE)</f>
        <v>814</v>
      </c>
      <c r="BD138" s="140"/>
      <c r="BE138" s="140"/>
      <c r="BF138" s="141"/>
      <c r="BG138" s="186">
        <f t="shared" si="45"/>
        <v>1</v>
      </c>
      <c r="BH138" s="187"/>
    </row>
    <row r="139" spans="1:60" ht="20.100000000000001" customHeight="1">
      <c r="A139" s="213" t="s">
        <v>752</v>
      </c>
      <c r="B139" s="207"/>
      <c r="C139" s="153" t="s">
        <v>76</v>
      </c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5"/>
      <c r="AC139" s="190" t="s">
        <v>98</v>
      </c>
      <c r="AD139" s="191"/>
      <c r="AE139" s="158">
        <f>VLOOKUP($AC139,'04'!$AC$8:$BH$267,3,FALSE)+VLOOKUP($AC139,'05'!$AC$8:$BH$226,3,FALSE)+VLOOKUP($AC139,'06'!$AC$8:$BH$226,3,FALSE)</f>
        <v>100</v>
      </c>
      <c r="AF139" s="159"/>
      <c r="AG139" s="159"/>
      <c r="AH139" s="160"/>
      <c r="AI139" s="139">
        <f>VLOOKUP($AC139,'04'!$AC$8:$BH$267,7,FALSE)+VLOOKUP($AC139,'05'!$AC$8:$BH$226,7,FALSE)+VLOOKUP($AC139,'06'!$AC$8:$BH$226,7,FALSE)</f>
        <v>462</v>
      </c>
      <c r="AJ139" s="140"/>
      <c r="AK139" s="140"/>
      <c r="AL139" s="141"/>
      <c r="AM139" s="139">
        <f>VLOOKUP($AC139,'04'!$AC$8:$BH$267,11,FALSE)+VLOOKUP($AC139,'05'!$AC$8:$BH$226,11,FALSE)+VLOOKUP($AC139,'06'!$AC$8:$BH$226,11,FALSE)</f>
        <v>0</v>
      </c>
      <c r="AN139" s="140"/>
      <c r="AO139" s="140"/>
      <c r="AP139" s="141"/>
      <c r="AQ139" s="139">
        <f>VLOOKUP($AC139,'04'!$AC$8:$BH$267,15,FALSE)+VLOOKUP($AC139,'05'!$AC$8:$BH$226,15,FALSE)+VLOOKUP($AC139,'06'!$AC$8:$BH$226,15,FALSE)</f>
        <v>462</v>
      </c>
      <c r="AR139" s="140"/>
      <c r="AS139" s="140"/>
      <c r="AT139" s="141"/>
      <c r="AU139" s="139">
        <f>VLOOKUP($AC139,'04'!$AC$8:$BH$267,19,FALSE)+VLOOKUP($AC139,'05'!$AC$8:$BH$226,19,FALSE)+VLOOKUP($AC139,'06'!$AC$8:$BH$226,19,FALSE)</f>
        <v>0</v>
      </c>
      <c r="AV139" s="140"/>
      <c r="AW139" s="140"/>
      <c r="AX139" s="141"/>
      <c r="AY139" s="139">
        <f>VLOOKUP($AC139,'04'!$AC$8:$BH$267,23,FALSE)+VLOOKUP($AC139,'05'!$AC$8:$BH$226,23,FALSE)+VLOOKUP($AC139,'06'!$AC$8:$BH$226,23,FALSE)</f>
        <v>0</v>
      </c>
      <c r="AZ139" s="140"/>
      <c r="BA139" s="140"/>
      <c r="BB139" s="141"/>
      <c r="BC139" s="139">
        <f>VLOOKUP($AC139,'04'!$AC$8:$BH$267,27,FALSE)+VLOOKUP($AC139,'05'!$AC$8:$BH$226,27,FALSE)+VLOOKUP($AC139,'06'!$AC$8:$BH$226,27,FALSE)</f>
        <v>462</v>
      </c>
      <c r="BD139" s="140"/>
      <c r="BE139" s="140"/>
      <c r="BF139" s="141"/>
      <c r="BG139" s="186">
        <f t="shared" si="45"/>
        <v>1</v>
      </c>
      <c r="BH139" s="187"/>
    </row>
    <row r="140" spans="1:60" ht="20.100000000000001" customHeight="1">
      <c r="A140" s="212" t="s">
        <v>753</v>
      </c>
      <c r="B140" s="208"/>
      <c r="C140" s="175" t="s">
        <v>889</v>
      </c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7"/>
      <c r="AC140" s="188" t="s">
        <v>99</v>
      </c>
      <c r="AD140" s="189"/>
      <c r="AE140" s="183">
        <f>SUM(AE138:AH139)</f>
        <v>1067</v>
      </c>
      <c r="AF140" s="184"/>
      <c r="AG140" s="184"/>
      <c r="AH140" s="185"/>
      <c r="AI140" s="183">
        <f t="shared" ref="AI140" si="114">SUM(AI138:AL139)</f>
        <v>1276</v>
      </c>
      <c r="AJ140" s="184"/>
      <c r="AK140" s="184"/>
      <c r="AL140" s="185"/>
      <c r="AM140" s="183">
        <f t="shared" ref="AM140" si="115">SUM(AM138:AP139)</f>
        <v>0</v>
      </c>
      <c r="AN140" s="184"/>
      <c r="AO140" s="184"/>
      <c r="AP140" s="185"/>
      <c r="AQ140" s="183">
        <f t="shared" ref="AQ140" si="116">SUM(AQ138:AT139)</f>
        <v>1276</v>
      </c>
      <c r="AR140" s="184"/>
      <c r="AS140" s="184"/>
      <c r="AT140" s="185"/>
      <c r="AU140" s="183">
        <f t="shared" ref="AU140" si="117">SUM(AU138:AX139)</f>
        <v>0</v>
      </c>
      <c r="AV140" s="184"/>
      <c r="AW140" s="184"/>
      <c r="AX140" s="185"/>
      <c r="AY140" s="183">
        <f t="shared" ref="AY140" si="118">SUM(AY138:BB139)</f>
        <v>0</v>
      </c>
      <c r="AZ140" s="184"/>
      <c r="BA140" s="184"/>
      <c r="BB140" s="185"/>
      <c r="BC140" s="183">
        <f t="shared" ref="BC140" si="119">SUM(BC138:BF139)</f>
        <v>1276</v>
      </c>
      <c r="BD140" s="184"/>
      <c r="BE140" s="184"/>
      <c r="BF140" s="185"/>
      <c r="BG140" s="162">
        <f t="shared" si="45"/>
        <v>1</v>
      </c>
      <c r="BH140" s="163"/>
    </row>
    <row r="141" spans="1:60" ht="20.100000000000001" customHeight="1">
      <c r="A141" s="151" t="s">
        <v>754</v>
      </c>
      <c r="B141" s="207"/>
      <c r="C141" s="153" t="s">
        <v>77</v>
      </c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5"/>
      <c r="AC141" s="190" t="s">
        <v>100</v>
      </c>
      <c r="AD141" s="191"/>
      <c r="AE141" s="158">
        <f>VLOOKUP($AC141,'04'!$AC$8:$BH$267,3,FALSE)+VLOOKUP($AC141,'05'!$AC$8:$BH$226,3,FALSE)+VLOOKUP($AC141,'06'!$AC$8:$BH$226,3,FALSE)</f>
        <v>16665</v>
      </c>
      <c r="AF141" s="159"/>
      <c r="AG141" s="159"/>
      <c r="AH141" s="160"/>
      <c r="AI141" s="139">
        <f>VLOOKUP($AC141,'04'!$AC$8:$BH$267,7,FALSE)+VLOOKUP($AC141,'05'!$AC$8:$BH$226,7,FALSE)+VLOOKUP($AC141,'06'!$AC$8:$BH$226,7,FALSE)</f>
        <v>19371</v>
      </c>
      <c r="AJ141" s="140"/>
      <c r="AK141" s="140"/>
      <c r="AL141" s="141"/>
      <c r="AM141" s="139">
        <f>VLOOKUP($AC141,'04'!$AC$8:$BH$267,11,FALSE)+VLOOKUP($AC141,'05'!$AC$8:$BH$226,11,FALSE)+VLOOKUP($AC141,'06'!$AC$8:$BH$226,11,FALSE)</f>
        <v>164</v>
      </c>
      <c r="AN141" s="140"/>
      <c r="AO141" s="140"/>
      <c r="AP141" s="141"/>
      <c r="AQ141" s="139">
        <f>VLOOKUP($AC141,'04'!$AC$8:$BH$267,15,FALSE)+VLOOKUP($AC141,'05'!$AC$8:$BH$226,15,FALSE)+VLOOKUP($AC141,'06'!$AC$8:$BH$226,15,FALSE)</f>
        <v>18979</v>
      </c>
      <c r="AR141" s="140"/>
      <c r="AS141" s="140"/>
      <c r="AT141" s="141"/>
      <c r="AU141" s="139">
        <f>VLOOKUP($AC141,'04'!$AC$8:$BH$267,19,FALSE)+VLOOKUP($AC141,'05'!$AC$8:$BH$226,19,FALSE)+VLOOKUP($AC141,'06'!$AC$8:$BH$226,19,FALSE)</f>
        <v>29513</v>
      </c>
      <c r="AV141" s="140"/>
      <c r="AW141" s="140"/>
      <c r="AX141" s="141"/>
      <c r="AY141" s="139">
        <f>VLOOKUP($AC141,'04'!$AC$8:$BH$267,23,FALSE)+VLOOKUP($AC141,'05'!$AC$8:$BH$226,23,FALSE)+VLOOKUP($AC141,'06'!$AC$8:$BH$226,23,FALSE)</f>
        <v>99</v>
      </c>
      <c r="AZ141" s="140"/>
      <c r="BA141" s="140"/>
      <c r="BB141" s="141"/>
      <c r="BC141" s="139">
        <f>VLOOKUP($AC141,'04'!$AC$8:$BH$267,27,FALSE)+VLOOKUP($AC141,'05'!$AC$8:$BH$226,27,FALSE)+VLOOKUP($AC141,'06'!$AC$8:$BH$226,27,FALSE)</f>
        <v>17233</v>
      </c>
      <c r="BD141" s="140"/>
      <c r="BE141" s="140"/>
      <c r="BF141" s="141"/>
      <c r="BG141" s="186">
        <f t="shared" si="45"/>
        <v>0.88962882659645859</v>
      </c>
      <c r="BH141" s="187"/>
    </row>
    <row r="142" spans="1:60" ht="20.100000000000001" customHeight="1">
      <c r="A142" s="151" t="s">
        <v>755</v>
      </c>
      <c r="B142" s="207"/>
      <c r="C142" s="153" t="s">
        <v>78</v>
      </c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5"/>
      <c r="AC142" s="190" t="s">
        <v>101</v>
      </c>
      <c r="AD142" s="191"/>
      <c r="AE142" s="158">
        <f>VLOOKUP($AC142,'04'!$AC$8:$BH$267,3,FALSE)+VLOOKUP($AC142,'05'!$AC$8:$BH$226,3,FALSE)+VLOOKUP($AC142,'06'!$AC$8:$BH$226,3,FALSE)</f>
        <v>5250</v>
      </c>
      <c r="AF142" s="159"/>
      <c r="AG142" s="159"/>
      <c r="AH142" s="160"/>
      <c r="AI142" s="139">
        <f>VLOOKUP($AC142,'04'!$AC$8:$BH$267,7,FALSE)+VLOOKUP($AC142,'05'!$AC$8:$BH$226,7,FALSE)+VLOOKUP($AC142,'06'!$AC$8:$BH$226,7,FALSE)</f>
        <v>6749</v>
      </c>
      <c r="AJ142" s="140"/>
      <c r="AK142" s="140"/>
      <c r="AL142" s="141"/>
      <c r="AM142" s="139">
        <f>VLOOKUP($AC142,'04'!$AC$8:$BH$267,11,FALSE)+VLOOKUP($AC142,'05'!$AC$8:$BH$226,11,FALSE)+VLOOKUP($AC142,'06'!$AC$8:$BH$226,11,FALSE)</f>
        <v>0</v>
      </c>
      <c r="AN142" s="140"/>
      <c r="AO142" s="140"/>
      <c r="AP142" s="141"/>
      <c r="AQ142" s="139">
        <f>VLOOKUP($AC142,'04'!$AC$8:$BH$267,15,FALSE)+VLOOKUP($AC142,'05'!$AC$8:$BH$226,15,FALSE)+VLOOKUP($AC142,'06'!$AC$8:$BH$226,15,FALSE)</f>
        <v>6749</v>
      </c>
      <c r="AR142" s="140"/>
      <c r="AS142" s="140"/>
      <c r="AT142" s="141"/>
      <c r="AU142" s="139">
        <f>VLOOKUP($AC142,'04'!$AC$8:$BH$267,19,FALSE)+VLOOKUP($AC142,'05'!$AC$8:$BH$226,19,FALSE)+VLOOKUP($AC142,'06'!$AC$8:$BH$226,19,FALSE)</f>
        <v>0</v>
      </c>
      <c r="AV142" s="140"/>
      <c r="AW142" s="140"/>
      <c r="AX142" s="141"/>
      <c r="AY142" s="139">
        <f>VLOOKUP($AC142,'04'!$AC$8:$BH$267,23,FALSE)+VLOOKUP($AC142,'05'!$AC$8:$BH$226,23,FALSE)+VLOOKUP($AC142,'06'!$AC$8:$BH$226,23,FALSE)</f>
        <v>404</v>
      </c>
      <c r="AZ142" s="140"/>
      <c r="BA142" s="140"/>
      <c r="BB142" s="141"/>
      <c r="BC142" s="139">
        <f>VLOOKUP($AC142,'04'!$AC$8:$BH$267,27,FALSE)+VLOOKUP($AC142,'05'!$AC$8:$BH$226,27,FALSE)+VLOOKUP($AC142,'06'!$AC$8:$BH$226,27,FALSE)</f>
        <v>6749</v>
      </c>
      <c r="BD142" s="140"/>
      <c r="BE142" s="140"/>
      <c r="BF142" s="141"/>
      <c r="BG142" s="186">
        <f t="shared" ref="BG142:BG205" si="120">IF(AI142&gt;0,BC142/AI142,"n.é.")</f>
        <v>1</v>
      </c>
      <c r="BH142" s="187"/>
    </row>
    <row r="143" spans="1:60" ht="20.100000000000001" customHeight="1">
      <c r="A143" s="151" t="s">
        <v>756</v>
      </c>
      <c r="B143" s="207"/>
      <c r="C143" s="153" t="s">
        <v>79</v>
      </c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5"/>
      <c r="AC143" s="190" t="s">
        <v>102</v>
      </c>
      <c r="AD143" s="191"/>
      <c r="AE143" s="158">
        <f>VLOOKUP($AC143,'04'!$AC$8:$BH$267,3,FALSE)+VLOOKUP($AC143,'05'!$AC$8:$BH$226,3,FALSE)+VLOOKUP($AC143,'06'!$AC$8:$BH$226,3,FALSE)</f>
        <v>0</v>
      </c>
      <c r="AF143" s="159"/>
      <c r="AG143" s="159"/>
      <c r="AH143" s="160"/>
      <c r="AI143" s="139">
        <f>VLOOKUP($AC143,'04'!$AC$8:$BH$267,7,FALSE)+VLOOKUP($AC143,'05'!$AC$8:$BH$226,7,FALSE)+VLOOKUP($AC143,'06'!$AC$8:$BH$226,7,FALSE)</f>
        <v>280</v>
      </c>
      <c r="AJ143" s="140"/>
      <c r="AK143" s="140"/>
      <c r="AL143" s="141"/>
      <c r="AM143" s="139">
        <f>VLOOKUP($AC143,'04'!$AC$8:$BH$267,11,FALSE)+VLOOKUP($AC143,'05'!$AC$8:$BH$226,11,FALSE)+VLOOKUP($AC143,'06'!$AC$8:$BH$226,11,FALSE)</f>
        <v>0</v>
      </c>
      <c r="AN143" s="140"/>
      <c r="AO143" s="140"/>
      <c r="AP143" s="141"/>
      <c r="AQ143" s="139">
        <f>VLOOKUP($AC143,'04'!$AC$8:$BH$267,15,FALSE)+VLOOKUP($AC143,'05'!$AC$8:$BH$226,15,FALSE)+VLOOKUP($AC143,'06'!$AC$8:$BH$226,15,FALSE)</f>
        <v>280</v>
      </c>
      <c r="AR143" s="140"/>
      <c r="AS143" s="140"/>
      <c r="AT143" s="141"/>
      <c r="AU143" s="139">
        <f>VLOOKUP($AC143,'04'!$AC$8:$BH$267,19,FALSE)+VLOOKUP($AC143,'05'!$AC$8:$BH$226,19,FALSE)+VLOOKUP($AC143,'06'!$AC$8:$BH$226,19,FALSE)</f>
        <v>0</v>
      </c>
      <c r="AV143" s="140"/>
      <c r="AW143" s="140"/>
      <c r="AX143" s="141"/>
      <c r="AY143" s="139">
        <f>VLOOKUP($AC143,'04'!$AC$8:$BH$267,23,FALSE)+VLOOKUP($AC143,'05'!$AC$8:$BH$226,23,FALSE)+VLOOKUP($AC143,'06'!$AC$8:$BH$226,23,FALSE)</f>
        <v>0</v>
      </c>
      <c r="AZ143" s="140"/>
      <c r="BA143" s="140"/>
      <c r="BB143" s="141"/>
      <c r="BC143" s="139">
        <f>VLOOKUP($AC143,'04'!$AC$8:$BH$267,27,FALSE)+VLOOKUP($AC143,'05'!$AC$8:$BH$226,27,FALSE)+VLOOKUP($AC143,'06'!$AC$8:$BH$226,27,FALSE)</f>
        <v>280</v>
      </c>
      <c r="BD143" s="140"/>
      <c r="BE143" s="140"/>
      <c r="BF143" s="141"/>
      <c r="BG143" s="186">
        <f t="shared" si="120"/>
        <v>1</v>
      </c>
      <c r="BH143" s="187"/>
    </row>
    <row r="144" spans="1:60" ht="20.100000000000001" customHeight="1">
      <c r="A144" s="151" t="s">
        <v>757</v>
      </c>
      <c r="B144" s="207"/>
      <c r="C144" s="153" t="s">
        <v>80</v>
      </c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5"/>
      <c r="AC144" s="190" t="s">
        <v>103</v>
      </c>
      <c r="AD144" s="191"/>
      <c r="AE144" s="158">
        <f>VLOOKUP($AC144,'04'!$AC$8:$BH$267,3,FALSE)+VLOOKUP($AC144,'05'!$AC$8:$BH$226,3,FALSE)+VLOOKUP($AC144,'06'!$AC$8:$BH$226,3,FALSE)</f>
        <v>0</v>
      </c>
      <c r="AF144" s="159"/>
      <c r="AG144" s="159"/>
      <c r="AH144" s="160"/>
      <c r="AI144" s="139">
        <f>VLOOKUP($AC144,'04'!$AC$8:$BH$267,7,FALSE)+VLOOKUP($AC144,'05'!$AC$8:$BH$226,7,FALSE)+VLOOKUP($AC144,'06'!$AC$8:$BH$226,7,FALSE)</f>
        <v>0</v>
      </c>
      <c r="AJ144" s="140"/>
      <c r="AK144" s="140"/>
      <c r="AL144" s="141"/>
      <c r="AM144" s="139">
        <f>VLOOKUP($AC144,'04'!$AC$8:$BH$267,11,FALSE)+VLOOKUP($AC144,'05'!$AC$8:$BH$226,11,FALSE)+VLOOKUP($AC144,'06'!$AC$8:$BH$226,11,FALSE)</f>
        <v>0</v>
      </c>
      <c r="AN144" s="140"/>
      <c r="AO144" s="140"/>
      <c r="AP144" s="141"/>
      <c r="AQ144" s="139">
        <f>VLOOKUP($AC144,'04'!$AC$8:$BH$267,15,FALSE)+VLOOKUP($AC144,'05'!$AC$8:$BH$226,15,FALSE)+VLOOKUP($AC144,'06'!$AC$8:$BH$226,15,FALSE)</f>
        <v>0</v>
      </c>
      <c r="AR144" s="140"/>
      <c r="AS144" s="140"/>
      <c r="AT144" s="141"/>
      <c r="AU144" s="139">
        <f>VLOOKUP($AC144,'04'!$AC$8:$BH$267,19,FALSE)+VLOOKUP($AC144,'05'!$AC$8:$BH$226,19,FALSE)+VLOOKUP($AC144,'06'!$AC$8:$BH$226,19,FALSE)</f>
        <v>0</v>
      </c>
      <c r="AV144" s="140"/>
      <c r="AW144" s="140"/>
      <c r="AX144" s="141"/>
      <c r="AY144" s="139">
        <f>VLOOKUP($AC144,'04'!$AC$8:$BH$267,23,FALSE)+VLOOKUP($AC144,'05'!$AC$8:$BH$226,23,FALSE)+VLOOKUP($AC144,'06'!$AC$8:$BH$226,23,FALSE)</f>
        <v>0</v>
      </c>
      <c r="AZ144" s="140"/>
      <c r="BA144" s="140"/>
      <c r="BB144" s="141"/>
      <c r="BC144" s="139">
        <f>VLOOKUP($AC144,'04'!$AC$8:$BH$267,27,FALSE)+VLOOKUP($AC144,'05'!$AC$8:$BH$226,27,FALSE)+VLOOKUP($AC144,'06'!$AC$8:$BH$226,27,FALSE)</f>
        <v>0</v>
      </c>
      <c r="BD144" s="140"/>
      <c r="BE144" s="140"/>
      <c r="BF144" s="141"/>
      <c r="BG144" s="186" t="str">
        <f t="shared" si="120"/>
        <v>n.é.</v>
      </c>
      <c r="BH144" s="187"/>
    </row>
    <row r="145" spans="1:60" ht="20.100000000000001" customHeight="1">
      <c r="A145" s="151" t="s">
        <v>758</v>
      </c>
      <c r="B145" s="207"/>
      <c r="C145" s="153" t="s">
        <v>81</v>
      </c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5"/>
      <c r="AC145" s="190" t="s">
        <v>104</v>
      </c>
      <c r="AD145" s="191"/>
      <c r="AE145" s="158">
        <f>VLOOKUP($AC145,'04'!$AC$8:$BH$267,3,FALSE)+VLOOKUP($AC145,'05'!$AC$8:$BH$226,3,FALSE)+VLOOKUP($AC145,'06'!$AC$8:$BH$226,3,FALSE)</f>
        <v>1474</v>
      </c>
      <c r="AF145" s="159"/>
      <c r="AG145" s="159"/>
      <c r="AH145" s="160"/>
      <c r="AI145" s="139">
        <f>VLOOKUP($AC145,'04'!$AC$8:$BH$267,7,FALSE)+VLOOKUP($AC145,'05'!$AC$8:$BH$226,7,FALSE)+VLOOKUP($AC145,'06'!$AC$8:$BH$226,7,FALSE)</f>
        <v>2079</v>
      </c>
      <c r="AJ145" s="140"/>
      <c r="AK145" s="140"/>
      <c r="AL145" s="141"/>
      <c r="AM145" s="139">
        <f>VLOOKUP($AC145,'04'!$AC$8:$BH$267,11,FALSE)+VLOOKUP($AC145,'05'!$AC$8:$BH$226,11,FALSE)+VLOOKUP($AC145,'06'!$AC$8:$BH$226,11,FALSE)</f>
        <v>0</v>
      </c>
      <c r="AN145" s="140"/>
      <c r="AO145" s="140"/>
      <c r="AP145" s="141"/>
      <c r="AQ145" s="139">
        <f>VLOOKUP($AC145,'04'!$AC$8:$BH$267,15,FALSE)+VLOOKUP($AC145,'05'!$AC$8:$BH$226,15,FALSE)+VLOOKUP($AC145,'06'!$AC$8:$BH$226,15,FALSE)</f>
        <v>2075</v>
      </c>
      <c r="AR145" s="140"/>
      <c r="AS145" s="140"/>
      <c r="AT145" s="141"/>
      <c r="AU145" s="139">
        <f>VLOOKUP($AC145,'04'!$AC$8:$BH$267,19,FALSE)+VLOOKUP($AC145,'05'!$AC$8:$BH$226,19,FALSE)+VLOOKUP($AC145,'06'!$AC$8:$BH$226,19,FALSE)</f>
        <v>0</v>
      </c>
      <c r="AV145" s="140"/>
      <c r="AW145" s="140"/>
      <c r="AX145" s="141"/>
      <c r="AY145" s="139">
        <f>VLOOKUP($AC145,'04'!$AC$8:$BH$267,23,FALSE)+VLOOKUP($AC145,'05'!$AC$8:$BH$226,23,FALSE)+VLOOKUP($AC145,'06'!$AC$8:$BH$226,23,FALSE)</f>
        <v>27</v>
      </c>
      <c r="AZ145" s="140"/>
      <c r="BA145" s="140"/>
      <c r="BB145" s="141"/>
      <c r="BC145" s="139">
        <f>VLOOKUP($AC145,'04'!$AC$8:$BH$267,27,FALSE)+VLOOKUP($AC145,'05'!$AC$8:$BH$226,27,FALSE)+VLOOKUP($AC145,'06'!$AC$8:$BH$226,27,FALSE)</f>
        <v>2075</v>
      </c>
      <c r="BD145" s="140"/>
      <c r="BE145" s="140"/>
      <c r="BF145" s="141"/>
      <c r="BG145" s="186">
        <f t="shared" si="120"/>
        <v>0.99807599807599812</v>
      </c>
      <c r="BH145" s="187"/>
    </row>
    <row r="146" spans="1:60" ht="20.100000000000001" customHeight="1">
      <c r="A146" s="164" t="s">
        <v>759</v>
      </c>
      <c r="B146" s="208"/>
      <c r="C146" s="175" t="s">
        <v>890</v>
      </c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7"/>
      <c r="AC146" s="188" t="s">
        <v>105</v>
      </c>
      <c r="AD146" s="189"/>
      <c r="AE146" s="183">
        <f>SUM(AE141:AH145)</f>
        <v>23389</v>
      </c>
      <c r="AF146" s="184"/>
      <c r="AG146" s="184"/>
      <c r="AH146" s="185"/>
      <c r="AI146" s="183">
        <f t="shared" ref="AI146" si="121">SUM(AI141:AL145)</f>
        <v>28479</v>
      </c>
      <c r="AJ146" s="184"/>
      <c r="AK146" s="184"/>
      <c r="AL146" s="185"/>
      <c r="AM146" s="183">
        <f t="shared" ref="AM146" si="122">SUM(AM141:AP145)</f>
        <v>164</v>
      </c>
      <c r="AN146" s="184"/>
      <c r="AO146" s="184"/>
      <c r="AP146" s="185"/>
      <c r="AQ146" s="183">
        <f t="shared" ref="AQ146" si="123">SUM(AQ141:AT145)</f>
        <v>28083</v>
      </c>
      <c r="AR146" s="184"/>
      <c r="AS146" s="184"/>
      <c r="AT146" s="185"/>
      <c r="AU146" s="183">
        <f t="shared" ref="AU146" si="124">SUM(AU141:AX145)</f>
        <v>29513</v>
      </c>
      <c r="AV146" s="184"/>
      <c r="AW146" s="184"/>
      <c r="AX146" s="185"/>
      <c r="AY146" s="183">
        <f t="shared" ref="AY146" si="125">SUM(AY141:BB145)</f>
        <v>530</v>
      </c>
      <c r="AZ146" s="184"/>
      <c r="BA146" s="184"/>
      <c r="BB146" s="185"/>
      <c r="BC146" s="183">
        <f t="shared" ref="BC146" si="126">SUM(BC141:BF145)</f>
        <v>26337</v>
      </c>
      <c r="BD146" s="184"/>
      <c r="BE146" s="184"/>
      <c r="BF146" s="185"/>
      <c r="BG146" s="162">
        <f t="shared" si="120"/>
        <v>0.92478668492573479</v>
      </c>
      <c r="BH146" s="163"/>
    </row>
    <row r="147" spans="1:60" ht="20.100000000000001" customHeight="1">
      <c r="A147" s="164" t="s">
        <v>760</v>
      </c>
      <c r="B147" s="208"/>
      <c r="C147" s="175" t="s">
        <v>891</v>
      </c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7"/>
      <c r="AC147" s="188" t="s">
        <v>57</v>
      </c>
      <c r="AD147" s="189"/>
      <c r="AE147" s="183">
        <f>AE126+AE129+AE137+AE140+AE146</f>
        <v>97448</v>
      </c>
      <c r="AF147" s="184"/>
      <c r="AG147" s="184"/>
      <c r="AH147" s="185"/>
      <c r="AI147" s="183">
        <f t="shared" ref="AI147" si="127">AI126+AI129+AI137+AI140+AI146</f>
        <v>123333</v>
      </c>
      <c r="AJ147" s="184"/>
      <c r="AK147" s="184"/>
      <c r="AL147" s="185"/>
      <c r="AM147" s="183">
        <f t="shared" ref="AM147" si="128">AM126+AM129+AM137+AM140+AM146</f>
        <v>771</v>
      </c>
      <c r="AN147" s="184"/>
      <c r="AO147" s="184"/>
      <c r="AP147" s="185"/>
      <c r="AQ147" s="183">
        <f t="shared" ref="AQ147" si="129">AQ126+AQ129+AQ137+AQ140+AQ146</f>
        <v>121488</v>
      </c>
      <c r="AR147" s="184"/>
      <c r="AS147" s="184"/>
      <c r="AT147" s="185"/>
      <c r="AU147" s="183">
        <f t="shared" ref="AU147" si="130">AU126+AU129+AU137+AU140+AU146</f>
        <v>147532</v>
      </c>
      <c r="AV147" s="184"/>
      <c r="AW147" s="184"/>
      <c r="AX147" s="185"/>
      <c r="AY147" s="183">
        <f t="shared" ref="AY147" si="131">AY126+AY129+AY137+AY140+AY146</f>
        <v>1053</v>
      </c>
      <c r="AZ147" s="184"/>
      <c r="BA147" s="184"/>
      <c r="BB147" s="185"/>
      <c r="BC147" s="183">
        <f t="shared" ref="BC147" si="132">BC126+BC129+BC137+BC140+BC146</f>
        <v>111625</v>
      </c>
      <c r="BD147" s="184"/>
      <c r="BE147" s="184"/>
      <c r="BF147" s="185"/>
      <c r="BG147" s="162">
        <f t="shared" si="120"/>
        <v>0.90507001370273976</v>
      </c>
      <c r="BH147" s="163"/>
    </row>
    <row r="148" spans="1:60" ht="20.100000000000001" customHeight="1">
      <c r="A148" s="151" t="s">
        <v>761</v>
      </c>
      <c r="B148" s="207"/>
      <c r="C148" s="153" t="s">
        <v>108</v>
      </c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5"/>
      <c r="AC148" s="190" t="s">
        <v>116</v>
      </c>
      <c r="AD148" s="191"/>
      <c r="AE148" s="158">
        <f>VLOOKUP($AC148,'04'!$AC$8:$BH$267,3,FALSE)+VLOOKUP($AC148,'05'!$AC$8:$BH$226,3,FALSE)+VLOOKUP($AC148,'06'!$AC$8:$BH$226,3,FALSE)</f>
        <v>0</v>
      </c>
      <c r="AF148" s="159"/>
      <c r="AG148" s="159"/>
      <c r="AH148" s="160"/>
      <c r="AI148" s="139">
        <f>VLOOKUP($AC148,'04'!$AC$8:$BH$267,7,FALSE)+VLOOKUP($AC148,'05'!$AC$8:$BH$226,7,FALSE)+VLOOKUP($AC148,'06'!$AC$8:$BH$226,7,FALSE)</f>
        <v>0</v>
      </c>
      <c r="AJ148" s="140"/>
      <c r="AK148" s="140"/>
      <c r="AL148" s="141"/>
      <c r="AM148" s="139">
        <f>VLOOKUP($AC148,'04'!$AC$8:$BH$267,11,FALSE)+VLOOKUP($AC148,'05'!$AC$8:$BH$226,11,FALSE)+VLOOKUP($AC148,'06'!$AC$8:$BH$226,11,FALSE)</f>
        <v>0</v>
      </c>
      <c r="AN148" s="140"/>
      <c r="AO148" s="140"/>
      <c r="AP148" s="141"/>
      <c r="AQ148" s="139">
        <f>VLOOKUP($AC148,'04'!$AC$8:$BH$267,15,FALSE)+VLOOKUP($AC148,'05'!$AC$8:$BH$226,15,FALSE)+VLOOKUP($AC148,'06'!$AC$8:$BH$226,15,FALSE)</f>
        <v>0</v>
      </c>
      <c r="AR148" s="140"/>
      <c r="AS148" s="140"/>
      <c r="AT148" s="141"/>
      <c r="AU148" s="139">
        <f>VLOOKUP($AC148,'04'!$AC$8:$BH$267,19,FALSE)+VLOOKUP($AC148,'05'!$AC$8:$BH$226,19,FALSE)+VLOOKUP($AC148,'06'!$AC$8:$BH$226,19,FALSE)</f>
        <v>0</v>
      </c>
      <c r="AV148" s="140"/>
      <c r="AW148" s="140"/>
      <c r="AX148" s="141"/>
      <c r="AY148" s="139">
        <f>VLOOKUP($AC148,'04'!$AC$8:$BH$267,23,FALSE)+VLOOKUP($AC148,'05'!$AC$8:$BH$226,23,FALSE)+VLOOKUP($AC148,'06'!$AC$8:$BH$226,23,FALSE)</f>
        <v>0</v>
      </c>
      <c r="AZ148" s="140"/>
      <c r="BA148" s="140"/>
      <c r="BB148" s="141"/>
      <c r="BC148" s="139">
        <f>VLOOKUP($AC148,'04'!$AC$8:$BH$267,27,FALSE)+VLOOKUP($AC148,'05'!$AC$8:$BH$226,27,FALSE)+VLOOKUP($AC148,'06'!$AC$8:$BH$226,27,FALSE)</f>
        <v>0</v>
      </c>
      <c r="BD148" s="140"/>
      <c r="BE148" s="140"/>
      <c r="BF148" s="141"/>
      <c r="BG148" s="186" t="str">
        <f t="shared" si="120"/>
        <v>n.é.</v>
      </c>
      <c r="BH148" s="187"/>
    </row>
    <row r="149" spans="1:60" ht="20.100000000000001" customHeight="1">
      <c r="A149" s="151" t="s">
        <v>762</v>
      </c>
      <c r="B149" s="207"/>
      <c r="C149" s="153" t="s">
        <v>109</v>
      </c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5"/>
      <c r="AC149" s="190" t="s">
        <v>117</v>
      </c>
      <c r="AD149" s="191"/>
      <c r="AE149" s="158">
        <f>VLOOKUP($AC149,'04'!$AC$8:$BH$267,3,FALSE)+VLOOKUP($AC149,'05'!$AC$8:$BH$226,3,FALSE)+VLOOKUP($AC149,'06'!$AC$8:$BH$226,3,FALSE)</f>
        <v>0</v>
      </c>
      <c r="AF149" s="159"/>
      <c r="AG149" s="159"/>
      <c r="AH149" s="160"/>
      <c r="AI149" s="139">
        <f>VLOOKUP($AC149,'04'!$AC$8:$BH$267,7,FALSE)+VLOOKUP($AC149,'05'!$AC$8:$BH$226,7,FALSE)+VLOOKUP($AC149,'06'!$AC$8:$BH$226,7,FALSE)</f>
        <v>1630</v>
      </c>
      <c r="AJ149" s="140"/>
      <c r="AK149" s="140"/>
      <c r="AL149" s="141"/>
      <c r="AM149" s="139">
        <f>VLOOKUP($AC149,'04'!$AC$8:$BH$267,11,FALSE)+VLOOKUP($AC149,'05'!$AC$8:$BH$226,11,FALSE)+VLOOKUP($AC149,'06'!$AC$8:$BH$226,11,FALSE)</f>
        <v>0</v>
      </c>
      <c r="AN149" s="140"/>
      <c r="AO149" s="140"/>
      <c r="AP149" s="141"/>
      <c r="AQ149" s="139">
        <f>VLOOKUP($AC149,'04'!$AC$8:$BH$267,15,FALSE)+VLOOKUP($AC149,'05'!$AC$8:$BH$226,15,FALSE)+VLOOKUP($AC149,'06'!$AC$8:$BH$226,15,FALSE)</f>
        <v>1630</v>
      </c>
      <c r="AR149" s="140"/>
      <c r="AS149" s="140"/>
      <c r="AT149" s="141"/>
      <c r="AU149" s="139">
        <f>VLOOKUP($AC149,'04'!$AC$8:$BH$267,19,FALSE)+VLOOKUP($AC149,'05'!$AC$8:$BH$226,19,FALSE)+VLOOKUP($AC149,'06'!$AC$8:$BH$226,19,FALSE)</f>
        <v>69</v>
      </c>
      <c r="AV149" s="140"/>
      <c r="AW149" s="140"/>
      <c r="AX149" s="141"/>
      <c r="AY149" s="139">
        <f>VLOOKUP($AC149,'04'!$AC$8:$BH$267,23,FALSE)+VLOOKUP($AC149,'05'!$AC$8:$BH$226,23,FALSE)+VLOOKUP($AC149,'06'!$AC$8:$BH$226,23,FALSE)</f>
        <v>0</v>
      </c>
      <c r="AZ149" s="140"/>
      <c r="BA149" s="140"/>
      <c r="BB149" s="141"/>
      <c r="BC149" s="139">
        <f>VLOOKUP($AC149,'04'!$AC$8:$BH$267,27,FALSE)+VLOOKUP($AC149,'05'!$AC$8:$BH$226,27,FALSE)+VLOOKUP($AC149,'06'!$AC$8:$BH$226,27,FALSE)</f>
        <v>1630</v>
      </c>
      <c r="BD149" s="140"/>
      <c r="BE149" s="140"/>
      <c r="BF149" s="141"/>
      <c r="BG149" s="186">
        <f t="shared" si="120"/>
        <v>1</v>
      </c>
      <c r="BH149" s="187"/>
    </row>
    <row r="150" spans="1:60" ht="20.100000000000001" customHeight="1">
      <c r="A150" s="151" t="s">
        <v>763</v>
      </c>
      <c r="B150" s="207"/>
      <c r="C150" s="209" t="s">
        <v>110</v>
      </c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1"/>
      <c r="AC150" s="190" t="s">
        <v>118</v>
      </c>
      <c r="AD150" s="191"/>
      <c r="AE150" s="158">
        <f>VLOOKUP($AC150,'04'!$AC$8:$BH$267,3,FALSE)+VLOOKUP($AC150,'05'!$AC$8:$BH$226,3,FALSE)+VLOOKUP($AC150,'06'!$AC$8:$BH$226,3,FALSE)</f>
        <v>0</v>
      </c>
      <c r="AF150" s="159"/>
      <c r="AG150" s="159"/>
      <c r="AH150" s="160"/>
      <c r="AI150" s="139">
        <f>VLOOKUP($AC150,'04'!$AC$8:$BH$267,7,FALSE)+VLOOKUP($AC150,'05'!$AC$8:$BH$226,7,FALSE)+VLOOKUP($AC150,'06'!$AC$8:$BH$226,7,FALSE)</f>
        <v>0</v>
      </c>
      <c r="AJ150" s="140"/>
      <c r="AK150" s="140"/>
      <c r="AL150" s="141"/>
      <c r="AM150" s="139">
        <f>VLOOKUP($AC150,'04'!$AC$8:$BH$267,11,FALSE)+VLOOKUP($AC150,'05'!$AC$8:$BH$226,11,FALSE)+VLOOKUP($AC150,'06'!$AC$8:$BH$226,11,FALSE)</f>
        <v>0</v>
      </c>
      <c r="AN150" s="140"/>
      <c r="AO150" s="140"/>
      <c r="AP150" s="141"/>
      <c r="AQ150" s="139">
        <f>VLOOKUP($AC150,'04'!$AC$8:$BH$267,15,FALSE)+VLOOKUP($AC150,'05'!$AC$8:$BH$226,15,FALSE)+VLOOKUP($AC150,'06'!$AC$8:$BH$226,15,FALSE)</f>
        <v>0</v>
      </c>
      <c r="AR150" s="140"/>
      <c r="AS150" s="140"/>
      <c r="AT150" s="141"/>
      <c r="AU150" s="139">
        <f>VLOOKUP($AC150,'04'!$AC$8:$BH$267,19,FALSE)+VLOOKUP($AC150,'05'!$AC$8:$BH$226,19,FALSE)+VLOOKUP($AC150,'06'!$AC$8:$BH$226,19,FALSE)</f>
        <v>0</v>
      </c>
      <c r="AV150" s="140"/>
      <c r="AW150" s="140"/>
      <c r="AX150" s="141"/>
      <c r="AY150" s="139">
        <f>VLOOKUP($AC150,'04'!$AC$8:$BH$267,23,FALSE)+VLOOKUP($AC150,'05'!$AC$8:$BH$226,23,FALSE)+VLOOKUP($AC150,'06'!$AC$8:$BH$226,23,FALSE)</f>
        <v>0</v>
      </c>
      <c r="AZ150" s="140"/>
      <c r="BA150" s="140"/>
      <c r="BB150" s="141"/>
      <c r="BC150" s="139">
        <f>VLOOKUP($AC150,'04'!$AC$8:$BH$267,27,FALSE)+VLOOKUP($AC150,'05'!$AC$8:$BH$226,27,FALSE)+VLOOKUP($AC150,'06'!$AC$8:$BH$226,27,FALSE)</f>
        <v>0</v>
      </c>
      <c r="BD150" s="140"/>
      <c r="BE150" s="140"/>
      <c r="BF150" s="141"/>
      <c r="BG150" s="186" t="str">
        <f t="shared" si="120"/>
        <v>n.é.</v>
      </c>
      <c r="BH150" s="187"/>
    </row>
    <row r="151" spans="1:60" ht="20.100000000000001" customHeight="1">
      <c r="A151" s="151" t="s">
        <v>764</v>
      </c>
      <c r="B151" s="207"/>
      <c r="C151" s="209" t="s">
        <v>111</v>
      </c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1"/>
      <c r="AC151" s="190" t="s">
        <v>119</v>
      </c>
      <c r="AD151" s="191"/>
      <c r="AE151" s="158">
        <f>VLOOKUP($AC151,'04'!$AC$8:$BH$267,3,FALSE)+VLOOKUP($AC151,'05'!$AC$8:$BH$226,3,FALSE)+VLOOKUP($AC151,'06'!$AC$8:$BH$226,3,FALSE)</f>
        <v>0</v>
      </c>
      <c r="AF151" s="159"/>
      <c r="AG151" s="159"/>
      <c r="AH151" s="160"/>
      <c r="AI151" s="139">
        <f>VLOOKUP($AC151,'04'!$AC$8:$BH$267,7,FALSE)+VLOOKUP($AC151,'05'!$AC$8:$BH$226,7,FALSE)+VLOOKUP($AC151,'06'!$AC$8:$BH$226,7,FALSE)</f>
        <v>25</v>
      </c>
      <c r="AJ151" s="140"/>
      <c r="AK151" s="140"/>
      <c r="AL151" s="141"/>
      <c r="AM151" s="139">
        <f>VLOOKUP($AC151,'04'!$AC$8:$BH$267,11,FALSE)+VLOOKUP($AC151,'05'!$AC$8:$BH$226,11,FALSE)+VLOOKUP($AC151,'06'!$AC$8:$BH$226,11,FALSE)</f>
        <v>0</v>
      </c>
      <c r="AN151" s="140"/>
      <c r="AO151" s="140"/>
      <c r="AP151" s="141"/>
      <c r="AQ151" s="139">
        <f>VLOOKUP($AC151,'04'!$AC$8:$BH$267,15,FALSE)+VLOOKUP($AC151,'05'!$AC$8:$BH$226,15,FALSE)+VLOOKUP($AC151,'06'!$AC$8:$BH$226,15,FALSE)</f>
        <v>25</v>
      </c>
      <c r="AR151" s="140"/>
      <c r="AS151" s="140"/>
      <c r="AT151" s="141"/>
      <c r="AU151" s="139">
        <f>VLOOKUP($AC151,'04'!$AC$8:$BH$267,19,FALSE)+VLOOKUP($AC151,'05'!$AC$8:$BH$226,19,FALSE)+VLOOKUP($AC151,'06'!$AC$8:$BH$226,19,FALSE)</f>
        <v>0</v>
      </c>
      <c r="AV151" s="140"/>
      <c r="AW151" s="140"/>
      <c r="AX151" s="141"/>
      <c r="AY151" s="139">
        <f>VLOOKUP($AC151,'04'!$AC$8:$BH$267,23,FALSE)+VLOOKUP($AC151,'05'!$AC$8:$BH$226,23,FALSE)+VLOOKUP($AC151,'06'!$AC$8:$BH$226,23,FALSE)</f>
        <v>0</v>
      </c>
      <c r="AZ151" s="140"/>
      <c r="BA151" s="140"/>
      <c r="BB151" s="141"/>
      <c r="BC151" s="139">
        <f>VLOOKUP($AC151,'04'!$AC$8:$BH$267,27,FALSE)+VLOOKUP($AC151,'05'!$AC$8:$BH$226,27,FALSE)+VLOOKUP($AC151,'06'!$AC$8:$BH$226,27,FALSE)</f>
        <v>25</v>
      </c>
      <c r="BD151" s="140"/>
      <c r="BE151" s="140"/>
      <c r="BF151" s="141"/>
      <c r="BG151" s="186">
        <f t="shared" si="120"/>
        <v>1</v>
      </c>
      <c r="BH151" s="187"/>
    </row>
    <row r="152" spans="1:60" ht="20.100000000000001" customHeight="1">
      <c r="A152" s="151" t="s">
        <v>765</v>
      </c>
      <c r="B152" s="207"/>
      <c r="C152" s="209" t="s">
        <v>112</v>
      </c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1"/>
      <c r="AC152" s="190" t="s">
        <v>120</v>
      </c>
      <c r="AD152" s="191"/>
      <c r="AE152" s="158">
        <f>VLOOKUP($AC152,'04'!$AC$8:$BH$267,3,FALSE)+VLOOKUP($AC152,'05'!$AC$8:$BH$226,3,FALSE)+VLOOKUP($AC152,'06'!$AC$8:$BH$226,3,FALSE)</f>
        <v>0</v>
      </c>
      <c r="AF152" s="159"/>
      <c r="AG152" s="159"/>
      <c r="AH152" s="160"/>
      <c r="AI152" s="139">
        <f>VLOOKUP($AC152,'04'!$AC$8:$BH$267,7,FALSE)+VLOOKUP($AC152,'05'!$AC$8:$BH$226,7,FALSE)+VLOOKUP($AC152,'06'!$AC$8:$BH$226,7,FALSE)</f>
        <v>2848</v>
      </c>
      <c r="AJ152" s="140"/>
      <c r="AK152" s="140"/>
      <c r="AL152" s="141"/>
      <c r="AM152" s="139">
        <f>VLOOKUP($AC152,'04'!$AC$8:$BH$267,11,FALSE)+VLOOKUP($AC152,'05'!$AC$8:$BH$226,11,FALSE)+VLOOKUP($AC152,'06'!$AC$8:$BH$226,11,FALSE)</f>
        <v>0</v>
      </c>
      <c r="AN152" s="140"/>
      <c r="AO152" s="140"/>
      <c r="AP152" s="141"/>
      <c r="AQ152" s="139">
        <f>VLOOKUP($AC152,'04'!$AC$8:$BH$267,15,FALSE)+VLOOKUP($AC152,'05'!$AC$8:$BH$226,15,FALSE)+VLOOKUP($AC152,'06'!$AC$8:$BH$226,15,FALSE)</f>
        <v>2848</v>
      </c>
      <c r="AR152" s="140"/>
      <c r="AS152" s="140"/>
      <c r="AT152" s="141"/>
      <c r="AU152" s="139">
        <f>VLOOKUP($AC152,'04'!$AC$8:$BH$267,19,FALSE)+VLOOKUP($AC152,'05'!$AC$8:$BH$226,19,FALSE)+VLOOKUP($AC152,'06'!$AC$8:$BH$226,19,FALSE)</f>
        <v>0</v>
      </c>
      <c r="AV152" s="140"/>
      <c r="AW152" s="140"/>
      <c r="AX152" s="141"/>
      <c r="AY152" s="139">
        <f>VLOOKUP($AC152,'04'!$AC$8:$BH$267,23,FALSE)+VLOOKUP($AC152,'05'!$AC$8:$BH$226,23,FALSE)+VLOOKUP($AC152,'06'!$AC$8:$BH$226,23,FALSE)</f>
        <v>0</v>
      </c>
      <c r="AZ152" s="140"/>
      <c r="BA152" s="140"/>
      <c r="BB152" s="141"/>
      <c r="BC152" s="139">
        <f>VLOOKUP($AC152,'04'!$AC$8:$BH$267,27,FALSE)+VLOOKUP($AC152,'05'!$AC$8:$BH$226,27,FALSE)+VLOOKUP($AC152,'06'!$AC$8:$BH$226,27,FALSE)</f>
        <v>2848</v>
      </c>
      <c r="BD152" s="140"/>
      <c r="BE152" s="140"/>
      <c r="BF152" s="141"/>
      <c r="BG152" s="186">
        <f t="shared" si="120"/>
        <v>1</v>
      </c>
      <c r="BH152" s="187"/>
    </row>
    <row r="153" spans="1:60" ht="20.100000000000001" customHeight="1">
      <c r="A153" s="151" t="s">
        <v>766</v>
      </c>
      <c r="B153" s="207"/>
      <c r="C153" s="153" t="s">
        <v>113</v>
      </c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5"/>
      <c r="AC153" s="190" t="s">
        <v>121</v>
      </c>
      <c r="AD153" s="191"/>
      <c r="AE153" s="158">
        <f>VLOOKUP($AC153,'04'!$AC$8:$BH$267,3,FALSE)+VLOOKUP($AC153,'05'!$AC$8:$BH$226,3,FALSE)+VLOOKUP($AC153,'06'!$AC$8:$BH$226,3,FALSE)</f>
        <v>0</v>
      </c>
      <c r="AF153" s="159"/>
      <c r="AG153" s="159"/>
      <c r="AH153" s="160"/>
      <c r="AI153" s="139">
        <f>VLOOKUP($AC153,'04'!$AC$8:$BH$267,7,FALSE)+VLOOKUP($AC153,'05'!$AC$8:$BH$226,7,FALSE)+VLOOKUP($AC153,'06'!$AC$8:$BH$226,7,FALSE)</f>
        <v>3279</v>
      </c>
      <c r="AJ153" s="140"/>
      <c r="AK153" s="140"/>
      <c r="AL153" s="141"/>
      <c r="AM153" s="139">
        <f>VLOOKUP($AC153,'04'!$AC$8:$BH$267,11,FALSE)+VLOOKUP($AC153,'05'!$AC$8:$BH$226,11,FALSE)+VLOOKUP($AC153,'06'!$AC$8:$BH$226,11,FALSE)</f>
        <v>0</v>
      </c>
      <c r="AN153" s="140"/>
      <c r="AO153" s="140"/>
      <c r="AP153" s="141"/>
      <c r="AQ153" s="139">
        <f>VLOOKUP($AC153,'04'!$AC$8:$BH$267,15,FALSE)+VLOOKUP($AC153,'05'!$AC$8:$BH$226,15,FALSE)+VLOOKUP($AC153,'06'!$AC$8:$BH$226,15,FALSE)</f>
        <v>3279</v>
      </c>
      <c r="AR153" s="140"/>
      <c r="AS153" s="140"/>
      <c r="AT153" s="141"/>
      <c r="AU153" s="139">
        <f>VLOOKUP($AC153,'04'!$AC$8:$BH$267,19,FALSE)+VLOOKUP($AC153,'05'!$AC$8:$BH$226,19,FALSE)+VLOOKUP($AC153,'06'!$AC$8:$BH$226,19,FALSE)</f>
        <v>15</v>
      </c>
      <c r="AV153" s="140"/>
      <c r="AW153" s="140"/>
      <c r="AX153" s="141"/>
      <c r="AY153" s="139">
        <f>VLOOKUP($AC153,'04'!$AC$8:$BH$267,23,FALSE)+VLOOKUP($AC153,'05'!$AC$8:$BH$226,23,FALSE)+VLOOKUP($AC153,'06'!$AC$8:$BH$226,23,FALSE)</f>
        <v>0</v>
      </c>
      <c r="AZ153" s="140"/>
      <c r="BA153" s="140"/>
      <c r="BB153" s="141"/>
      <c r="BC153" s="139">
        <f>VLOOKUP($AC153,'04'!$AC$8:$BH$267,27,FALSE)+VLOOKUP($AC153,'05'!$AC$8:$BH$226,27,FALSE)+VLOOKUP($AC153,'06'!$AC$8:$BH$226,27,FALSE)</f>
        <v>3279</v>
      </c>
      <c r="BD153" s="140"/>
      <c r="BE153" s="140"/>
      <c r="BF153" s="141"/>
      <c r="BG153" s="186">
        <f t="shared" si="120"/>
        <v>1</v>
      </c>
      <c r="BH153" s="187"/>
    </row>
    <row r="154" spans="1:60" ht="20.100000000000001" customHeight="1">
      <c r="A154" s="151" t="s">
        <v>767</v>
      </c>
      <c r="B154" s="207"/>
      <c r="C154" s="153" t="s">
        <v>114</v>
      </c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5"/>
      <c r="AC154" s="190" t="s">
        <v>122</v>
      </c>
      <c r="AD154" s="191"/>
      <c r="AE154" s="158">
        <f>VLOOKUP($AC154,'04'!$AC$8:$BH$267,3,FALSE)+VLOOKUP($AC154,'05'!$AC$8:$BH$226,3,FALSE)+VLOOKUP($AC154,'06'!$AC$8:$BH$226,3,FALSE)</f>
        <v>80</v>
      </c>
      <c r="AF154" s="159"/>
      <c r="AG154" s="159"/>
      <c r="AH154" s="160"/>
      <c r="AI154" s="139">
        <f>VLOOKUP($AC154,'04'!$AC$8:$BH$267,7,FALSE)+VLOOKUP($AC154,'05'!$AC$8:$BH$226,7,FALSE)+VLOOKUP($AC154,'06'!$AC$8:$BH$226,7,FALSE)</f>
        <v>0</v>
      </c>
      <c r="AJ154" s="140"/>
      <c r="AK154" s="140"/>
      <c r="AL154" s="141"/>
      <c r="AM154" s="139">
        <f>VLOOKUP($AC154,'04'!$AC$8:$BH$267,11,FALSE)+VLOOKUP($AC154,'05'!$AC$8:$BH$226,11,FALSE)+VLOOKUP($AC154,'06'!$AC$8:$BH$226,11,FALSE)</f>
        <v>0</v>
      </c>
      <c r="AN154" s="140"/>
      <c r="AO154" s="140"/>
      <c r="AP154" s="141"/>
      <c r="AQ154" s="139">
        <f>VLOOKUP($AC154,'04'!$AC$8:$BH$267,15,FALSE)+VLOOKUP($AC154,'05'!$AC$8:$BH$226,15,FALSE)+VLOOKUP($AC154,'06'!$AC$8:$BH$226,15,FALSE)</f>
        <v>0</v>
      </c>
      <c r="AR154" s="140"/>
      <c r="AS154" s="140"/>
      <c r="AT154" s="141"/>
      <c r="AU154" s="139">
        <f>VLOOKUP($AC154,'04'!$AC$8:$BH$267,19,FALSE)+VLOOKUP($AC154,'05'!$AC$8:$BH$226,19,FALSE)+VLOOKUP($AC154,'06'!$AC$8:$BH$226,19,FALSE)</f>
        <v>0</v>
      </c>
      <c r="AV154" s="140"/>
      <c r="AW154" s="140"/>
      <c r="AX154" s="141"/>
      <c r="AY154" s="139">
        <f>VLOOKUP($AC154,'04'!$AC$8:$BH$267,23,FALSE)+VLOOKUP($AC154,'05'!$AC$8:$BH$226,23,FALSE)+VLOOKUP($AC154,'06'!$AC$8:$BH$226,23,FALSE)</f>
        <v>0</v>
      </c>
      <c r="AZ154" s="140"/>
      <c r="BA154" s="140"/>
      <c r="BB154" s="141"/>
      <c r="BC154" s="139">
        <f>VLOOKUP($AC154,'04'!$AC$8:$BH$267,27,FALSE)+VLOOKUP($AC154,'05'!$AC$8:$BH$226,27,FALSE)+VLOOKUP($AC154,'06'!$AC$8:$BH$226,27,FALSE)</f>
        <v>0</v>
      </c>
      <c r="BD154" s="140"/>
      <c r="BE154" s="140"/>
      <c r="BF154" s="141"/>
      <c r="BG154" s="186" t="str">
        <f t="shared" si="120"/>
        <v>n.é.</v>
      </c>
      <c r="BH154" s="187"/>
    </row>
    <row r="155" spans="1:60" ht="20.100000000000001" customHeight="1">
      <c r="A155" s="151" t="s">
        <v>768</v>
      </c>
      <c r="B155" s="207"/>
      <c r="C155" s="153" t="s">
        <v>115</v>
      </c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5"/>
      <c r="AC155" s="190" t="s">
        <v>123</v>
      </c>
      <c r="AD155" s="191"/>
      <c r="AE155" s="158">
        <f>VLOOKUP($AC155,'04'!$AC$8:$BH$267,3,FALSE)+VLOOKUP($AC155,'05'!$AC$8:$BH$226,3,FALSE)+VLOOKUP($AC155,'06'!$AC$8:$BH$226,3,FALSE)</f>
        <v>10500</v>
      </c>
      <c r="AF155" s="159"/>
      <c r="AG155" s="159"/>
      <c r="AH155" s="160"/>
      <c r="AI155" s="139">
        <f>VLOOKUP($AC155,'04'!$AC$8:$BH$267,7,FALSE)+VLOOKUP($AC155,'05'!$AC$8:$BH$226,7,FALSE)+VLOOKUP($AC155,'06'!$AC$8:$BH$226,7,FALSE)</f>
        <v>7550</v>
      </c>
      <c r="AJ155" s="140"/>
      <c r="AK155" s="140"/>
      <c r="AL155" s="141"/>
      <c r="AM155" s="139">
        <f>VLOOKUP($AC155,'04'!$AC$8:$BH$267,11,FALSE)+VLOOKUP($AC155,'05'!$AC$8:$BH$226,11,FALSE)+VLOOKUP($AC155,'06'!$AC$8:$BH$226,11,FALSE)</f>
        <v>0</v>
      </c>
      <c r="AN155" s="140"/>
      <c r="AO155" s="140"/>
      <c r="AP155" s="141"/>
      <c r="AQ155" s="139">
        <f>VLOOKUP($AC155,'04'!$AC$8:$BH$267,15,FALSE)+VLOOKUP($AC155,'05'!$AC$8:$BH$226,15,FALSE)+VLOOKUP($AC155,'06'!$AC$8:$BH$226,15,FALSE)</f>
        <v>7550</v>
      </c>
      <c r="AR155" s="140"/>
      <c r="AS155" s="140"/>
      <c r="AT155" s="141"/>
      <c r="AU155" s="139">
        <f>VLOOKUP($AC155,'04'!$AC$8:$BH$267,19,FALSE)+VLOOKUP($AC155,'05'!$AC$8:$BH$226,19,FALSE)+VLOOKUP($AC155,'06'!$AC$8:$BH$226,19,FALSE)</f>
        <v>0</v>
      </c>
      <c r="AV155" s="140"/>
      <c r="AW155" s="140"/>
      <c r="AX155" s="141"/>
      <c r="AY155" s="139">
        <f>VLOOKUP($AC155,'04'!$AC$8:$BH$267,23,FALSE)+VLOOKUP($AC155,'05'!$AC$8:$BH$226,23,FALSE)+VLOOKUP($AC155,'06'!$AC$8:$BH$226,23,FALSE)</f>
        <v>0</v>
      </c>
      <c r="AZ155" s="140"/>
      <c r="BA155" s="140"/>
      <c r="BB155" s="141"/>
      <c r="BC155" s="139">
        <f>VLOOKUP($AC155,'04'!$AC$8:$BH$267,27,FALSE)+VLOOKUP($AC155,'05'!$AC$8:$BH$226,27,FALSE)+VLOOKUP($AC155,'06'!$AC$8:$BH$226,27,FALSE)</f>
        <v>7308</v>
      </c>
      <c r="BD155" s="140"/>
      <c r="BE155" s="140"/>
      <c r="BF155" s="141"/>
      <c r="BG155" s="186">
        <f t="shared" si="120"/>
        <v>0.96794701986754972</v>
      </c>
      <c r="BH155" s="187"/>
    </row>
    <row r="156" spans="1:60" ht="20.100000000000001" customHeight="1">
      <c r="A156" s="164" t="s">
        <v>769</v>
      </c>
      <c r="B156" s="208"/>
      <c r="C156" s="175" t="s">
        <v>892</v>
      </c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7"/>
      <c r="AC156" s="188" t="s">
        <v>58</v>
      </c>
      <c r="AD156" s="189"/>
      <c r="AE156" s="183">
        <f>SUM(AE148:AH155)</f>
        <v>10580</v>
      </c>
      <c r="AF156" s="184"/>
      <c r="AG156" s="184"/>
      <c r="AH156" s="185"/>
      <c r="AI156" s="183">
        <f t="shared" ref="AI156" si="133">SUM(AI148:AL155)</f>
        <v>15332</v>
      </c>
      <c r="AJ156" s="184"/>
      <c r="AK156" s="184"/>
      <c r="AL156" s="185"/>
      <c r="AM156" s="183">
        <f t="shared" ref="AM156" si="134">SUM(AM148:AP155)</f>
        <v>0</v>
      </c>
      <c r="AN156" s="184"/>
      <c r="AO156" s="184"/>
      <c r="AP156" s="185"/>
      <c r="AQ156" s="183">
        <f t="shared" ref="AQ156" si="135">SUM(AQ148:AT155)</f>
        <v>15332</v>
      </c>
      <c r="AR156" s="184"/>
      <c r="AS156" s="184"/>
      <c r="AT156" s="185"/>
      <c r="AU156" s="183">
        <f t="shared" ref="AU156" si="136">SUM(AU148:AX155)</f>
        <v>84</v>
      </c>
      <c r="AV156" s="184"/>
      <c r="AW156" s="184"/>
      <c r="AX156" s="185"/>
      <c r="AY156" s="183">
        <f t="shared" ref="AY156" si="137">SUM(AY148:BB155)</f>
        <v>0</v>
      </c>
      <c r="AZ156" s="184"/>
      <c r="BA156" s="184"/>
      <c r="BB156" s="185"/>
      <c r="BC156" s="183">
        <f t="shared" ref="BC156" si="138">SUM(BC148:BF155)</f>
        <v>15090</v>
      </c>
      <c r="BD156" s="184"/>
      <c r="BE156" s="184"/>
      <c r="BF156" s="185"/>
      <c r="BG156" s="162">
        <f t="shared" si="120"/>
        <v>0.98421601878424214</v>
      </c>
      <c r="BH156" s="163"/>
    </row>
    <row r="157" spans="1:60" ht="20.100000000000001" customHeight="1">
      <c r="A157" s="151" t="s">
        <v>797</v>
      </c>
      <c r="B157" s="207"/>
      <c r="C157" s="203" t="s">
        <v>142</v>
      </c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5"/>
      <c r="AC157" s="190" t="s">
        <v>131</v>
      </c>
      <c r="AD157" s="191"/>
      <c r="AE157" s="158">
        <f>VLOOKUP($AC157,'04'!$AC$8:$BH$267,3,FALSE)+VLOOKUP($AC157,'05'!$AC$8:$BH$226,3,FALSE)+VLOOKUP($AC157,'06'!$AC$8:$BH$226,3,FALSE)</f>
        <v>0</v>
      </c>
      <c r="AF157" s="159"/>
      <c r="AG157" s="159"/>
      <c r="AH157" s="160"/>
      <c r="AI157" s="139">
        <f>VLOOKUP($AC157,'04'!$AC$8:$BH$267,7,FALSE)+VLOOKUP($AC157,'05'!$AC$8:$BH$226,7,FALSE)+VLOOKUP($AC157,'06'!$AC$8:$BH$226,7,FALSE)</f>
        <v>0</v>
      </c>
      <c r="AJ157" s="140"/>
      <c r="AK157" s="140"/>
      <c r="AL157" s="141"/>
      <c r="AM157" s="139">
        <f>VLOOKUP($AC157,'04'!$AC$8:$BH$267,11,FALSE)+VLOOKUP($AC157,'05'!$AC$8:$BH$226,11,FALSE)+VLOOKUP($AC157,'06'!$AC$8:$BH$226,11,FALSE)</f>
        <v>0</v>
      </c>
      <c r="AN157" s="140"/>
      <c r="AO157" s="140"/>
      <c r="AP157" s="141"/>
      <c r="AQ157" s="139">
        <f>VLOOKUP($AC157,'04'!$AC$8:$BH$267,15,FALSE)+VLOOKUP($AC157,'05'!$AC$8:$BH$226,15,FALSE)+VLOOKUP($AC157,'06'!$AC$8:$BH$226,15,FALSE)</f>
        <v>0</v>
      </c>
      <c r="AR157" s="140"/>
      <c r="AS157" s="140"/>
      <c r="AT157" s="141"/>
      <c r="AU157" s="139">
        <f>VLOOKUP($AC157,'04'!$AC$8:$BH$267,19,FALSE)+VLOOKUP($AC157,'05'!$AC$8:$BH$226,19,FALSE)+VLOOKUP($AC157,'06'!$AC$8:$BH$226,19,FALSE)</f>
        <v>0</v>
      </c>
      <c r="AV157" s="140"/>
      <c r="AW157" s="140"/>
      <c r="AX157" s="141"/>
      <c r="AY157" s="139">
        <f>VLOOKUP($AC157,'04'!$AC$8:$BH$267,23,FALSE)+VLOOKUP($AC157,'05'!$AC$8:$BH$226,23,FALSE)+VLOOKUP($AC157,'06'!$AC$8:$BH$226,23,FALSE)</f>
        <v>0</v>
      </c>
      <c r="AZ157" s="140"/>
      <c r="BA157" s="140"/>
      <c r="BB157" s="141"/>
      <c r="BC157" s="139">
        <f>VLOOKUP($AC157,'04'!$AC$8:$BH$267,27,FALSE)+VLOOKUP($AC157,'05'!$AC$8:$BH$226,27,FALSE)+VLOOKUP($AC157,'06'!$AC$8:$BH$226,27,FALSE)</f>
        <v>0</v>
      </c>
      <c r="BD157" s="140"/>
      <c r="BE157" s="140"/>
      <c r="BF157" s="141"/>
      <c r="BG157" s="186" t="str">
        <f t="shared" si="120"/>
        <v>n.é.</v>
      </c>
      <c r="BH157" s="187"/>
    </row>
    <row r="158" spans="1:60" ht="20.100000000000001" customHeight="1">
      <c r="A158" s="151" t="s">
        <v>798</v>
      </c>
      <c r="B158" s="152"/>
      <c r="C158" s="203" t="s">
        <v>771</v>
      </c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5"/>
      <c r="AC158" s="190" t="s">
        <v>770</v>
      </c>
      <c r="AD158" s="191"/>
      <c r="AE158" s="158">
        <f>VLOOKUP($AC158,'04'!$AC$8:$BH$267,3,FALSE)+VLOOKUP($AC158,'05'!$AC$8:$BH$226,3,FALSE)+VLOOKUP($AC158,'06'!$AC$8:$BH$226,3,FALSE)</f>
        <v>0</v>
      </c>
      <c r="AF158" s="159"/>
      <c r="AG158" s="159"/>
      <c r="AH158" s="160"/>
      <c r="AI158" s="139">
        <f>VLOOKUP($AC158,'04'!$AC$8:$BH$267,7,FALSE)+VLOOKUP($AC158,'05'!$AC$8:$BH$226,7,FALSE)+VLOOKUP($AC158,'06'!$AC$8:$BH$226,7,FALSE)</f>
        <v>0</v>
      </c>
      <c r="AJ158" s="140"/>
      <c r="AK158" s="140"/>
      <c r="AL158" s="141"/>
      <c r="AM158" s="139">
        <f>VLOOKUP($AC158,'04'!$AC$8:$BH$267,11,FALSE)+VLOOKUP($AC158,'05'!$AC$8:$BH$226,11,FALSE)+VLOOKUP($AC158,'06'!$AC$8:$BH$226,11,FALSE)</f>
        <v>0</v>
      </c>
      <c r="AN158" s="140"/>
      <c r="AO158" s="140"/>
      <c r="AP158" s="141"/>
      <c r="AQ158" s="139">
        <f>VLOOKUP($AC158,'04'!$AC$8:$BH$267,15,FALSE)+VLOOKUP($AC158,'05'!$AC$8:$BH$226,15,FALSE)+VLOOKUP($AC158,'06'!$AC$8:$BH$226,15,FALSE)</f>
        <v>0</v>
      </c>
      <c r="AR158" s="140"/>
      <c r="AS158" s="140"/>
      <c r="AT158" s="141"/>
      <c r="AU158" s="139">
        <f>VLOOKUP($AC158,'04'!$AC$8:$BH$267,19,FALSE)+VLOOKUP($AC158,'05'!$AC$8:$BH$226,19,FALSE)+VLOOKUP($AC158,'06'!$AC$8:$BH$226,19,FALSE)</f>
        <v>0</v>
      </c>
      <c r="AV158" s="140"/>
      <c r="AW158" s="140"/>
      <c r="AX158" s="141"/>
      <c r="AY158" s="139">
        <f>VLOOKUP($AC158,'04'!$AC$8:$BH$267,23,FALSE)+VLOOKUP($AC158,'05'!$AC$8:$BH$226,23,FALSE)+VLOOKUP($AC158,'06'!$AC$8:$BH$226,23,FALSE)</f>
        <v>0</v>
      </c>
      <c r="AZ158" s="140"/>
      <c r="BA158" s="140"/>
      <c r="BB158" s="141"/>
      <c r="BC158" s="139">
        <f>VLOOKUP($AC158,'04'!$AC$8:$BH$267,27,FALSE)+VLOOKUP($AC158,'05'!$AC$8:$BH$226,27,FALSE)+VLOOKUP($AC158,'06'!$AC$8:$BH$226,27,FALSE)</f>
        <v>0</v>
      </c>
      <c r="BD158" s="140"/>
      <c r="BE158" s="140"/>
      <c r="BF158" s="141"/>
      <c r="BG158" s="186" t="str">
        <f t="shared" si="120"/>
        <v>n.é.</v>
      </c>
      <c r="BH158" s="187"/>
    </row>
    <row r="159" spans="1:60" ht="20.100000000000001" customHeight="1">
      <c r="A159" s="151" t="s">
        <v>799</v>
      </c>
      <c r="B159" s="152"/>
      <c r="C159" s="203" t="s">
        <v>772</v>
      </c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5"/>
      <c r="AC159" s="190" t="s">
        <v>773</v>
      </c>
      <c r="AD159" s="191"/>
      <c r="AE159" s="158">
        <f>VLOOKUP($AC159,'04'!$AC$8:$BH$267,3,FALSE)+VLOOKUP($AC159,'05'!$AC$8:$BH$226,3,FALSE)+VLOOKUP($AC159,'06'!$AC$8:$BH$226,3,FALSE)</f>
        <v>0</v>
      </c>
      <c r="AF159" s="159"/>
      <c r="AG159" s="159"/>
      <c r="AH159" s="160"/>
      <c r="AI159" s="139">
        <f>VLOOKUP($AC159,'04'!$AC$8:$BH$267,7,FALSE)+VLOOKUP($AC159,'05'!$AC$8:$BH$226,7,FALSE)+VLOOKUP($AC159,'06'!$AC$8:$BH$226,7,FALSE)</f>
        <v>58</v>
      </c>
      <c r="AJ159" s="140"/>
      <c r="AK159" s="140"/>
      <c r="AL159" s="141"/>
      <c r="AM159" s="139">
        <f>VLOOKUP($AC159,'04'!$AC$8:$BH$267,11,FALSE)+VLOOKUP($AC159,'05'!$AC$8:$BH$226,11,FALSE)+VLOOKUP($AC159,'06'!$AC$8:$BH$226,11,FALSE)</f>
        <v>0</v>
      </c>
      <c r="AN159" s="140"/>
      <c r="AO159" s="140"/>
      <c r="AP159" s="141"/>
      <c r="AQ159" s="139">
        <f>VLOOKUP($AC159,'04'!$AC$8:$BH$267,15,FALSE)+VLOOKUP($AC159,'05'!$AC$8:$BH$226,15,FALSE)+VLOOKUP($AC159,'06'!$AC$8:$BH$226,15,FALSE)</f>
        <v>58</v>
      </c>
      <c r="AR159" s="140"/>
      <c r="AS159" s="140"/>
      <c r="AT159" s="141"/>
      <c r="AU159" s="139">
        <f>VLOOKUP($AC159,'04'!$AC$8:$BH$267,19,FALSE)+VLOOKUP($AC159,'05'!$AC$8:$BH$226,19,FALSE)+VLOOKUP($AC159,'06'!$AC$8:$BH$226,19,FALSE)</f>
        <v>0</v>
      </c>
      <c r="AV159" s="140"/>
      <c r="AW159" s="140"/>
      <c r="AX159" s="141"/>
      <c r="AY159" s="139">
        <f>VLOOKUP($AC159,'04'!$AC$8:$BH$267,23,FALSE)+VLOOKUP($AC159,'05'!$AC$8:$BH$226,23,FALSE)+VLOOKUP($AC159,'06'!$AC$8:$BH$226,23,FALSE)</f>
        <v>0</v>
      </c>
      <c r="AZ159" s="140"/>
      <c r="BA159" s="140"/>
      <c r="BB159" s="141"/>
      <c r="BC159" s="139">
        <f>VLOOKUP($AC159,'04'!$AC$8:$BH$267,27,FALSE)+VLOOKUP($AC159,'05'!$AC$8:$BH$226,27,FALSE)+VLOOKUP($AC159,'06'!$AC$8:$BH$226,27,FALSE)</f>
        <v>58</v>
      </c>
      <c r="BD159" s="140"/>
      <c r="BE159" s="140"/>
      <c r="BF159" s="141"/>
      <c r="BG159" s="186">
        <f t="shared" si="120"/>
        <v>1</v>
      </c>
      <c r="BH159" s="187"/>
    </row>
    <row r="160" spans="1:60" ht="20.100000000000001" customHeight="1">
      <c r="A160" s="151" t="s">
        <v>800</v>
      </c>
      <c r="B160" s="152"/>
      <c r="C160" s="203" t="s">
        <v>774</v>
      </c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5"/>
      <c r="AC160" s="190" t="s">
        <v>775</v>
      </c>
      <c r="AD160" s="191"/>
      <c r="AE160" s="158">
        <f>VLOOKUP($AC160,'04'!$AC$8:$BH$267,3,FALSE)+VLOOKUP($AC160,'05'!$AC$8:$BH$226,3,FALSE)+VLOOKUP($AC160,'06'!$AC$8:$BH$226,3,FALSE)</f>
        <v>0</v>
      </c>
      <c r="AF160" s="159"/>
      <c r="AG160" s="159"/>
      <c r="AH160" s="160"/>
      <c r="AI160" s="139">
        <f>VLOOKUP($AC160,'04'!$AC$8:$BH$267,7,FALSE)+VLOOKUP($AC160,'05'!$AC$8:$BH$226,7,FALSE)+VLOOKUP($AC160,'06'!$AC$8:$BH$226,7,FALSE)</f>
        <v>15</v>
      </c>
      <c r="AJ160" s="140"/>
      <c r="AK160" s="140"/>
      <c r="AL160" s="141"/>
      <c r="AM160" s="139">
        <f>VLOOKUP($AC160,'04'!$AC$8:$BH$267,11,FALSE)+VLOOKUP($AC160,'05'!$AC$8:$BH$226,11,FALSE)+VLOOKUP($AC160,'06'!$AC$8:$BH$226,11,FALSE)</f>
        <v>0</v>
      </c>
      <c r="AN160" s="140"/>
      <c r="AO160" s="140"/>
      <c r="AP160" s="141"/>
      <c r="AQ160" s="139">
        <f>VLOOKUP($AC160,'04'!$AC$8:$BH$267,15,FALSE)+VLOOKUP($AC160,'05'!$AC$8:$BH$226,15,FALSE)+VLOOKUP($AC160,'06'!$AC$8:$BH$226,15,FALSE)</f>
        <v>15</v>
      </c>
      <c r="AR160" s="140"/>
      <c r="AS160" s="140"/>
      <c r="AT160" s="141"/>
      <c r="AU160" s="139">
        <f>VLOOKUP($AC160,'04'!$AC$8:$BH$267,19,FALSE)+VLOOKUP($AC160,'05'!$AC$8:$BH$226,19,FALSE)+VLOOKUP($AC160,'06'!$AC$8:$BH$226,19,FALSE)</f>
        <v>0</v>
      </c>
      <c r="AV160" s="140"/>
      <c r="AW160" s="140"/>
      <c r="AX160" s="141"/>
      <c r="AY160" s="139">
        <f>VLOOKUP($AC160,'04'!$AC$8:$BH$267,23,FALSE)+VLOOKUP($AC160,'05'!$AC$8:$BH$226,23,FALSE)+VLOOKUP($AC160,'06'!$AC$8:$BH$226,23,FALSE)</f>
        <v>0</v>
      </c>
      <c r="AZ160" s="140"/>
      <c r="BA160" s="140"/>
      <c r="BB160" s="141"/>
      <c r="BC160" s="139">
        <f>VLOOKUP($AC160,'04'!$AC$8:$BH$267,27,FALSE)+VLOOKUP($AC160,'05'!$AC$8:$BH$226,27,FALSE)+VLOOKUP($AC160,'06'!$AC$8:$BH$226,27,FALSE)</f>
        <v>15</v>
      </c>
      <c r="BD160" s="140"/>
      <c r="BE160" s="140"/>
      <c r="BF160" s="141"/>
      <c r="BG160" s="186">
        <f t="shared" si="120"/>
        <v>1</v>
      </c>
      <c r="BH160" s="187"/>
    </row>
    <row r="161" spans="1:60" ht="20.100000000000001" customHeight="1">
      <c r="A161" s="151" t="s">
        <v>801</v>
      </c>
      <c r="B161" s="152"/>
      <c r="C161" s="203" t="s">
        <v>425</v>
      </c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5"/>
      <c r="AC161" s="190" t="s">
        <v>132</v>
      </c>
      <c r="AD161" s="191"/>
      <c r="AE161" s="158">
        <f>VLOOKUP($AC161,'04'!$AC$8:$BH$267,3,FALSE)+VLOOKUP($AC161,'05'!$AC$8:$BH$226,3,FALSE)+VLOOKUP($AC161,'06'!$AC$8:$BH$226,3,FALSE)</f>
        <v>0</v>
      </c>
      <c r="AF161" s="159"/>
      <c r="AG161" s="159"/>
      <c r="AH161" s="160"/>
      <c r="AI161" s="139">
        <f>VLOOKUP($AC161,'04'!$AC$8:$BH$267,7,FALSE)+VLOOKUP($AC161,'05'!$AC$8:$BH$226,7,FALSE)+VLOOKUP($AC161,'06'!$AC$8:$BH$226,7,FALSE)</f>
        <v>0</v>
      </c>
      <c r="AJ161" s="140"/>
      <c r="AK161" s="140"/>
      <c r="AL161" s="141"/>
      <c r="AM161" s="139">
        <f>VLOOKUP($AC161,'04'!$AC$8:$BH$267,11,FALSE)+VLOOKUP($AC161,'05'!$AC$8:$BH$226,11,FALSE)+VLOOKUP($AC161,'06'!$AC$8:$BH$226,11,FALSE)</f>
        <v>0</v>
      </c>
      <c r="AN161" s="140"/>
      <c r="AO161" s="140"/>
      <c r="AP161" s="141"/>
      <c r="AQ161" s="139">
        <f>VLOOKUP($AC161,'04'!$AC$8:$BH$267,15,FALSE)+VLOOKUP($AC161,'05'!$AC$8:$BH$226,15,FALSE)+VLOOKUP($AC161,'06'!$AC$8:$BH$226,15,FALSE)</f>
        <v>0</v>
      </c>
      <c r="AR161" s="140"/>
      <c r="AS161" s="140"/>
      <c r="AT161" s="141"/>
      <c r="AU161" s="139">
        <f>VLOOKUP($AC161,'04'!$AC$8:$BH$267,19,FALSE)+VLOOKUP($AC161,'05'!$AC$8:$BH$226,19,FALSE)+VLOOKUP($AC161,'06'!$AC$8:$BH$226,19,FALSE)</f>
        <v>0</v>
      </c>
      <c r="AV161" s="140"/>
      <c r="AW161" s="140"/>
      <c r="AX161" s="141"/>
      <c r="AY161" s="139">
        <f>VLOOKUP($AC161,'04'!$AC$8:$BH$267,23,FALSE)+VLOOKUP($AC161,'05'!$AC$8:$BH$226,23,FALSE)+VLOOKUP($AC161,'06'!$AC$8:$BH$226,23,FALSE)</f>
        <v>0</v>
      </c>
      <c r="AZ161" s="140"/>
      <c r="BA161" s="140"/>
      <c r="BB161" s="141"/>
      <c r="BC161" s="139">
        <f>VLOOKUP($AC161,'04'!$AC$8:$BH$267,27,FALSE)+VLOOKUP($AC161,'05'!$AC$8:$BH$226,27,FALSE)+VLOOKUP($AC161,'06'!$AC$8:$BH$226,27,FALSE)</f>
        <v>0</v>
      </c>
      <c r="BD161" s="140"/>
      <c r="BE161" s="140"/>
      <c r="BF161" s="141"/>
      <c r="BG161" s="186" t="str">
        <f t="shared" si="120"/>
        <v>n.é.</v>
      </c>
      <c r="BH161" s="187"/>
    </row>
    <row r="162" spans="1:60" ht="20.100000000000001" customHeight="1">
      <c r="A162" s="151" t="s">
        <v>802</v>
      </c>
      <c r="B162" s="152"/>
      <c r="C162" s="203" t="s">
        <v>424</v>
      </c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5"/>
      <c r="AC162" s="190" t="s">
        <v>133</v>
      </c>
      <c r="AD162" s="191"/>
      <c r="AE162" s="158">
        <f>VLOOKUP($AC162,'04'!$AC$8:$BH$267,3,FALSE)+VLOOKUP($AC162,'05'!$AC$8:$BH$226,3,FALSE)+VLOOKUP($AC162,'06'!$AC$8:$BH$226,3,FALSE)</f>
        <v>0</v>
      </c>
      <c r="AF162" s="159"/>
      <c r="AG162" s="159"/>
      <c r="AH162" s="160"/>
      <c r="AI162" s="139">
        <f>VLOOKUP($AC162,'04'!$AC$8:$BH$267,7,FALSE)+VLOOKUP($AC162,'05'!$AC$8:$BH$226,7,FALSE)+VLOOKUP($AC162,'06'!$AC$8:$BH$226,7,FALSE)</f>
        <v>0</v>
      </c>
      <c r="AJ162" s="140"/>
      <c r="AK162" s="140"/>
      <c r="AL162" s="141"/>
      <c r="AM162" s="139">
        <f>VLOOKUP($AC162,'04'!$AC$8:$BH$267,11,FALSE)+VLOOKUP($AC162,'05'!$AC$8:$BH$226,11,FALSE)+VLOOKUP($AC162,'06'!$AC$8:$BH$226,11,FALSE)</f>
        <v>0</v>
      </c>
      <c r="AN162" s="140"/>
      <c r="AO162" s="140"/>
      <c r="AP162" s="141"/>
      <c r="AQ162" s="139">
        <f>VLOOKUP($AC162,'04'!$AC$8:$BH$267,15,FALSE)+VLOOKUP($AC162,'05'!$AC$8:$BH$226,15,FALSE)+VLOOKUP($AC162,'06'!$AC$8:$BH$226,15,FALSE)</f>
        <v>0</v>
      </c>
      <c r="AR162" s="140"/>
      <c r="AS162" s="140"/>
      <c r="AT162" s="141"/>
      <c r="AU162" s="139">
        <f>VLOOKUP($AC162,'04'!$AC$8:$BH$267,19,FALSE)+VLOOKUP($AC162,'05'!$AC$8:$BH$226,19,FALSE)+VLOOKUP($AC162,'06'!$AC$8:$BH$226,19,FALSE)</f>
        <v>0</v>
      </c>
      <c r="AV162" s="140"/>
      <c r="AW162" s="140"/>
      <c r="AX162" s="141"/>
      <c r="AY162" s="139">
        <f>VLOOKUP($AC162,'04'!$AC$8:$BH$267,23,FALSE)+VLOOKUP($AC162,'05'!$AC$8:$BH$226,23,FALSE)+VLOOKUP($AC162,'06'!$AC$8:$BH$226,23,FALSE)</f>
        <v>0</v>
      </c>
      <c r="AZ162" s="140"/>
      <c r="BA162" s="140"/>
      <c r="BB162" s="141"/>
      <c r="BC162" s="139">
        <f>VLOOKUP($AC162,'04'!$AC$8:$BH$267,27,FALSE)+VLOOKUP($AC162,'05'!$AC$8:$BH$226,27,FALSE)+VLOOKUP($AC162,'06'!$AC$8:$BH$226,27,FALSE)</f>
        <v>0</v>
      </c>
      <c r="BD162" s="140"/>
      <c r="BE162" s="140"/>
      <c r="BF162" s="141"/>
      <c r="BG162" s="186" t="str">
        <f t="shared" si="120"/>
        <v>n.é.</v>
      </c>
      <c r="BH162" s="187"/>
    </row>
    <row r="163" spans="1:60" ht="20.100000000000001" customHeight="1">
      <c r="A163" s="151" t="s">
        <v>803</v>
      </c>
      <c r="B163" s="152"/>
      <c r="C163" s="203" t="s">
        <v>423</v>
      </c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5"/>
      <c r="AC163" s="190" t="s">
        <v>134</v>
      </c>
      <c r="AD163" s="191"/>
      <c r="AE163" s="158">
        <f>VLOOKUP($AC163,'04'!$AC$8:$BH$267,3,FALSE)+VLOOKUP($AC163,'05'!$AC$8:$BH$226,3,FALSE)+VLOOKUP($AC163,'06'!$AC$8:$BH$226,3,FALSE)</f>
        <v>0</v>
      </c>
      <c r="AF163" s="159"/>
      <c r="AG163" s="159"/>
      <c r="AH163" s="160"/>
      <c r="AI163" s="139">
        <f>VLOOKUP($AC163,'04'!$AC$8:$BH$267,7,FALSE)+VLOOKUP($AC163,'05'!$AC$8:$BH$226,7,FALSE)+VLOOKUP($AC163,'06'!$AC$8:$BH$226,7,FALSE)</f>
        <v>0</v>
      </c>
      <c r="AJ163" s="140"/>
      <c r="AK163" s="140"/>
      <c r="AL163" s="141"/>
      <c r="AM163" s="139">
        <f>VLOOKUP($AC163,'04'!$AC$8:$BH$267,11,FALSE)+VLOOKUP($AC163,'05'!$AC$8:$BH$226,11,FALSE)+VLOOKUP($AC163,'06'!$AC$8:$BH$226,11,FALSE)</f>
        <v>0</v>
      </c>
      <c r="AN163" s="140"/>
      <c r="AO163" s="140"/>
      <c r="AP163" s="141"/>
      <c r="AQ163" s="139">
        <f>VLOOKUP($AC163,'04'!$AC$8:$BH$267,15,FALSE)+VLOOKUP($AC163,'05'!$AC$8:$BH$226,15,FALSE)+VLOOKUP($AC163,'06'!$AC$8:$BH$226,15,FALSE)</f>
        <v>0</v>
      </c>
      <c r="AR163" s="140"/>
      <c r="AS163" s="140"/>
      <c r="AT163" s="141"/>
      <c r="AU163" s="139">
        <f>VLOOKUP($AC163,'04'!$AC$8:$BH$267,19,FALSE)+VLOOKUP($AC163,'05'!$AC$8:$BH$226,19,FALSE)+VLOOKUP($AC163,'06'!$AC$8:$BH$226,19,FALSE)</f>
        <v>0</v>
      </c>
      <c r="AV163" s="140"/>
      <c r="AW163" s="140"/>
      <c r="AX163" s="141"/>
      <c r="AY163" s="139">
        <f>VLOOKUP($AC163,'04'!$AC$8:$BH$267,23,FALSE)+VLOOKUP($AC163,'05'!$AC$8:$BH$226,23,FALSE)+VLOOKUP($AC163,'06'!$AC$8:$BH$226,23,FALSE)</f>
        <v>0</v>
      </c>
      <c r="AZ163" s="140"/>
      <c r="BA163" s="140"/>
      <c r="BB163" s="141"/>
      <c r="BC163" s="139">
        <f>VLOOKUP($AC163,'04'!$AC$8:$BH$267,27,FALSE)+VLOOKUP($AC163,'05'!$AC$8:$BH$226,27,FALSE)+VLOOKUP($AC163,'06'!$AC$8:$BH$226,27,FALSE)</f>
        <v>0</v>
      </c>
      <c r="BD163" s="140"/>
      <c r="BE163" s="140"/>
      <c r="BF163" s="141"/>
      <c r="BG163" s="186" t="str">
        <f t="shared" si="120"/>
        <v>n.é.</v>
      </c>
      <c r="BH163" s="187"/>
    </row>
    <row r="164" spans="1:60" ht="20.100000000000001" customHeight="1">
      <c r="A164" s="151" t="s">
        <v>804</v>
      </c>
      <c r="B164" s="152"/>
      <c r="C164" s="203" t="s">
        <v>143</v>
      </c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5"/>
      <c r="AC164" s="190" t="s">
        <v>135</v>
      </c>
      <c r="AD164" s="191"/>
      <c r="AE164" s="158">
        <f>VLOOKUP($AC164,'04'!$AC$8:$BH$267,3,FALSE)+VLOOKUP($AC164,'05'!$AC$8:$BH$226,3,FALSE)+VLOOKUP($AC164,'06'!$AC$8:$BH$226,3,FALSE)</f>
        <v>700</v>
      </c>
      <c r="AF164" s="159"/>
      <c r="AG164" s="159"/>
      <c r="AH164" s="160"/>
      <c r="AI164" s="139">
        <f>VLOOKUP($AC164,'04'!$AC$8:$BH$267,7,FALSE)+VLOOKUP($AC164,'05'!$AC$8:$BH$226,7,FALSE)+VLOOKUP($AC164,'06'!$AC$8:$BH$226,7,FALSE)</f>
        <v>0</v>
      </c>
      <c r="AJ164" s="140"/>
      <c r="AK164" s="140"/>
      <c r="AL164" s="141"/>
      <c r="AM164" s="139">
        <f>VLOOKUP($AC164,'04'!$AC$8:$BH$267,11,FALSE)+VLOOKUP($AC164,'05'!$AC$8:$BH$226,11,FALSE)+VLOOKUP($AC164,'06'!$AC$8:$BH$226,11,FALSE)</f>
        <v>0</v>
      </c>
      <c r="AN164" s="140"/>
      <c r="AO164" s="140"/>
      <c r="AP164" s="141"/>
      <c r="AQ164" s="139">
        <f>VLOOKUP($AC164,'04'!$AC$8:$BH$267,15,FALSE)+VLOOKUP($AC164,'05'!$AC$8:$BH$226,15,FALSE)+VLOOKUP($AC164,'06'!$AC$8:$BH$226,15,FALSE)</f>
        <v>0</v>
      </c>
      <c r="AR164" s="140"/>
      <c r="AS164" s="140"/>
      <c r="AT164" s="141"/>
      <c r="AU164" s="139">
        <f>VLOOKUP($AC164,'04'!$AC$8:$BH$267,19,FALSE)+VLOOKUP($AC164,'05'!$AC$8:$BH$226,19,FALSE)+VLOOKUP($AC164,'06'!$AC$8:$BH$226,19,FALSE)</f>
        <v>0</v>
      </c>
      <c r="AV164" s="140"/>
      <c r="AW164" s="140"/>
      <c r="AX164" s="141"/>
      <c r="AY164" s="139">
        <f>VLOOKUP($AC164,'04'!$AC$8:$BH$267,23,FALSE)+VLOOKUP($AC164,'05'!$AC$8:$BH$226,23,FALSE)+VLOOKUP($AC164,'06'!$AC$8:$BH$226,23,FALSE)</f>
        <v>0</v>
      </c>
      <c r="AZ164" s="140"/>
      <c r="BA164" s="140"/>
      <c r="BB164" s="141"/>
      <c r="BC164" s="139">
        <f>VLOOKUP($AC164,'04'!$AC$8:$BH$267,27,FALSE)+VLOOKUP($AC164,'05'!$AC$8:$BH$226,27,FALSE)+VLOOKUP($AC164,'06'!$AC$8:$BH$226,27,FALSE)</f>
        <v>0</v>
      </c>
      <c r="BD164" s="140"/>
      <c r="BE164" s="140"/>
      <c r="BF164" s="141"/>
      <c r="BG164" s="186" t="str">
        <f t="shared" si="120"/>
        <v>n.é.</v>
      </c>
      <c r="BH164" s="187"/>
    </row>
    <row r="165" spans="1:60" ht="20.100000000000001" customHeight="1">
      <c r="A165" s="151" t="s">
        <v>805</v>
      </c>
      <c r="B165" s="152"/>
      <c r="C165" s="203" t="s">
        <v>422</v>
      </c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5"/>
      <c r="AC165" s="190" t="s">
        <v>136</v>
      </c>
      <c r="AD165" s="191"/>
      <c r="AE165" s="158">
        <f>VLOOKUP($AC165,'04'!$AC$8:$BH$267,3,FALSE)+VLOOKUP($AC165,'05'!$AC$8:$BH$226,3,FALSE)+VLOOKUP($AC165,'06'!$AC$8:$BH$226,3,FALSE)</f>
        <v>0</v>
      </c>
      <c r="AF165" s="159"/>
      <c r="AG165" s="159"/>
      <c r="AH165" s="160"/>
      <c r="AI165" s="139">
        <f>VLOOKUP($AC165,'04'!$AC$8:$BH$267,7,FALSE)+VLOOKUP($AC165,'05'!$AC$8:$BH$226,7,FALSE)+VLOOKUP($AC165,'06'!$AC$8:$BH$226,7,FALSE)</f>
        <v>0</v>
      </c>
      <c r="AJ165" s="140"/>
      <c r="AK165" s="140"/>
      <c r="AL165" s="141"/>
      <c r="AM165" s="139">
        <f>VLOOKUP($AC165,'04'!$AC$8:$BH$267,11,FALSE)+VLOOKUP($AC165,'05'!$AC$8:$BH$226,11,FALSE)+VLOOKUP($AC165,'06'!$AC$8:$BH$226,11,FALSE)</f>
        <v>0</v>
      </c>
      <c r="AN165" s="140"/>
      <c r="AO165" s="140"/>
      <c r="AP165" s="141"/>
      <c r="AQ165" s="139">
        <f>VLOOKUP($AC165,'04'!$AC$8:$BH$267,15,FALSE)+VLOOKUP($AC165,'05'!$AC$8:$BH$226,15,FALSE)+VLOOKUP($AC165,'06'!$AC$8:$BH$226,15,FALSE)</f>
        <v>0</v>
      </c>
      <c r="AR165" s="140"/>
      <c r="AS165" s="140"/>
      <c r="AT165" s="141"/>
      <c r="AU165" s="139">
        <f>VLOOKUP($AC165,'04'!$AC$8:$BH$267,19,FALSE)+VLOOKUP($AC165,'05'!$AC$8:$BH$226,19,FALSE)+VLOOKUP($AC165,'06'!$AC$8:$BH$226,19,FALSE)</f>
        <v>0</v>
      </c>
      <c r="AV165" s="140"/>
      <c r="AW165" s="140"/>
      <c r="AX165" s="141"/>
      <c r="AY165" s="139">
        <f>VLOOKUP($AC165,'04'!$AC$8:$BH$267,23,FALSE)+VLOOKUP($AC165,'05'!$AC$8:$BH$226,23,FALSE)+VLOOKUP($AC165,'06'!$AC$8:$BH$226,23,FALSE)</f>
        <v>0</v>
      </c>
      <c r="AZ165" s="140"/>
      <c r="BA165" s="140"/>
      <c r="BB165" s="141"/>
      <c r="BC165" s="139">
        <f>VLOOKUP($AC165,'04'!$AC$8:$BH$267,27,FALSE)+VLOOKUP($AC165,'05'!$AC$8:$BH$226,27,FALSE)+VLOOKUP($AC165,'06'!$AC$8:$BH$226,27,FALSE)</f>
        <v>0</v>
      </c>
      <c r="BD165" s="140"/>
      <c r="BE165" s="140"/>
      <c r="BF165" s="141"/>
      <c r="BG165" s="186" t="str">
        <f t="shared" si="120"/>
        <v>n.é.</v>
      </c>
      <c r="BH165" s="187"/>
    </row>
    <row r="166" spans="1:60" ht="20.100000000000001" customHeight="1">
      <c r="A166" s="151" t="s">
        <v>806</v>
      </c>
      <c r="B166" s="152"/>
      <c r="C166" s="203" t="s">
        <v>421</v>
      </c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5"/>
      <c r="AC166" s="190" t="s">
        <v>137</v>
      </c>
      <c r="AD166" s="191"/>
      <c r="AE166" s="158">
        <f>VLOOKUP($AC166,'04'!$AC$8:$BH$267,3,FALSE)+VLOOKUP($AC166,'05'!$AC$8:$BH$226,3,FALSE)+VLOOKUP($AC166,'06'!$AC$8:$BH$226,3,FALSE)</f>
        <v>1800</v>
      </c>
      <c r="AF166" s="159"/>
      <c r="AG166" s="159"/>
      <c r="AH166" s="160"/>
      <c r="AI166" s="139">
        <f>VLOOKUP($AC166,'04'!$AC$8:$BH$267,7,FALSE)+VLOOKUP($AC166,'05'!$AC$8:$BH$226,7,FALSE)+VLOOKUP($AC166,'06'!$AC$8:$BH$226,7,FALSE)</f>
        <v>1969</v>
      </c>
      <c r="AJ166" s="140"/>
      <c r="AK166" s="140"/>
      <c r="AL166" s="141"/>
      <c r="AM166" s="139">
        <f>VLOOKUP($AC166,'04'!$AC$8:$BH$267,11,FALSE)+VLOOKUP($AC166,'05'!$AC$8:$BH$226,11,FALSE)+VLOOKUP($AC166,'06'!$AC$8:$BH$226,11,FALSE)</f>
        <v>0</v>
      </c>
      <c r="AN166" s="140"/>
      <c r="AO166" s="140"/>
      <c r="AP166" s="141"/>
      <c r="AQ166" s="139">
        <f>VLOOKUP($AC166,'04'!$AC$8:$BH$267,15,FALSE)+VLOOKUP($AC166,'05'!$AC$8:$BH$226,15,FALSE)+VLOOKUP($AC166,'06'!$AC$8:$BH$226,15,FALSE)</f>
        <v>1969</v>
      </c>
      <c r="AR166" s="140"/>
      <c r="AS166" s="140"/>
      <c r="AT166" s="141"/>
      <c r="AU166" s="139">
        <f>VLOOKUP($AC166,'04'!$AC$8:$BH$267,19,FALSE)+VLOOKUP($AC166,'05'!$AC$8:$BH$226,19,FALSE)+VLOOKUP($AC166,'06'!$AC$8:$BH$226,19,FALSE)</f>
        <v>0</v>
      </c>
      <c r="AV166" s="140"/>
      <c r="AW166" s="140"/>
      <c r="AX166" s="141"/>
      <c r="AY166" s="139">
        <f>VLOOKUP($AC166,'04'!$AC$8:$BH$267,23,FALSE)+VLOOKUP($AC166,'05'!$AC$8:$BH$226,23,FALSE)+VLOOKUP($AC166,'06'!$AC$8:$BH$226,23,FALSE)</f>
        <v>0</v>
      </c>
      <c r="AZ166" s="140"/>
      <c r="BA166" s="140"/>
      <c r="BB166" s="141"/>
      <c r="BC166" s="139">
        <f>VLOOKUP($AC166,'04'!$AC$8:$BH$267,27,FALSE)+VLOOKUP($AC166,'05'!$AC$8:$BH$226,27,FALSE)+VLOOKUP($AC166,'06'!$AC$8:$BH$226,27,FALSE)</f>
        <v>1969</v>
      </c>
      <c r="BD166" s="140"/>
      <c r="BE166" s="140"/>
      <c r="BF166" s="141"/>
      <c r="BG166" s="186">
        <f t="shared" si="120"/>
        <v>1</v>
      </c>
      <c r="BH166" s="187"/>
    </row>
    <row r="167" spans="1:60" ht="20.100000000000001" customHeight="1">
      <c r="A167" s="151" t="s">
        <v>807</v>
      </c>
      <c r="B167" s="152"/>
      <c r="C167" s="203" t="s">
        <v>144</v>
      </c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5"/>
      <c r="AC167" s="190" t="s">
        <v>138</v>
      </c>
      <c r="AD167" s="191"/>
      <c r="AE167" s="158">
        <f>VLOOKUP($AC167,'04'!$AC$8:$BH$267,3,FALSE)+VLOOKUP($AC167,'05'!$AC$8:$BH$226,3,FALSE)+VLOOKUP($AC167,'06'!$AC$8:$BH$226,3,FALSE)</f>
        <v>0</v>
      </c>
      <c r="AF167" s="159"/>
      <c r="AG167" s="159"/>
      <c r="AH167" s="160"/>
      <c r="AI167" s="139">
        <f>VLOOKUP($AC167,'04'!$AC$8:$BH$267,7,FALSE)+VLOOKUP($AC167,'05'!$AC$8:$BH$226,7,FALSE)+VLOOKUP($AC167,'06'!$AC$8:$BH$226,7,FALSE)</f>
        <v>0</v>
      </c>
      <c r="AJ167" s="140"/>
      <c r="AK167" s="140"/>
      <c r="AL167" s="141"/>
      <c r="AM167" s="139">
        <f>VLOOKUP($AC167,'04'!$AC$8:$BH$267,11,FALSE)+VLOOKUP($AC167,'05'!$AC$8:$BH$226,11,FALSE)+VLOOKUP($AC167,'06'!$AC$8:$BH$226,11,FALSE)</f>
        <v>0</v>
      </c>
      <c r="AN167" s="140"/>
      <c r="AO167" s="140"/>
      <c r="AP167" s="141"/>
      <c r="AQ167" s="139">
        <f>VLOOKUP($AC167,'04'!$AC$8:$BH$267,15,FALSE)+VLOOKUP($AC167,'05'!$AC$8:$BH$226,15,FALSE)+VLOOKUP($AC167,'06'!$AC$8:$BH$226,15,FALSE)</f>
        <v>0</v>
      </c>
      <c r="AR167" s="140"/>
      <c r="AS167" s="140"/>
      <c r="AT167" s="141"/>
      <c r="AU167" s="139">
        <f>VLOOKUP($AC167,'04'!$AC$8:$BH$267,19,FALSE)+VLOOKUP($AC167,'05'!$AC$8:$BH$226,19,FALSE)+VLOOKUP($AC167,'06'!$AC$8:$BH$226,19,FALSE)</f>
        <v>0</v>
      </c>
      <c r="AV167" s="140"/>
      <c r="AW167" s="140"/>
      <c r="AX167" s="141"/>
      <c r="AY167" s="139">
        <f>VLOOKUP($AC167,'04'!$AC$8:$BH$267,23,FALSE)+VLOOKUP($AC167,'05'!$AC$8:$BH$226,23,FALSE)+VLOOKUP($AC167,'06'!$AC$8:$BH$226,23,FALSE)</f>
        <v>0</v>
      </c>
      <c r="AZ167" s="140"/>
      <c r="BA167" s="140"/>
      <c r="BB167" s="141"/>
      <c r="BC167" s="139">
        <f>VLOOKUP($AC167,'04'!$AC$8:$BH$267,27,FALSE)+VLOOKUP($AC167,'05'!$AC$8:$BH$226,27,FALSE)+VLOOKUP($AC167,'06'!$AC$8:$BH$226,27,FALSE)</f>
        <v>0</v>
      </c>
      <c r="BD167" s="140"/>
      <c r="BE167" s="140"/>
      <c r="BF167" s="141"/>
      <c r="BG167" s="186" t="str">
        <f t="shared" si="120"/>
        <v>n.é.</v>
      </c>
      <c r="BH167" s="187"/>
    </row>
    <row r="168" spans="1:60" ht="20.100000000000001" customHeight="1">
      <c r="A168" s="151" t="s">
        <v>808</v>
      </c>
      <c r="B168" s="152"/>
      <c r="C168" s="200" t="s">
        <v>145</v>
      </c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2"/>
      <c r="AC168" s="190" t="s">
        <v>139</v>
      </c>
      <c r="AD168" s="191"/>
      <c r="AE168" s="158">
        <f>VLOOKUP($AC168,'04'!$AC$8:$BH$267,3,FALSE)+VLOOKUP($AC168,'05'!$AC$8:$BH$226,3,FALSE)+VLOOKUP($AC168,'06'!$AC$8:$BH$226,3,FALSE)</f>
        <v>0</v>
      </c>
      <c r="AF168" s="159"/>
      <c r="AG168" s="159"/>
      <c r="AH168" s="160"/>
      <c r="AI168" s="139">
        <f>VLOOKUP($AC168,'04'!$AC$8:$BH$267,7,FALSE)+VLOOKUP($AC168,'05'!$AC$8:$BH$226,7,FALSE)+VLOOKUP($AC168,'06'!$AC$8:$BH$226,7,FALSE)</f>
        <v>0</v>
      </c>
      <c r="AJ168" s="140"/>
      <c r="AK168" s="140"/>
      <c r="AL168" s="141"/>
      <c r="AM168" s="139">
        <f>VLOOKUP($AC168,'04'!$AC$8:$BH$267,11,FALSE)+VLOOKUP($AC168,'05'!$AC$8:$BH$226,11,FALSE)+VLOOKUP($AC168,'06'!$AC$8:$BH$226,11,FALSE)</f>
        <v>0</v>
      </c>
      <c r="AN168" s="140"/>
      <c r="AO168" s="140"/>
      <c r="AP168" s="141"/>
      <c r="AQ168" s="139">
        <f>VLOOKUP($AC168,'04'!$AC$8:$BH$267,15,FALSE)+VLOOKUP($AC168,'05'!$AC$8:$BH$226,15,FALSE)+VLOOKUP($AC168,'06'!$AC$8:$BH$226,15,FALSE)</f>
        <v>0</v>
      </c>
      <c r="AR168" s="140"/>
      <c r="AS168" s="140"/>
      <c r="AT168" s="141"/>
      <c r="AU168" s="139">
        <f>VLOOKUP($AC168,'04'!$AC$8:$BH$267,19,FALSE)+VLOOKUP($AC168,'05'!$AC$8:$BH$226,19,FALSE)+VLOOKUP($AC168,'06'!$AC$8:$BH$226,19,FALSE)</f>
        <v>0</v>
      </c>
      <c r="AV168" s="140"/>
      <c r="AW168" s="140"/>
      <c r="AX168" s="141"/>
      <c r="AY168" s="139">
        <f>VLOOKUP($AC168,'04'!$AC$8:$BH$267,23,FALSE)+VLOOKUP($AC168,'05'!$AC$8:$BH$226,23,FALSE)+VLOOKUP($AC168,'06'!$AC$8:$BH$226,23,FALSE)</f>
        <v>0</v>
      </c>
      <c r="AZ168" s="140"/>
      <c r="BA168" s="140"/>
      <c r="BB168" s="141"/>
      <c r="BC168" s="139">
        <f>VLOOKUP($AC168,'04'!$AC$8:$BH$267,27,FALSE)+VLOOKUP($AC168,'05'!$AC$8:$BH$226,27,FALSE)+VLOOKUP($AC168,'06'!$AC$8:$BH$226,27,FALSE)</f>
        <v>0</v>
      </c>
      <c r="BD168" s="140"/>
      <c r="BE168" s="140"/>
      <c r="BF168" s="141"/>
      <c r="BG168" s="186" t="str">
        <f t="shared" si="120"/>
        <v>n.é.</v>
      </c>
      <c r="BH168" s="187"/>
    </row>
    <row r="169" spans="1:60" ht="20.100000000000001" customHeight="1">
      <c r="A169" s="151" t="s">
        <v>809</v>
      </c>
      <c r="B169" s="152"/>
      <c r="C169" s="203" t="s">
        <v>776</v>
      </c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5"/>
      <c r="AC169" s="190" t="s">
        <v>140</v>
      </c>
      <c r="AD169" s="206"/>
      <c r="AE169" s="158">
        <f>VLOOKUP($AC169,'04'!$AC$8:$BH$267,3,FALSE)+VLOOKUP($AC169,'05'!$AC$8:$BH$226,3,FALSE)+VLOOKUP($AC169,'06'!$AC$8:$BH$226,3,FALSE)</f>
        <v>0</v>
      </c>
      <c r="AF169" s="159"/>
      <c r="AG169" s="159"/>
      <c r="AH169" s="160"/>
      <c r="AI169" s="139">
        <f>VLOOKUP($AC169,'04'!$AC$8:$BH$267,7,FALSE)+VLOOKUP($AC169,'05'!$AC$8:$BH$226,7,FALSE)+VLOOKUP($AC169,'06'!$AC$8:$BH$226,7,FALSE)</f>
        <v>0</v>
      </c>
      <c r="AJ169" s="140"/>
      <c r="AK169" s="140"/>
      <c r="AL169" s="141"/>
      <c r="AM169" s="139">
        <f>VLOOKUP($AC169,'04'!$AC$8:$BH$267,11,FALSE)+VLOOKUP($AC169,'05'!$AC$8:$BH$226,11,FALSE)+VLOOKUP($AC169,'06'!$AC$8:$BH$226,11,FALSE)</f>
        <v>0</v>
      </c>
      <c r="AN169" s="140"/>
      <c r="AO169" s="140"/>
      <c r="AP169" s="141"/>
      <c r="AQ169" s="139">
        <f>VLOOKUP($AC169,'04'!$AC$8:$BH$267,15,FALSE)+VLOOKUP($AC169,'05'!$AC$8:$BH$226,15,FALSE)+VLOOKUP($AC169,'06'!$AC$8:$BH$226,15,FALSE)</f>
        <v>0</v>
      </c>
      <c r="AR169" s="140"/>
      <c r="AS169" s="140"/>
      <c r="AT169" s="141"/>
      <c r="AU169" s="139">
        <f>VLOOKUP($AC169,'04'!$AC$8:$BH$267,19,FALSE)+VLOOKUP($AC169,'05'!$AC$8:$BH$226,19,FALSE)+VLOOKUP($AC169,'06'!$AC$8:$BH$226,19,FALSE)</f>
        <v>0</v>
      </c>
      <c r="AV169" s="140"/>
      <c r="AW169" s="140"/>
      <c r="AX169" s="141"/>
      <c r="AY169" s="139">
        <f>VLOOKUP($AC169,'04'!$AC$8:$BH$267,23,FALSE)+VLOOKUP($AC169,'05'!$AC$8:$BH$226,23,FALSE)+VLOOKUP($AC169,'06'!$AC$8:$BH$226,23,FALSE)</f>
        <v>0</v>
      </c>
      <c r="AZ169" s="140"/>
      <c r="BA169" s="140"/>
      <c r="BB169" s="141"/>
      <c r="BC169" s="139">
        <f>VLOOKUP($AC169,'04'!$AC$8:$BH$267,27,FALSE)+VLOOKUP($AC169,'05'!$AC$8:$BH$226,27,FALSE)+VLOOKUP($AC169,'06'!$AC$8:$BH$226,27,FALSE)</f>
        <v>0</v>
      </c>
      <c r="BD169" s="140"/>
      <c r="BE169" s="140"/>
      <c r="BF169" s="141"/>
      <c r="BG169" s="186" t="str">
        <f t="shared" si="120"/>
        <v>n.é.</v>
      </c>
      <c r="BH169" s="187"/>
    </row>
    <row r="170" spans="1:60" ht="20.100000000000001" customHeight="1">
      <c r="A170" s="151" t="s">
        <v>810</v>
      </c>
      <c r="B170" s="152"/>
      <c r="C170" s="203" t="s">
        <v>146</v>
      </c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5"/>
      <c r="AC170" s="190" t="s">
        <v>141</v>
      </c>
      <c r="AD170" s="206"/>
      <c r="AE170" s="158">
        <f>VLOOKUP($AC170,'04'!$AC$8:$BH$267,3,FALSE)+VLOOKUP($AC170,'05'!$AC$8:$BH$226,3,FALSE)+VLOOKUP($AC170,'06'!$AC$8:$BH$226,3,FALSE)</f>
        <v>4800</v>
      </c>
      <c r="AF170" s="159"/>
      <c r="AG170" s="159"/>
      <c r="AH170" s="160"/>
      <c r="AI170" s="139">
        <f>VLOOKUP($AC170,'04'!$AC$8:$BH$267,7,FALSE)+VLOOKUP($AC170,'05'!$AC$8:$BH$226,7,FALSE)+VLOOKUP($AC170,'06'!$AC$8:$BH$226,7,FALSE)</f>
        <v>4971</v>
      </c>
      <c r="AJ170" s="140"/>
      <c r="AK170" s="140"/>
      <c r="AL170" s="141"/>
      <c r="AM170" s="139">
        <f>VLOOKUP($AC170,'04'!$AC$8:$BH$267,11,FALSE)+VLOOKUP($AC170,'05'!$AC$8:$BH$226,11,FALSE)+VLOOKUP($AC170,'06'!$AC$8:$BH$226,11,FALSE)</f>
        <v>0</v>
      </c>
      <c r="AN170" s="140"/>
      <c r="AO170" s="140"/>
      <c r="AP170" s="141"/>
      <c r="AQ170" s="139">
        <f>VLOOKUP($AC170,'04'!$AC$8:$BH$267,15,FALSE)+VLOOKUP($AC170,'05'!$AC$8:$BH$226,15,FALSE)+VLOOKUP($AC170,'06'!$AC$8:$BH$226,15,FALSE)</f>
        <v>4971</v>
      </c>
      <c r="AR170" s="140"/>
      <c r="AS170" s="140"/>
      <c r="AT170" s="141"/>
      <c r="AU170" s="139">
        <f>VLOOKUP($AC170,'04'!$AC$8:$BH$267,19,FALSE)+VLOOKUP($AC170,'05'!$AC$8:$BH$226,19,FALSE)+VLOOKUP($AC170,'06'!$AC$8:$BH$226,19,FALSE)</f>
        <v>0</v>
      </c>
      <c r="AV170" s="140"/>
      <c r="AW170" s="140"/>
      <c r="AX170" s="141"/>
      <c r="AY170" s="139">
        <f>VLOOKUP($AC170,'04'!$AC$8:$BH$267,23,FALSE)+VLOOKUP($AC170,'05'!$AC$8:$BH$226,23,FALSE)+VLOOKUP($AC170,'06'!$AC$8:$BH$226,23,FALSE)</f>
        <v>0</v>
      </c>
      <c r="AZ170" s="140"/>
      <c r="BA170" s="140"/>
      <c r="BB170" s="141"/>
      <c r="BC170" s="139">
        <f>VLOOKUP($AC170,'04'!$AC$8:$BH$267,27,FALSE)+VLOOKUP($AC170,'05'!$AC$8:$BH$226,27,FALSE)+VLOOKUP($AC170,'06'!$AC$8:$BH$226,27,FALSE)</f>
        <v>4764</v>
      </c>
      <c r="BD170" s="140"/>
      <c r="BE170" s="140"/>
      <c r="BF170" s="141"/>
      <c r="BG170" s="186">
        <f t="shared" si="120"/>
        <v>0.95835847917923955</v>
      </c>
      <c r="BH170" s="187"/>
    </row>
    <row r="171" spans="1:60" ht="20.100000000000001" customHeight="1">
      <c r="A171" s="151" t="s">
        <v>811</v>
      </c>
      <c r="B171" s="152"/>
      <c r="C171" s="200" t="s">
        <v>147</v>
      </c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2"/>
      <c r="AC171" s="190" t="s">
        <v>777</v>
      </c>
      <c r="AD171" s="191"/>
      <c r="AE171" s="158">
        <f>VLOOKUP($AC171,'04'!$AC$8:$BH$267,3,FALSE)+VLOOKUP($AC171,'05'!$AC$8:$BH$226,3,FALSE)+VLOOKUP($AC171,'06'!$AC$8:$BH$226,3,FALSE)</f>
        <v>2304</v>
      </c>
      <c r="AF171" s="159"/>
      <c r="AG171" s="159"/>
      <c r="AH171" s="160"/>
      <c r="AI171" s="139">
        <f>VLOOKUP($AC171,'04'!$AC$8:$BH$267,7,FALSE)+VLOOKUP($AC171,'05'!$AC$8:$BH$226,7,FALSE)+VLOOKUP($AC171,'06'!$AC$8:$BH$226,7,FALSE)</f>
        <v>11063</v>
      </c>
      <c r="AJ171" s="140"/>
      <c r="AK171" s="140"/>
      <c r="AL171" s="141"/>
      <c r="AM171" s="195" t="s">
        <v>691</v>
      </c>
      <c r="AN171" s="196"/>
      <c r="AO171" s="196"/>
      <c r="AP171" s="197"/>
      <c r="AQ171" s="195" t="s">
        <v>691</v>
      </c>
      <c r="AR171" s="196"/>
      <c r="AS171" s="196"/>
      <c r="AT171" s="197"/>
      <c r="AU171" s="195" t="s">
        <v>691</v>
      </c>
      <c r="AV171" s="196"/>
      <c r="AW171" s="196"/>
      <c r="AX171" s="197"/>
      <c r="AY171" s="195" t="s">
        <v>691</v>
      </c>
      <c r="AZ171" s="196"/>
      <c r="BA171" s="196"/>
      <c r="BB171" s="197"/>
      <c r="BC171" s="195" t="s">
        <v>691</v>
      </c>
      <c r="BD171" s="196"/>
      <c r="BE171" s="196"/>
      <c r="BF171" s="197"/>
      <c r="BG171" s="198" t="s">
        <v>694</v>
      </c>
      <c r="BH171" s="199"/>
    </row>
    <row r="172" spans="1:60" ht="20.100000000000001" customHeight="1">
      <c r="A172" s="164" t="s">
        <v>812</v>
      </c>
      <c r="B172" s="165"/>
      <c r="C172" s="175" t="s">
        <v>893</v>
      </c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7"/>
      <c r="AC172" s="188" t="s">
        <v>59</v>
      </c>
      <c r="AD172" s="189"/>
      <c r="AE172" s="183">
        <f>SUM(AE157:AH171)</f>
        <v>9604</v>
      </c>
      <c r="AF172" s="184"/>
      <c r="AG172" s="184"/>
      <c r="AH172" s="185"/>
      <c r="AI172" s="183">
        <f t="shared" ref="AI172" si="139">SUM(AI157:AL171)</f>
        <v>18076</v>
      </c>
      <c r="AJ172" s="184"/>
      <c r="AK172" s="184"/>
      <c r="AL172" s="185"/>
      <c r="AM172" s="183">
        <f t="shared" ref="AM172" si="140">SUM(AM157:AP171)</f>
        <v>0</v>
      </c>
      <c r="AN172" s="184"/>
      <c r="AO172" s="184"/>
      <c r="AP172" s="185"/>
      <c r="AQ172" s="183">
        <f t="shared" ref="AQ172" si="141">SUM(AQ157:AT171)</f>
        <v>7013</v>
      </c>
      <c r="AR172" s="184"/>
      <c r="AS172" s="184"/>
      <c r="AT172" s="185"/>
      <c r="AU172" s="183">
        <f t="shared" ref="AU172" si="142">SUM(AU157:AX171)</f>
        <v>0</v>
      </c>
      <c r="AV172" s="184"/>
      <c r="AW172" s="184"/>
      <c r="AX172" s="185"/>
      <c r="AY172" s="183">
        <f t="shared" ref="AY172" si="143">SUM(AY157:BB171)</f>
        <v>0</v>
      </c>
      <c r="AZ172" s="184"/>
      <c r="BA172" s="184"/>
      <c r="BB172" s="185"/>
      <c r="BC172" s="183">
        <f t="shared" ref="BC172" si="144">SUM(BC157:BF171)</f>
        <v>6806</v>
      </c>
      <c r="BD172" s="184"/>
      <c r="BE172" s="184"/>
      <c r="BF172" s="185"/>
      <c r="BG172" s="162">
        <f t="shared" si="120"/>
        <v>0.37652135428192079</v>
      </c>
      <c r="BH172" s="163"/>
    </row>
    <row r="173" spans="1:60" ht="20.100000000000001" customHeight="1">
      <c r="A173" s="151" t="s">
        <v>813</v>
      </c>
      <c r="B173" s="152"/>
      <c r="C173" s="192" t="s">
        <v>148</v>
      </c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3"/>
      <c r="AB173" s="194"/>
      <c r="AC173" s="190" t="s">
        <v>124</v>
      </c>
      <c r="AD173" s="191"/>
      <c r="AE173" s="158">
        <f>VLOOKUP($AC173,'04'!$AC$8:$BH$267,3,FALSE)+VLOOKUP($AC173,'05'!$AC$8:$BH$226,3,FALSE)+VLOOKUP($AC173,'06'!$AC$8:$BH$226,3,FALSE)</f>
        <v>0</v>
      </c>
      <c r="AF173" s="159"/>
      <c r="AG173" s="159"/>
      <c r="AH173" s="160"/>
      <c r="AI173" s="139">
        <f>VLOOKUP($AC173,'04'!$AC$8:$BH$267,7,FALSE)+VLOOKUP($AC173,'05'!$AC$8:$BH$226,7,FALSE)+VLOOKUP($AC173,'06'!$AC$8:$BH$226,7,FALSE)</f>
        <v>381</v>
      </c>
      <c r="AJ173" s="140"/>
      <c r="AK173" s="140"/>
      <c r="AL173" s="141"/>
      <c r="AM173" s="139">
        <f>VLOOKUP($AC173,'04'!$AC$8:$BH$267,11,FALSE)+VLOOKUP($AC173,'05'!$AC$8:$BH$226,11,FALSE)+VLOOKUP($AC173,'06'!$AC$8:$BH$226,11,FALSE)</f>
        <v>0</v>
      </c>
      <c r="AN173" s="140"/>
      <c r="AO173" s="140"/>
      <c r="AP173" s="141"/>
      <c r="AQ173" s="139">
        <f>VLOOKUP($AC173,'04'!$AC$8:$BH$267,15,FALSE)+VLOOKUP($AC173,'05'!$AC$8:$BH$226,15,FALSE)+VLOOKUP($AC173,'06'!$AC$8:$BH$226,15,FALSE)</f>
        <v>381</v>
      </c>
      <c r="AR173" s="140"/>
      <c r="AS173" s="140"/>
      <c r="AT173" s="141"/>
      <c r="AU173" s="139">
        <f>VLOOKUP($AC173,'04'!$AC$8:$BH$267,19,FALSE)+VLOOKUP($AC173,'05'!$AC$8:$BH$226,19,FALSE)+VLOOKUP($AC173,'06'!$AC$8:$BH$226,19,FALSE)</f>
        <v>0</v>
      </c>
      <c r="AV173" s="140"/>
      <c r="AW173" s="140"/>
      <c r="AX173" s="141"/>
      <c r="AY173" s="139">
        <f>VLOOKUP($AC173,'04'!$AC$8:$BH$267,23,FALSE)+VLOOKUP($AC173,'05'!$AC$8:$BH$226,23,FALSE)+VLOOKUP($AC173,'06'!$AC$8:$BH$226,23,FALSE)</f>
        <v>0</v>
      </c>
      <c r="AZ173" s="140"/>
      <c r="BA173" s="140"/>
      <c r="BB173" s="141"/>
      <c r="BC173" s="139">
        <f>VLOOKUP($AC173,'04'!$AC$8:$BH$267,27,FALSE)+VLOOKUP($AC173,'05'!$AC$8:$BH$226,27,FALSE)+VLOOKUP($AC173,'06'!$AC$8:$BH$226,27,FALSE)</f>
        <v>381</v>
      </c>
      <c r="BD173" s="140"/>
      <c r="BE173" s="140"/>
      <c r="BF173" s="141"/>
      <c r="BG173" s="186">
        <f t="shared" si="120"/>
        <v>1</v>
      </c>
      <c r="BH173" s="187"/>
    </row>
    <row r="174" spans="1:60" ht="20.100000000000001" customHeight="1">
      <c r="A174" s="151" t="s">
        <v>814</v>
      </c>
      <c r="B174" s="152"/>
      <c r="C174" s="192" t="s">
        <v>149</v>
      </c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4"/>
      <c r="AC174" s="190" t="s">
        <v>125</v>
      </c>
      <c r="AD174" s="191"/>
      <c r="AE174" s="158">
        <f>VLOOKUP($AC174,'04'!$AC$8:$BH$267,3,FALSE)+VLOOKUP($AC174,'05'!$AC$8:$BH$226,3,FALSE)+VLOOKUP($AC174,'06'!$AC$8:$BH$226,3,FALSE)</f>
        <v>71738</v>
      </c>
      <c r="AF174" s="159"/>
      <c r="AG174" s="159"/>
      <c r="AH174" s="160"/>
      <c r="AI174" s="139">
        <f>VLOOKUP($AC174,'04'!$AC$8:$BH$267,7,FALSE)+VLOOKUP($AC174,'05'!$AC$8:$BH$226,7,FALSE)+VLOOKUP($AC174,'06'!$AC$8:$BH$226,7,FALSE)</f>
        <v>83935</v>
      </c>
      <c r="AJ174" s="140"/>
      <c r="AK174" s="140"/>
      <c r="AL174" s="141"/>
      <c r="AM174" s="139">
        <f>VLOOKUP($AC174,'04'!$AC$8:$BH$267,11,FALSE)+VLOOKUP($AC174,'05'!$AC$8:$BH$226,11,FALSE)+VLOOKUP($AC174,'06'!$AC$8:$BH$226,11,FALSE)</f>
        <v>0</v>
      </c>
      <c r="AN174" s="140"/>
      <c r="AO174" s="140"/>
      <c r="AP174" s="141"/>
      <c r="AQ174" s="139">
        <f>VLOOKUP($AC174,'04'!$AC$8:$BH$267,15,FALSE)+VLOOKUP($AC174,'05'!$AC$8:$BH$226,15,FALSE)+VLOOKUP($AC174,'06'!$AC$8:$BH$226,15,FALSE)</f>
        <v>83935</v>
      </c>
      <c r="AR174" s="140"/>
      <c r="AS174" s="140"/>
      <c r="AT174" s="141"/>
      <c r="AU174" s="139">
        <f>VLOOKUP($AC174,'04'!$AC$8:$BH$267,19,FALSE)+VLOOKUP($AC174,'05'!$AC$8:$BH$226,19,FALSE)+VLOOKUP($AC174,'06'!$AC$8:$BH$226,19,FALSE)</f>
        <v>0</v>
      </c>
      <c r="AV174" s="140"/>
      <c r="AW174" s="140"/>
      <c r="AX174" s="141"/>
      <c r="AY174" s="139">
        <f>VLOOKUP($AC174,'04'!$AC$8:$BH$267,23,FALSE)+VLOOKUP($AC174,'05'!$AC$8:$BH$226,23,FALSE)+VLOOKUP($AC174,'06'!$AC$8:$BH$226,23,FALSE)</f>
        <v>0</v>
      </c>
      <c r="AZ174" s="140"/>
      <c r="BA174" s="140"/>
      <c r="BB174" s="141"/>
      <c r="BC174" s="139">
        <f>VLOOKUP($AC174,'04'!$AC$8:$BH$267,27,FALSE)+VLOOKUP($AC174,'05'!$AC$8:$BH$226,27,FALSE)+VLOOKUP($AC174,'06'!$AC$8:$BH$226,27,FALSE)</f>
        <v>81935</v>
      </c>
      <c r="BD174" s="140"/>
      <c r="BE174" s="140"/>
      <c r="BF174" s="141"/>
      <c r="BG174" s="186">
        <f t="shared" si="120"/>
        <v>0.97617203788645979</v>
      </c>
      <c r="BH174" s="187"/>
    </row>
    <row r="175" spans="1:60" ht="20.100000000000001" customHeight="1">
      <c r="A175" s="151" t="s">
        <v>815</v>
      </c>
      <c r="B175" s="152"/>
      <c r="C175" s="192" t="s">
        <v>150</v>
      </c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4"/>
      <c r="AC175" s="190" t="s">
        <v>126</v>
      </c>
      <c r="AD175" s="191"/>
      <c r="AE175" s="158">
        <f>VLOOKUP($AC175,'04'!$AC$8:$BH$267,3,FALSE)+VLOOKUP($AC175,'05'!$AC$8:$BH$226,3,FALSE)+VLOOKUP($AC175,'06'!$AC$8:$BH$226,3,FALSE)</f>
        <v>350</v>
      </c>
      <c r="AF175" s="159"/>
      <c r="AG175" s="159"/>
      <c r="AH175" s="160"/>
      <c r="AI175" s="139">
        <f>VLOOKUP($AC175,'04'!$AC$8:$BH$267,7,FALSE)+VLOOKUP($AC175,'05'!$AC$8:$BH$226,7,FALSE)+VLOOKUP($AC175,'06'!$AC$8:$BH$226,7,FALSE)</f>
        <v>636</v>
      </c>
      <c r="AJ175" s="140"/>
      <c r="AK175" s="140"/>
      <c r="AL175" s="141"/>
      <c r="AM175" s="139">
        <f>VLOOKUP($AC175,'04'!$AC$8:$BH$267,11,FALSE)+VLOOKUP($AC175,'05'!$AC$8:$BH$226,11,FALSE)+VLOOKUP($AC175,'06'!$AC$8:$BH$226,11,FALSE)</f>
        <v>0</v>
      </c>
      <c r="AN175" s="140"/>
      <c r="AO175" s="140"/>
      <c r="AP175" s="141"/>
      <c r="AQ175" s="139">
        <f>VLOOKUP($AC175,'04'!$AC$8:$BH$267,15,FALSE)+VLOOKUP($AC175,'05'!$AC$8:$BH$226,15,FALSE)+VLOOKUP($AC175,'06'!$AC$8:$BH$226,15,FALSE)</f>
        <v>636</v>
      </c>
      <c r="AR175" s="140"/>
      <c r="AS175" s="140"/>
      <c r="AT175" s="141"/>
      <c r="AU175" s="139">
        <f>VLOOKUP($AC175,'04'!$AC$8:$BH$267,19,FALSE)+VLOOKUP($AC175,'05'!$AC$8:$BH$226,19,FALSE)+VLOOKUP($AC175,'06'!$AC$8:$BH$226,19,FALSE)</f>
        <v>0</v>
      </c>
      <c r="AV175" s="140"/>
      <c r="AW175" s="140"/>
      <c r="AX175" s="141"/>
      <c r="AY175" s="139">
        <f>VLOOKUP($AC175,'04'!$AC$8:$BH$267,23,FALSE)+VLOOKUP($AC175,'05'!$AC$8:$BH$226,23,FALSE)+VLOOKUP($AC175,'06'!$AC$8:$BH$226,23,FALSE)</f>
        <v>0</v>
      </c>
      <c r="AZ175" s="140"/>
      <c r="BA175" s="140"/>
      <c r="BB175" s="141"/>
      <c r="BC175" s="139">
        <f>VLOOKUP($AC175,'04'!$AC$8:$BH$267,27,FALSE)+VLOOKUP($AC175,'05'!$AC$8:$BH$226,27,FALSE)+VLOOKUP($AC175,'06'!$AC$8:$BH$226,27,FALSE)</f>
        <v>636</v>
      </c>
      <c r="BD175" s="140"/>
      <c r="BE175" s="140"/>
      <c r="BF175" s="141"/>
      <c r="BG175" s="186">
        <f t="shared" si="120"/>
        <v>1</v>
      </c>
      <c r="BH175" s="187"/>
    </row>
    <row r="176" spans="1:60" ht="20.100000000000001" customHeight="1">
      <c r="A176" s="151" t="s">
        <v>816</v>
      </c>
      <c r="B176" s="152"/>
      <c r="C176" s="192" t="s">
        <v>151</v>
      </c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3"/>
      <c r="AB176" s="194"/>
      <c r="AC176" s="190" t="s">
        <v>127</v>
      </c>
      <c r="AD176" s="191"/>
      <c r="AE176" s="158">
        <f>VLOOKUP($AC176,'04'!$AC$8:$BH$267,3,FALSE)+VLOOKUP($AC176,'05'!$AC$8:$BH$226,3,FALSE)+VLOOKUP($AC176,'06'!$AC$8:$BH$226,3,FALSE)</f>
        <v>744</v>
      </c>
      <c r="AF176" s="159"/>
      <c r="AG176" s="159"/>
      <c r="AH176" s="160"/>
      <c r="AI176" s="139">
        <f>VLOOKUP($AC176,'04'!$AC$8:$BH$267,7,FALSE)+VLOOKUP($AC176,'05'!$AC$8:$BH$226,7,FALSE)+VLOOKUP($AC176,'06'!$AC$8:$BH$226,7,FALSE)</f>
        <v>9876</v>
      </c>
      <c r="AJ176" s="140"/>
      <c r="AK176" s="140"/>
      <c r="AL176" s="141"/>
      <c r="AM176" s="139">
        <f>VLOOKUP($AC176,'04'!$AC$8:$BH$267,11,FALSE)+VLOOKUP($AC176,'05'!$AC$8:$BH$226,11,FALSE)+VLOOKUP($AC176,'06'!$AC$8:$BH$226,11,FALSE)</f>
        <v>0</v>
      </c>
      <c r="AN176" s="140"/>
      <c r="AO176" s="140"/>
      <c r="AP176" s="141"/>
      <c r="AQ176" s="139">
        <f>VLOOKUP($AC176,'04'!$AC$8:$BH$267,15,FALSE)+VLOOKUP($AC176,'05'!$AC$8:$BH$226,15,FALSE)+VLOOKUP($AC176,'06'!$AC$8:$BH$226,15,FALSE)</f>
        <v>9876</v>
      </c>
      <c r="AR176" s="140"/>
      <c r="AS176" s="140"/>
      <c r="AT176" s="141"/>
      <c r="AU176" s="139">
        <f>VLOOKUP($AC176,'04'!$AC$8:$BH$267,19,FALSE)+VLOOKUP($AC176,'05'!$AC$8:$BH$226,19,FALSE)+VLOOKUP($AC176,'06'!$AC$8:$BH$226,19,FALSE)</f>
        <v>0</v>
      </c>
      <c r="AV176" s="140"/>
      <c r="AW176" s="140"/>
      <c r="AX176" s="141"/>
      <c r="AY176" s="139">
        <f>VLOOKUP($AC176,'04'!$AC$8:$BH$267,23,FALSE)+VLOOKUP($AC176,'05'!$AC$8:$BH$226,23,FALSE)+VLOOKUP($AC176,'06'!$AC$8:$BH$226,23,FALSE)</f>
        <v>0</v>
      </c>
      <c r="AZ176" s="140"/>
      <c r="BA176" s="140"/>
      <c r="BB176" s="141"/>
      <c r="BC176" s="139">
        <f>VLOOKUP($AC176,'04'!$AC$8:$BH$267,27,FALSE)+VLOOKUP($AC176,'05'!$AC$8:$BH$226,27,FALSE)+VLOOKUP($AC176,'06'!$AC$8:$BH$226,27,FALSE)</f>
        <v>9876</v>
      </c>
      <c r="BD176" s="140"/>
      <c r="BE176" s="140"/>
      <c r="BF176" s="141"/>
      <c r="BG176" s="186">
        <f t="shared" si="120"/>
        <v>1</v>
      </c>
      <c r="BH176" s="187"/>
    </row>
    <row r="177" spans="1:60" ht="20.100000000000001" customHeight="1">
      <c r="A177" s="151" t="s">
        <v>817</v>
      </c>
      <c r="B177" s="152"/>
      <c r="C177" s="171" t="s">
        <v>152</v>
      </c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3"/>
      <c r="AC177" s="190" t="s">
        <v>128</v>
      </c>
      <c r="AD177" s="191"/>
      <c r="AE177" s="158">
        <f>VLOOKUP($AC177,'04'!$AC$8:$BH$267,3,FALSE)+VLOOKUP($AC177,'05'!$AC$8:$BH$226,3,FALSE)+VLOOKUP($AC177,'06'!$AC$8:$BH$226,3,FALSE)</f>
        <v>0</v>
      </c>
      <c r="AF177" s="159"/>
      <c r="AG177" s="159"/>
      <c r="AH177" s="160"/>
      <c r="AI177" s="139">
        <f>VLOOKUP($AC177,'04'!$AC$8:$BH$267,7,FALSE)+VLOOKUP($AC177,'05'!$AC$8:$BH$226,7,FALSE)+VLOOKUP($AC177,'06'!$AC$8:$BH$226,7,FALSE)</f>
        <v>0</v>
      </c>
      <c r="AJ177" s="140"/>
      <c r="AK177" s="140"/>
      <c r="AL177" s="141"/>
      <c r="AM177" s="139">
        <f>VLOOKUP($AC177,'04'!$AC$8:$BH$267,11,FALSE)+VLOOKUP($AC177,'05'!$AC$8:$BH$226,11,FALSE)+VLOOKUP($AC177,'06'!$AC$8:$BH$226,11,FALSE)</f>
        <v>0</v>
      </c>
      <c r="AN177" s="140"/>
      <c r="AO177" s="140"/>
      <c r="AP177" s="141"/>
      <c r="AQ177" s="139">
        <f>VLOOKUP($AC177,'04'!$AC$8:$BH$267,15,FALSE)+VLOOKUP($AC177,'05'!$AC$8:$BH$226,15,FALSE)+VLOOKUP($AC177,'06'!$AC$8:$BH$226,15,FALSE)</f>
        <v>0</v>
      </c>
      <c r="AR177" s="140"/>
      <c r="AS177" s="140"/>
      <c r="AT177" s="141"/>
      <c r="AU177" s="139">
        <f>VLOOKUP($AC177,'04'!$AC$8:$BH$267,19,FALSE)+VLOOKUP($AC177,'05'!$AC$8:$BH$226,19,FALSE)+VLOOKUP($AC177,'06'!$AC$8:$BH$226,19,FALSE)</f>
        <v>0</v>
      </c>
      <c r="AV177" s="140"/>
      <c r="AW177" s="140"/>
      <c r="AX177" s="141"/>
      <c r="AY177" s="139">
        <f>VLOOKUP($AC177,'04'!$AC$8:$BH$267,23,FALSE)+VLOOKUP($AC177,'05'!$AC$8:$BH$226,23,FALSE)+VLOOKUP($AC177,'06'!$AC$8:$BH$226,23,FALSE)</f>
        <v>0</v>
      </c>
      <c r="AZ177" s="140"/>
      <c r="BA177" s="140"/>
      <c r="BB177" s="141"/>
      <c r="BC177" s="139">
        <f>VLOOKUP($AC177,'04'!$AC$8:$BH$267,27,FALSE)+VLOOKUP($AC177,'05'!$AC$8:$BH$226,27,FALSE)+VLOOKUP($AC177,'06'!$AC$8:$BH$226,27,FALSE)</f>
        <v>0</v>
      </c>
      <c r="BD177" s="140"/>
      <c r="BE177" s="140"/>
      <c r="BF177" s="141"/>
      <c r="BG177" s="186" t="str">
        <f t="shared" si="120"/>
        <v>n.é.</v>
      </c>
      <c r="BH177" s="187"/>
    </row>
    <row r="178" spans="1:60" ht="20.100000000000001" customHeight="1">
      <c r="A178" s="151" t="s">
        <v>818</v>
      </c>
      <c r="B178" s="152"/>
      <c r="C178" s="171" t="s">
        <v>153</v>
      </c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  <c r="AB178" s="173"/>
      <c r="AC178" s="190" t="s">
        <v>129</v>
      </c>
      <c r="AD178" s="191"/>
      <c r="AE178" s="158">
        <f>VLOOKUP($AC178,'04'!$AC$8:$BH$267,3,FALSE)+VLOOKUP($AC178,'05'!$AC$8:$BH$226,3,FALSE)+VLOOKUP($AC178,'06'!$AC$8:$BH$226,3,FALSE)</f>
        <v>0</v>
      </c>
      <c r="AF178" s="159"/>
      <c r="AG178" s="159"/>
      <c r="AH178" s="160"/>
      <c r="AI178" s="139">
        <f>VLOOKUP($AC178,'04'!$AC$8:$BH$267,7,FALSE)+VLOOKUP($AC178,'05'!$AC$8:$BH$226,7,FALSE)+VLOOKUP($AC178,'06'!$AC$8:$BH$226,7,FALSE)</f>
        <v>0</v>
      </c>
      <c r="AJ178" s="140"/>
      <c r="AK178" s="140"/>
      <c r="AL178" s="141"/>
      <c r="AM178" s="139">
        <f>VLOOKUP($AC178,'04'!$AC$8:$BH$267,11,FALSE)+VLOOKUP($AC178,'05'!$AC$8:$BH$226,11,FALSE)+VLOOKUP($AC178,'06'!$AC$8:$BH$226,11,FALSE)</f>
        <v>0</v>
      </c>
      <c r="AN178" s="140"/>
      <c r="AO178" s="140"/>
      <c r="AP178" s="141"/>
      <c r="AQ178" s="139">
        <f>VLOOKUP($AC178,'04'!$AC$8:$BH$267,15,FALSE)+VLOOKUP($AC178,'05'!$AC$8:$BH$226,15,FALSE)+VLOOKUP($AC178,'06'!$AC$8:$BH$226,15,FALSE)</f>
        <v>0</v>
      </c>
      <c r="AR178" s="140"/>
      <c r="AS178" s="140"/>
      <c r="AT178" s="141"/>
      <c r="AU178" s="139">
        <f>VLOOKUP($AC178,'04'!$AC$8:$BH$267,19,FALSE)+VLOOKUP($AC178,'05'!$AC$8:$BH$226,19,FALSE)+VLOOKUP($AC178,'06'!$AC$8:$BH$226,19,FALSE)</f>
        <v>0</v>
      </c>
      <c r="AV178" s="140"/>
      <c r="AW178" s="140"/>
      <c r="AX178" s="141"/>
      <c r="AY178" s="139">
        <f>VLOOKUP($AC178,'04'!$AC$8:$BH$267,23,FALSE)+VLOOKUP($AC178,'05'!$AC$8:$BH$226,23,FALSE)+VLOOKUP($AC178,'06'!$AC$8:$BH$226,23,FALSE)</f>
        <v>0</v>
      </c>
      <c r="AZ178" s="140"/>
      <c r="BA178" s="140"/>
      <c r="BB178" s="141"/>
      <c r="BC178" s="139">
        <f>VLOOKUP($AC178,'04'!$AC$8:$BH$267,27,FALSE)+VLOOKUP($AC178,'05'!$AC$8:$BH$226,27,FALSE)+VLOOKUP($AC178,'06'!$AC$8:$BH$226,27,FALSE)</f>
        <v>0</v>
      </c>
      <c r="BD178" s="140"/>
      <c r="BE178" s="140"/>
      <c r="BF178" s="141"/>
      <c r="BG178" s="186" t="str">
        <f t="shared" si="120"/>
        <v>n.é.</v>
      </c>
      <c r="BH178" s="187"/>
    </row>
    <row r="179" spans="1:60" ht="20.100000000000001" customHeight="1">
      <c r="A179" s="151" t="s">
        <v>819</v>
      </c>
      <c r="B179" s="152"/>
      <c r="C179" s="171" t="s">
        <v>154</v>
      </c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3"/>
      <c r="AC179" s="190" t="s">
        <v>130</v>
      </c>
      <c r="AD179" s="191"/>
      <c r="AE179" s="158">
        <f>VLOOKUP($AC179,'04'!$AC$8:$BH$267,3,FALSE)+VLOOKUP($AC179,'05'!$AC$8:$BH$226,3,FALSE)+VLOOKUP($AC179,'06'!$AC$8:$BH$226,3,FALSE)</f>
        <v>7283</v>
      </c>
      <c r="AF179" s="159"/>
      <c r="AG179" s="159"/>
      <c r="AH179" s="160"/>
      <c r="AI179" s="139">
        <f>VLOOKUP($AC179,'04'!$AC$8:$BH$267,7,FALSE)+VLOOKUP($AC179,'05'!$AC$8:$BH$226,7,FALSE)+VLOOKUP($AC179,'06'!$AC$8:$BH$226,7,FALSE)</f>
        <v>9777</v>
      </c>
      <c r="AJ179" s="140"/>
      <c r="AK179" s="140"/>
      <c r="AL179" s="141"/>
      <c r="AM179" s="139">
        <f>VLOOKUP($AC179,'04'!$AC$8:$BH$267,11,FALSE)+VLOOKUP($AC179,'05'!$AC$8:$BH$226,11,FALSE)+VLOOKUP($AC179,'06'!$AC$8:$BH$226,11,FALSE)</f>
        <v>0</v>
      </c>
      <c r="AN179" s="140"/>
      <c r="AO179" s="140"/>
      <c r="AP179" s="141"/>
      <c r="AQ179" s="139">
        <f>VLOOKUP($AC179,'04'!$AC$8:$BH$267,15,FALSE)+VLOOKUP($AC179,'05'!$AC$8:$BH$226,15,FALSE)+VLOOKUP($AC179,'06'!$AC$8:$BH$226,15,FALSE)</f>
        <v>9777</v>
      </c>
      <c r="AR179" s="140"/>
      <c r="AS179" s="140"/>
      <c r="AT179" s="141"/>
      <c r="AU179" s="139">
        <f>VLOOKUP($AC179,'04'!$AC$8:$BH$267,19,FALSE)+VLOOKUP($AC179,'05'!$AC$8:$BH$226,19,FALSE)+VLOOKUP($AC179,'06'!$AC$8:$BH$226,19,FALSE)</f>
        <v>0</v>
      </c>
      <c r="AV179" s="140"/>
      <c r="AW179" s="140"/>
      <c r="AX179" s="141"/>
      <c r="AY179" s="139">
        <f>VLOOKUP($AC179,'04'!$AC$8:$BH$267,23,FALSE)+VLOOKUP($AC179,'05'!$AC$8:$BH$226,23,FALSE)+VLOOKUP($AC179,'06'!$AC$8:$BH$226,23,FALSE)</f>
        <v>0</v>
      </c>
      <c r="AZ179" s="140"/>
      <c r="BA179" s="140"/>
      <c r="BB179" s="141"/>
      <c r="BC179" s="139">
        <f>VLOOKUP($AC179,'04'!$AC$8:$BH$267,27,FALSE)+VLOOKUP($AC179,'05'!$AC$8:$BH$226,27,FALSE)+VLOOKUP($AC179,'06'!$AC$8:$BH$226,27,FALSE)</f>
        <v>9777</v>
      </c>
      <c r="BD179" s="140"/>
      <c r="BE179" s="140"/>
      <c r="BF179" s="141"/>
      <c r="BG179" s="186">
        <f t="shared" si="120"/>
        <v>1</v>
      </c>
      <c r="BH179" s="187"/>
    </row>
    <row r="180" spans="1:60" s="3" customFormat="1" ht="20.100000000000001" customHeight="1">
      <c r="A180" s="164" t="s">
        <v>820</v>
      </c>
      <c r="B180" s="165"/>
      <c r="C180" s="166" t="s">
        <v>867</v>
      </c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8"/>
      <c r="AC180" s="188" t="s">
        <v>60</v>
      </c>
      <c r="AD180" s="189"/>
      <c r="AE180" s="183">
        <f>SUM(AE173:AH179)</f>
        <v>80115</v>
      </c>
      <c r="AF180" s="184"/>
      <c r="AG180" s="184"/>
      <c r="AH180" s="185"/>
      <c r="AI180" s="183">
        <f t="shared" ref="AI180" si="145">SUM(AI173:AL179)</f>
        <v>104605</v>
      </c>
      <c r="AJ180" s="184"/>
      <c r="AK180" s="184"/>
      <c r="AL180" s="185"/>
      <c r="AM180" s="183">
        <f t="shared" ref="AM180" si="146">SUM(AM173:AP179)</f>
        <v>0</v>
      </c>
      <c r="AN180" s="184"/>
      <c r="AO180" s="184"/>
      <c r="AP180" s="185"/>
      <c r="AQ180" s="183">
        <f t="shared" ref="AQ180" si="147">SUM(AQ173:AT179)</f>
        <v>104605</v>
      </c>
      <c r="AR180" s="184"/>
      <c r="AS180" s="184"/>
      <c r="AT180" s="185"/>
      <c r="AU180" s="183">
        <f t="shared" ref="AU180" si="148">SUM(AU173:AX179)</f>
        <v>0</v>
      </c>
      <c r="AV180" s="184"/>
      <c r="AW180" s="184"/>
      <c r="AX180" s="185"/>
      <c r="AY180" s="183">
        <f t="shared" ref="AY180" si="149">SUM(AY173:BB179)</f>
        <v>0</v>
      </c>
      <c r="AZ180" s="184"/>
      <c r="BA180" s="184"/>
      <c r="BB180" s="185"/>
      <c r="BC180" s="183">
        <f t="shared" ref="BC180" si="150">SUM(BC173:BF179)</f>
        <v>102605</v>
      </c>
      <c r="BD180" s="184"/>
      <c r="BE180" s="184"/>
      <c r="BF180" s="185"/>
      <c r="BG180" s="162">
        <f t="shared" si="120"/>
        <v>0.98088045504516996</v>
      </c>
      <c r="BH180" s="163"/>
    </row>
    <row r="181" spans="1:60" ht="20.100000000000001" customHeight="1">
      <c r="A181" s="151" t="s">
        <v>821</v>
      </c>
      <c r="B181" s="152"/>
      <c r="C181" s="153" t="s">
        <v>167</v>
      </c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5"/>
      <c r="AC181" s="190" t="s">
        <v>155</v>
      </c>
      <c r="AD181" s="191"/>
      <c r="AE181" s="158">
        <f>VLOOKUP($AC181,'04'!$AC$8:$BH$267,3,FALSE)+VLOOKUP($AC181,'05'!$AC$8:$BH$226,3,FALSE)+VLOOKUP($AC181,'06'!$AC$8:$BH$226,3,FALSE)</f>
        <v>8358</v>
      </c>
      <c r="AF181" s="159"/>
      <c r="AG181" s="159"/>
      <c r="AH181" s="160"/>
      <c r="AI181" s="139">
        <f>VLOOKUP($AC181,'04'!$AC$8:$BH$267,7,FALSE)+VLOOKUP($AC181,'05'!$AC$8:$BH$226,7,FALSE)+VLOOKUP($AC181,'06'!$AC$8:$BH$226,7,FALSE)</f>
        <v>21340</v>
      </c>
      <c r="AJ181" s="140"/>
      <c r="AK181" s="140"/>
      <c r="AL181" s="141"/>
      <c r="AM181" s="139">
        <f>VLOOKUP($AC181,'04'!$AC$8:$BH$267,11,FALSE)+VLOOKUP($AC181,'05'!$AC$8:$BH$226,11,FALSE)+VLOOKUP($AC181,'06'!$AC$8:$BH$226,11,FALSE)</f>
        <v>0</v>
      </c>
      <c r="AN181" s="140"/>
      <c r="AO181" s="140"/>
      <c r="AP181" s="141"/>
      <c r="AQ181" s="139">
        <f>VLOOKUP($AC181,'04'!$AC$8:$BH$267,15,FALSE)+VLOOKUP($AC181,'05'!$AC$8:$BH$226,15,FALSE)+VLOOKUP($AC181,'06'!$AC$8:$BH$226,15,FALSE)</f>
        <v>21340</v>
      </c>
      <c r="AR181" s="140"/>
      <c r="AS181" s="140"/>
      <c r="AT181" s="141"/>
      <c r="AU181" s="139">
        <f>VLOOKUP($AC181,'04'!$AC$8:$BH$267,19,FALSE)+VLOOKUP($AC181,'05'!$AC$8:$BH$226,19,FALSE)+VLOOKUP($AC181,'06'!$AC$8:$BH$226,19,FALSE)</f>
        <v>0</v>
      </c>
      <c r="AV181" s="140"/>
      <c r="AW181" s="140"/>
      <c r="AX181" s="141"/>
      <c r="AY181" s="139">
        <f>VLOOKUP($AC181,'04'!$AC$8:$BH$267,23,FALSE)+VLOOKUP($AC181,'05'!$AC$8:$BH$226,23,FALSE)+VLOOKUP($AC181,'06'!$AC$8:$BH$226,23,FALSE)</f>
        <v>0</v>
      </c>
      <c r="AZ181" s="140"/>
      <c r="BA181" s="140"/>
      <c r="BB181" s="141"/>
      <c r="BC181" s="139">
        <f>VLOOKUP($AC181,'04'!$AC$8:$BH$267,27,FALSE)+VLOOKUP($AC181,'05'!$AC$8:$BH$226,27,FALSE)+VLOOKUP($AC181,'06'!$AC$8:$BH$226,27,FALSE)</f>
        <v>21340</v>
      </c>
      <c r="BD181" s="140"/>
      <c r="BE181" s="140"/>
      <c r="BF181" s="141"/>
      <c r="BG181" s="186">
        <f t="shared" si="120"/>
        <v>1</v>
      </c>
      <c r="BH181" s="187"/>
    </row>
    <row r="182" spans="1:60" ht="20.100000000000001" customHeight="1">
      <c r="A182" s="151" t="s">
        <v>822</v>
      </c>
      <c r="B182" s="152"/>
      <c r="C182" s="153" t="s">
        <v>168</v>
      </c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5"/>
      <c r="AC182" s="190" t="s">
        <v>156</v>
      </c>
      <c r="AD182" s="191"/>
      <c r="AE182" s="158">
        <f>VLOOKUP($AC182,'04'!$AC$8:$BH$267,3,FALSE)+VLOOKUP($AC182,'05'!$AC$8:$BH$226,3,FALSE)+VLOOKUP($AC182,'06'!$AC$8:$BH$226,3,FALSE)</f>
        <v>0</v>
      </c>
      <c r="AF182" s="159"/>
      <c r="AG182" s="159"/>
      <c r="AH182" s="160"/>
      <c r="AI182" s="139">
        <f>VLOOKUP($AC182,'04'!$AC$8:$BH$267,7,FALSE)+VLOOKUP($AC182,'05'!$AC$8:$BH$226,7,FALSE)+VLOOKUP($AC182,'06'!$AC$8:$BH$226,7,FALSE)</f>
        <v>0</v>
      </c>
      <c r="AJ182" s="140"/>
      <c r="AK182" s="140"/>
      <c r="AL182" s="141"/>
      <c r="AM182" s="139">
        <f>VLOOKUP($AC182,'04'!$AC$8:$BH$267,11,FALSE)+VLOOKUP($AC182,'05'!$AC$8:$BH$226,11,FALSE)+VLOOKUP($AC182,'06'!$AC$8:$BH$226,11,FALSE)</f>
        <v>0</v>
      </c>
      <c r="AN182" s="140"/>
      <c r="AO182" s="140"/>
      <c r="AP182" s="141"/>
      <c r="AQ182" s="139">
        <f>VLOOKUP($AC182,'04'!$AC$8:$BH$267,15,FALSE)+VLOOKUP($AC182,'05'!$AC$8:$BH$226,15,FALSE)+VLOOKUP($AC182,'06'!$AC$8:$BH$226,15,FALSE)</f>
        <v>0</v>
      </c>
      <c r="AR182" s="140"/>
      <c r="AS182" s="140"/>
      <c r="AT182" s="141"/>
      <c r="AU182" s="139">
        <f>VLOOKUP($AC182,'04'!$AC$8:$BH$267,19,FALSE)+VLOOKUP($AC182,'05'!$AC$8:$BH$226,19,FALSE)+VLOOKUP($AC182,'06'!$AC$8:$BH$226,19,FALSE)</f>
        <v>0</v>
      </c>
      <c r="AV182" s="140"/>
      <c r="AW182" s="140"/>
      <c r="AX182" s="141"/>
      <c r="AY182" s="139">
        <f>VLOOKUP($AC182,'04'!$AC$8:$BH$267,23,FALSE)+VLOOKUP($AC182,'05'!$AC$8:$BH$226,23,FALSE)+VLOOKUP($AC182,'06'!$AC$8:$BH$226,23,FALSE)</f>
        <v>0</v>
      </c>
      <c r="AZ182" s="140"/>
      <c r="BA182" s="140"/>
      <c r="BB182" s="141"/>
      <c r="BC182" s="139">
        <f>VLOOKUP($AC182,'04'!$AC$8:$BH$267,27,FALSE)+VLOOKUP($AC182,'05'!$AC$8:$BH$226,27,FALSE)+VLOOKUP($AC182,'06'!$AC$8:$BH$226,27,FALSE)</f>
        <v>0</v>
      </c>
      <c r="BD182" s="140"/>
      <c r="BE182" s="140"/>
      <c r="BF182" s="141"/>
      <c r="BG182" s="186" t="str">
        <f t="shared" si="120"/>
        <v>n.é.</v>
      </c>
      <c r="BH182" s="187"/>
    </row>
    <row r="183" spans="1:60" ht="20.100000000000001" customHeight="1">
      <c r="A183" s="151" t="s">
        <v>823</v>
      </c>
      <c r="B183" s="152"/>
      <c r="C183" s="153" t="s">
        <v>169</v>
      </c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5"/>
      <c r="AC183" s="190" t="s">
        <v>157</v>
      </c>
      <c r="AD183" s="191"/>
      <c r="AE183" s="158">
        <f>VLOOKUP($AC183,'04'!$AC$8:$BH$267,3,FALSE)+VLOOKUP($AC183,'05'!$AC$8:$BH$226,3,FALSE)+VLOOKUP($AC183,'06'!$AC$8:$BH$226,3,FALSE)</f>
        <v>0</v>
      </c>
      <c r="AF183" s="159"/>
      <c r="AG183" s="159"/>
      <c r="AH183" s="160"/>
      <c r="AI183" s="139">
        <f>VLOOKUP($AC183,'04'!$AC$8:$BH$267,7,FALSE)+VLOOKUP($AC183,'05'!$AC$8:$BH$226,7,FALSE)+VLOOKUP($AC183,'06'!$AC$8:$BH$226,7,FALSE)</f>
        <v>0</v>
      </c>
      <c r="AJ183" s="140"/>
      <c r="AK183" s="140"/>
      <c r="AL183" s="141"/>
      <c r="AM183" s="139">
        <f>VLOOKUP($AC183,'04'!$AC$8:$BH$267,11,FALSE)+VLOOKUP($AC183,'05'!$AC$8:$BH$226,11,FALSE)+VLOOKUP($AC183,'06'!$AC$8:$BH$226,11,FALSE)</f>
        <v>0</v>
      </c>
      <c r="AN183" s="140"/>
      <c r="AO183" s="140"/>
      <c r="AP183" s="141"/>
      <c r="AQ183" s="139">
        <f>VLOOKUP($AC183,'04'!$AC$8:$BH$267,15,FALSE)+VLOOKUP($AC183,'05'!$AC$8:$BH$226,15,FALSE)+VLOOKUP($AC183,'06'!$AC$8:$BH$226,15,FALSE)</f>
        <v>0</v>
      </c>
      <c r="AR183" s="140"/>
      <c r="AS183" s="140"/>
      <c r="AT183" s="141"/>
      <c r="AU183" s="139">
        <f>VLOOKUP($AC183,'04'!$AC$8:$BH$267,19,FALSE)+VLOOKUP($AC183,'05'!$AC$8:$BH$226,19,FALSE)+VLOOKUP($AC183,'06'!$AC$8:$BH$226,19,FALSE)</f>
        <v>0</v>
      </c>
      <c r="AV183" s="140"/>
      <c r="AW183" s="140"/>
      <c r="AX183" s="141"/>
      <c r="AY183" s="139">
        <f>VLOOKUP($AC183,'04'!$AC$8:$BH$267,23,FALSE)+VLOOKUP($AC183,'05'!$AC$8:$BH$226,23,FALSE)+VLOOKUP($AC183,'06'!$AC$8:$BH$226,23,FALSE)</f>
        <v>0</v>
      </c>
      <c r="AZ183" s="140"/>
      <c r="BA183" s="140"/>
      <c r="BB183" s="141"/>
      <c r="BC183" s="139">
        <f>VLOOKUP($AC183,'04'!$AC$8:$BH$267,27,FALSE)+VLOOKUP($AC183,'05'!$AC$8:$BH$226,27,FALSE)+VLOOKUP($AC183,'06'!$AC$8:$BH$226,27,FALSE)</f>
        <v>0</v>
      </c>
      <c r="BD183" s="140"/>
      <c r="BE183" s="140"/>
      <c r="BF183" s="141"/>
      <c r="BG183" s="186" t="str">
        <f t="shared" si="120"/>
        <v>n.é.</v>
      </c>
      <c r="BH183" s="187"/>
    </row>
    <row r="184" spans="1:60" ht="20.100000000000001" customHeight="1">
      <c r="A184" s="151" t="s">
        <v>824</v>
      </c>
      <c r="B184" s="152"/>
      <c r="C184" s="153" t="s">
        <v>170</v>
      </c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5"/>
      <c r="AC184" s="190" t="s">
        <v>158</v>
      </c>
      <c r="AD184" s="191"/>
      <c r="AE184" s="158">
        <f>VLOOKUP($AC184,'04'!$AC$8:$BH$267,3,FALSE)+VLOOKUP($AC184,'05'!$AC$8:$BH$226,3,FALSE)+VLOOKUP($AC184,'06'!$AC$8:$BH$226,3,FALSE)</f>
        <v>2256</v>
      </c>
      <c r="AF184" s="159"/>
      <c r="AG184" s="159"/>
      <c r="AH184" s="160"/>
      <c r="AI184" s="139">
        <f>VLOOKUP($AC184,'04'!$AC$8:$BH$267,7,FALSE)+VLOOKUP($AC184,'05'!$AC$8:$BH$226,7,FALSE)+VLOOKUP($AC184,'06'!$AC$8:$BH$226,7,FALSE)</f>
        <v>5633</v>
      </c>
      <c r="AJ184" s="140"/>
      <c r="AK184" s="140"/>
      <c r="AL184" s="141"/>
      <c r="AM184" s="139">
        <f>VLOOKUP($AC184,'04'!$AC$8:$BH$267,11,FALSE)+VLOOKUP($AC184,'05'!$AC$8:$BH$226,11,FALSE)+VLOOKUP($AC184,'06'!$AC$8:$BH$226,11,FALSE)</f>
        <v>0</v>
      </c>
      <c r="AN184" s="140"/>
      <c r="AO184" s="140"/>
      <c r="AP184" s="141"/>
      <c r="AQ184" s="139">
        <f>VLOOKUP($AC184,'04'!$AC$8:$BH$267,15,FALSE)+VLOOKUP($AC184,'05'!$AC$8:$BH$226,15,FALSE)+VLOOKUP($AC184,'06'!$AC$8:$BH$226,15,FALSE)</f>
        <v>5633</v>
      </c>
      <c r="AR184" s="140"/>
      <c r="AS184" s="140"/>
      <c r="AT184" s="141"/>
      <c r="AU184" s="139">
        <f>VLOOKUP($AC184,'04'!$AC$8:$BH$267,19,FALSE)+VLOOKUP($AC184,'05'!$AC$8:$BH$226,19,FALSE)+VLOOKUP($AC184,'06'!$AC$8:$BH$226,19,FALSE)</f>
        <v>0</v>
      </c>
      <c r="AV184" s="140"/>
      <c r="AW184" s="140"/>
      <c r="AX184" s="141"/>
      <c r="AY184" s="139">
        <f>VLOOKUP($AC184,'04'!$AC$8:$BH$267,23,FALSE)+VLOOKUP($AC184,'05'!$AC$8:$BH$226,23,FALSE)+VLOOKUP($AC184,'06'!$AC$8:$BH$226,23,FALSE)</f>
        <v>0</v>
      </c>
      <c r="AZ184" s="140"/>
      <c r="BA184" s="140"/>
      <c r="BB184" s="141"/>
      <c r="BC184" s="139">
        <f>VLOOKUP($AC184,'04'!$AC$8:$BH$267,27,FALSE)+VLOOKUP($AC184,'05'!$AC$8:$BH$226,27,FALSE)+VLOOKUP($AC184,'06'!$AC$8:$BH$226,27,FALSE)</f>
        <v>5633</v>
      </c>
      <c r="BD184" s="140"/>
      <c r="BE184" s="140"/>
      <c r="BF184" s="141"/>
      <c r="BG184" s="186">
        <f t="shared" si="120"/>
        <v>1</v>
      </c>
      <c r="BH184" s="187"/>
    </row>
    <row r="185" spans="1:60" s="3" customFormat="1" ht="20.100000000000001" customHeight="1">
      <c r="A185" s="164" t="s">
        <v>825</v>
      </c>
      <c r="B185" s="165"/>
      <c r="C185" s="175" t="s">
        <v>868</v>
      </c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7"/>
      <c r="AC185" s="188" t="s">
        <v>61</v>
      </c>
      <c r="AD185" s="189"/>
      <c r="AE185" s="183">
        <f>SUM(AE181:AH184)</f>
        <v>10614</v>
      </c>
      <c r="AF185" s="184"/>
      <c r="AG185" s="184"/>
      <c r="AH185" s="185"/>
      <c r="AI185" s="183">
        <f t="shared" ref="AI185" si="151">SUM(AI181:AL184)</f>
        <v>26973</v>
      </c>
      <c r="AJ185" s="184"/>
      <c r="AK185" s="184"/>
      <c r="AL185" s="185"/>
      <c r="AM185" s="183">
        <f t="shared" ref="AM185" si="152">SUM(AM181:AP184)</f>
        <v>0</v>
      </c>
      <c r="AN185" s="184"/>
      <c r="AO185" s="184"/>
      <c r="AP185" s="185"/>
      <c r="AQ185" s="183">
        <f t="shared" ref="AQ185" si="153">SUM(AQ181:AT184)</f>
        <v>26973</v>
      </c>
      <c r="AR185" s="184"/>
      <c r="AS185" s="184"/>
      <c r="AT185" s="185"/>
      <c r="AU185" s="183">
        <f t="shared" ref="AU185" si="154">SUM(AU181:AX184)</f>
        <v>0</v>
      </c>
      <c r="AV185" s="184"/>
      <c r="AW185" s="184"/>
      <c r="AX185" s="185"/>
      <c r="AY185" s="183">
        <f t="shared" ref="AY185" si="155">SUM(AY181:BB184)</f>
        <v>0</v>
      </c>
      <c r="AZ185" s="184"/>
      <c r="BA185" s="184"/>
      <c r="BB185" s="185"/>
      <c r="BC185" s="183">
        <f t="shared" ref="BC185" si="156">SUM(BC181:BF184)</f>
        <v>26973</v>
      </c>
      <c r="BD185" s="184"/>
      <c r="BE185" s="184"/>
      <c r="BF185" s="185"/>
      <c r="BG185" s="162">
        <f t="shared" si="120"/>
        <v>1</v>
      </c>
      <c r="BH185" s="163"/>
    </row>
    <row r="186" spans="1:60" ht="20.100000000000001" customHeight="1">
      <c r="A186" s="151" t="s">
        <v>826</v>
      </c>
      <c r="B186" s="152"/>
      <c r="C186" s="153" t="s">
        <v>416</v>
      </c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5"/>
      <c r="AC186" s="190" t="s">
        <v>159</v>
      </c>
      <c r="AD186" s="191"/>
      <c r="AE186" s="158">
        <f>VLOOKUP($AC186,'04'!$AC$8:$BH$267,3,FALSE)+VLOOKUP($AC186,'05'!$AC$8:$BH$226,3,FALSE)+VLOOKUP($AC186,'06'!$AC$8:$BH$226,3,FALSE)</f>
        <v>0</v>
      </c>
      <c r="AF186" s="159"/>
      <c r="AG186" s="159"/>
      <c r="AH186" s="160"/>
      <c r="AI186" s="139">
        <f>VLOOKUP($AC186,'04'!$AC$8:$BH$267,7,FALSE)+VLOOKUP($AC186,'05'!$AC$8:$BH$226,7,FALSE)+VLOOKUP($AC186,'06'!$AC$8:$BH$226,7,FALSE)</f>
        <v>0</v>
      </c>
      <c r="AJ186" s="140"/>
      <c r="AK186" s="140"/>
      <c r="AL186" s="141"/>
      <c r="AM186" s="139">
        <f>VLOOKUP($AC186,'04'!$AC$8:$BH$267,11,FALSE)+VLOOKUP($AC186,'05'!$AC$8:$BH$226,11,FALSE)+VLOOKUP($AC186,'06'!$AC$8:$BH$226,11,FALSE)</f>
        <v>0</v>
      </c>
      <c r="AN186" s="140"/>
      <c r="AO186" s="140"/>
      <c r="AP186" s="141"/>
      <c r="AQ186" s="139">
        <f>VLOOKUP($AC186,'04'!$AC$8:$BH$267,15,FALSE)+VLOOKUP($AC186,'05'!$AC$8:$BH$226,15,FALSE)+VLOOKUP($AC186,'06'!$AC$8:$BH$226,15,FALSE)</f>
        <v>0</v>
      </c>
      <c r="AR186" s="140"/>
      <c r="AS186" s="140"/>
      <c r="AT186" s="141"/>
      <c r="AU186" s="139">
        <f>VLOOKUP($AC186,'04'!$AC$8:$BH$267,19,FALSE)+VLOOKUP($AC186,'05'!$AC$8:$BH$226,19,FALSE)+VLOOKUP($AC186,'06'!$AC$8:$BH$226,19,FALSE)</f>
        <v>0</v>
      </c>
      <c r="AV186" s="140"/>
      <c r="AW186" s="140"/>
      <c r="AX186" s="141"/>
      <c r="AY186" s="139">
        <f>VLOOKUP($AC186,'04'!$AC$8:$BH$267,23,FALSE)+VLOOKUP($AC186,'05'!$AC$8:$BH$226,23,FALSE)+VLOOKUP($AC186,'06'!$AC$8:$BH$226,23,FALSE)</f>
        <v>0</v>
      </c>
      <c r="AZ186" s="140"/>
      <c r="BA186" s="140"/>
      <c r="BB186" s="141"/>
      <c r="BC186" s="139">
        <f>VLOOKUP($AC186,'04'!$AC$8:$BH$267,27,FALSE)+VLOOKUP($AC186,'05'!$AC$8:$BH$226,27,FALSE)+VLOOKUP($AC186,'06'!$AC$8:$BH$226,27,FALSE)</f>
        <v>0</v>
      </c>
      <c r="BD186" s="140"/>
      <c r="BE186" s="140"/>
      <c r="BF186" s="141"/>
      <c r="BG186" s="186" t="str">
        <f t="shared" si="120"/>
        <v>n.é.</v>
      </c>
      <c r="BH186" s="187"/>
    </row>
    <row r="187" spans="1:60" ht="20.100000000000001" customHeight="1">
      <c r="A187" s="151" t="s">
        <v>827</v>
      </c>
      <c r="B187" s="152"/>
      <c r="C187" s="153" t="s">
        <v>417</v>
      </c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5"/>
      <c r="AC187" s="190" t="s">
        <v>160</v>
      </c>
      <c r="AD187" s="191"/>
      <c r="AE187" s="158">
        <f>VLOOKUP($AC187,'04'!$AC$8:$BH$267,3,FALSE)+VLOOKUP($AC187,'05'!$AC$8:$BH$226,3,FALSE)+VLOOKUP($AC187,'06'!$AC$8:$BH$226,3,FALSE)</f>
        <v>0</v>
      </c>
      <c r="AF187" s="159"/>
      <c r="AG187" s="159"/>
      <c r="AH187" s="160"/>
      <c r="AI187" s="139">
        <f>VLOOKUP($AC187,'04'!$AC$8:$BH$267,7,FALSE)+VLOOKUP($AC187,'05'!$AC$8:$BH$226,7,FALSE)+VLOOKUP($AC187,'06'!$AC$8:$BH$226,7,FALSE)</f>
        <v>0</v>
      </c>
      <c r="AJ187" s="140"/>
      <c r="AK187" s="140"/>
      <c r="AL187" s="141"/>
      <c r="AM187" s="139">
        <f>VLOOKUP($AC187,'04'!$AC$8:$BH$267,11,FALSE)+VLOOKUP($AC187,'05'!$AC$8:$BH$226,11,FALSE)+VLOOKUP($AC187,'06'!$AC$8:$BH$226,11,FALSE)</f>
        <v>0</v>
      </c>
      <c r="AN187" s="140"/>
      <c r="AO187" s="140"/>
      <c r="AP187" s="141"/>
      <c r="AQ187" s="139">
        <f>VLOOKUP($AC187,'04'!$AC$8:$BH$267,15,FALSE)+VLOOKUP($AC187,'05'!$AC$8:$BH$226,15,FALSE)+VLOOKUP($AC187,'06'!$AC$8:$BH$226,15,FALSE)</f>
        <v>0</v>
      </c>
      <c r="AR187" s="140"/>
      <c r="AS187" s="140"/>
      <c r="AT187" s="141"/>
      <c r="AU187" s="139">
        <f>VLOOKUP($AC187,'04'!$AC$8:$BH$267,19,FALSE)+VLOOKUP($AC187,'05'!$AC$8:$BH$226,19,FALSE)+VLOOKUP($AC187,'06'!$AC$8:$BH$226,19,FALSE)</f>
        <v>0</v>
      </c>
      <c r="AV187" s="140"/>
      <c r="AW187" s="140"/>
      <c r="AX187" s="141"/>
      <c r="AY187" s="139">
        <f>VLOOKUP($AC187,'04'!$AC$8:$BH$267,23,FALSE)+VLOOKUP($AC187,'05'!$AC$8:$BH$226,23,FALSE)+VLOOKUP($AC187,'06'!$AC$8:$BH$226,23,FALSE)</f>
        <v>0</v>
      </c>
      <c r="AZ187" s="140"/>
      <c r="BA187" s="140"/>
      <c r="BB187" s="141"/>
      <c r="BC187" s="139">
        <f>VLOOKUP($AC187,'04'!$AC$8:$BH$267,27,FALSE)+VLOOKUP($AC187,'05'!$AC$8:$BH$226,27,FALSE)+VLOOKUP($AC187,'06'!$AC$8:$BH$226,27,FALSE)</f>
        <v>0</v>
      </c>
      <c r="BD187" s="140"/>
      <c r="BE187" s="140"/>
      <c r="BF187" s="141"/>
      <c r="BG187" s="186" t="str">
        <f t="shared" si="120"/>
        <v>n.é.</v>
      </c>
      <c r="BH187" s="187"/>
    </row>
    <row r="188" spans="1:60" ht="20.100000000000001" customHeight="1">
      <c r="A188" s="151" t="s">
        <v>828</v>
      </c>
      <c r="B188" s="152"/>
      <c r="C188" s="153" t="s">
        <v>418</v>
      </c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5"/>
      <c r="AC188" s="190" t="s">
        <v>161</v>
      </c>
      <c r="AD188" s="191"/>
      <c r="AE188" s="158">
        <f>VLOOKUP($AC188,'04'!$AC$8:$BH$267,3,FALSE)+VLOOKUP($AC188,'05'!$AC$8:$BH$226,3,FALSE)+VLOOKUP($AC188,'06'!$AC$8:$BH$226,3,FALSE)</f>
        <v>0</v>
      </c>
      <c r="AF188" s="159"/>
      <c r="AG188" s="159"/>
      <c r="AH188" s="160"/>
      <c r="AI188" s="139">
        <f>VLOOKUP($AC188,'04'!$AC$8:$BH$267,7,FALSE)+VLOOKUP($AC188,'05'!$AC$8:$BH$226,7,FALSE)+VLOOKUP($AC188,'06'!$AC$8:$BH$226,7,FALSE)</f>
        <v>0</v>
      </c>
      <c r="AJ188" s="140"/>
      <c r="AK188" s="140"/>
      <c r="AL188" s="141"/>
      <c r="AM188" s="139">
        <f>VLOOKUP($AC188,'04'!$AC$8:$BH$267,11,FALSE)+VLOOKUP($AC188,'05'!$AC$8:$BH$226,11,FALSE)+VLOOKUP($AC188,'06'!$AC$8:$BH$226,11,FALSE)</f>
        <v>0</v>
      </c>
      <c r="AN188" s="140"/>
      <c r="AO188" s="140"/>
      <c r="AP188" s="141"/>
      <c r="AQ188" s="139">
        <f>VLOOKUP($AC188,'04'!$AC$8:$BH$267,15,FALSE)+VLOOKUP($AC188,'05'!$AC$8:$BH$226,15,FALSE)+VLOOKUP($AC188,'06'!$AC$8:$BH$226,15,FALSE)</f>
        <v>0</v>
      </c>
      <c r="AR188" s="140"/>
      <c r="AS188" s="140"/>
      <c r="AT188" s="141"/>
      <c r="AU188" s="139">
        <f>VLOOKUP($AC188,'04'!$AC$8:$BH$267,19,FALSE)+VLOOKUP($AC188,'05'!$AC$8:$BH$226,19,FALSE)+VLOOKUP($AC188,'06'!$AC$8:$BH$226,19,FALSE)</f>
        <v>0</v>
      </c>
      <c r="AV188" s="140"/>
      <c r="AW188" s="140"/>
      <c r="AX188" s="141"/>
      <c r="AY188" s="139">
        <f>VLOOKUP($AC188,'04'!$AC$8:$BH$267,23,FALSE)+VLOOKUP($AC188,'05'!$AC$8:$BH$226,23,FALSE)+VLOOKUP($AC188,'06'!$AC$8:$BH$226,23,FALSE)</f>
        <v>0</v>
      </c>
      <c r="AZ188" s="140"/>
      <c r="BA188" s="140"/>
      <c r="BB188" s="141"/>
      <c r="BC188" s="139">
        <f>VLOOKUP($AC188,'04'!$AC$8:$BH$267,27,FALSE)+VLOOKUP($AC188,'05'!$AC$8:$BH$226,27,FALSE)+VLOOKUP($AC188,'06'!$AC$8:$BH$226,27,FALSE)</f>
        <v>0</v>
      </c>
      <c r="BD188" s="140"/>
      <c r="BE188" s="140"/>
      <c r="BF188" s="141"/>
      <c r="BG188" s="186" t="str">
        <f t="shared" si="120"/>
        <v>n.é.</v>
      </c>
      <c r="BH188" s="187"/>
    </row>
    <row r="189" spans="1:60" ht="20.100000000000001" customHeight="1">
      <c r="A189" s="151" t="s">
        <v>829</v>
      </c>
      <c r="B189" s="152"/>
      <c r="C189" s="153" t="s">
        <v>171</v>
      </c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5"/>
      <c r="AC189" s="190" t="s">
        <v>162</v>
      </c>
      <c r="AD189" s="191"/>
      <c r="AE189" s="158">
        <f>VLOOKUP($AC189,'04'!$AC$8:$BH$267,3,FALSE)+VLOOKUP($AC189,'05'!$AC$8:$BH$226,3,FALSE)+VLOOKUP($AC189,'06'!$AC$8:$BH$226,3,FALSE)</f>
        <v>0</v>
      </c>
      <c r="AF189" s="159"/>
      <c r="AG189" s="159"/>
      <c r="AH189" s="160"/>
      <c r="AI189" s="139">
        <f>VLOOKUP($AC189,'04'!$AC$8:$BH$267,7,FALSE)+VLOOKUP($AC189,'05'!$AC$8:$BH$226,7,FALSE)+VLOOKUP($AC189,'06'!$AC$8:$BH$226,7,FALSE)</f>
        <v>0</v>
      </c>
      <c r="AJ189" s="140"/>
      <c r="AK189" s="140"/>
      <c r="AL189" s="141"/>
      <c r="AM189" s="139">
        <f>VLOOKUP($AC189,'04'!$AC$8:$BH$267,11,FALSE)+VLOOKUP($AC189,'05'!$AC$8:$BH$226,11,FALSE)+VLOOKUP($AC189,'06'!$AC$8:$BH$226,11,FALSE)</f>
        <v>0</v>
      </c>
      <c r="AN189" s="140"/>
      <c r="AO189" s="140"/>
      <c r="AP189" s="141"/>
      <c r="AQ189" s="139">
        <f>VLOOKUP($AC189,'04'!$AC$8:$BH$267,15,FALSE)+VLOOKUP($AC189,'05'!$AC$8:$BH$226,15,FALSE)+VLOOKUP($AC189,'06'!$AC$8:$BH$226,15,FALSE)</f>
        <v>0</v>
      </c>
      <c r="AR189" s="140"/>
      <c r="AS189" s="140"/>
      <c r="AT189" s="141"/>
      <c r="AU189" s="139">
        <f>VLOOKUP($AC189,'04'!$AC$8:$BH$267,19,FALSE)+VLOOKUP($AC189,'05'!$AC$8:$BH$226,19,FALSE)+VLOOKUP($AC189,'06'!$AC$8:$BH$226,19,FALSE)</f>
        <v>0</v>
      </c>
      <c r="AV189" s="140"/>
      <c r="AW189" s="140"/>
      <c r="AX189" s="141"/>
      <c r="AY189" s="139">
        <f>VLOOKUP($AC189,'04'!$AC$8:$BH$267,23,FALSE)+VLOOKUP($AC189,'05'!$AC$8:$BH$226,23,FALSE)+VLOOKUP($AC189,'06'!$AC$8:$BH$226,23,FALSE)</f>
        <v>0</v>
      </c>
      <c r="AZ189" s="140"/>
      <c r="BA189" s="140"/>
      <c r="BB189" s="141"/>
      <c r="BC189" s="139">
        <f>VLOOKUP($AC189,'04'!$AC$8:$BH$267,27,FALSE)+VLOOKUP($AC189,'05'!$AC$8:$BH$226,27,FALSE)+VLOOKUP($AC189,'06'!$AC$8:$BH$226,27,FALSE)</f>
        <v>0</v>
      </c>
      <c r="BD189" s="140"/>
      <c r="BE189" s="140"/>
      <c r="BF189" s="141"/>
      <c r="BG189" s="186" t="str">
        <f t="shared" si="120"/>
        <v>n.é.</v>
      </c>
      <c r="BH189" s="187"/>
    </row>
    <row r="190" spans="1:60" ht="20.100000000000001" customHeight="1">
      <c r="A190" s="151" t="s">
        <v>830</v>
      </c>
      <c r="B190" s="152"/>
      <c r="C190" s="153" t="s">
        <v>419</v>
      </c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5"/>
      <c r="AC190" s="190" t="s">
        <v>163</v>
      </c>
      <c r="AD190" s="191"/>
      <c r="AE190" s="158">
        <f>VLOOKUP($AC190,'04'!$AC$8:$BH$267,3,FALSE)+VLOOKUP($AC190,'05'!$AC$8:$BH$226,3,FALSE)+VLOOKUP($AC190,'06'!$AC$8:$BH$226,3,FALSE)</f>
        <v>0</v>
      </c>
      <c r="AF190" s="159"/>
      <c r="AG190" s="159"/>
      <c r="AH190" s="160"/>
      <c r="AI190" s="139">
        <f>VLOOKUP($AC190,'04'!$AC$8:$BH$267,7,FALSE)+VLOOKUP($AC190,'05'!$AC$8:$BH$226,7,FALSE)+VLOOKUP($AC190,'06'!$AC$8:$BH$226,7,FALSE)</f>
        <v>0</v>
      </c>
      <c r="AJ190" s="140"/>
      <c r="AK190" s="140"/>
      <c r="AL190" s="141"/>
      <c r="AM190" s="139">
        <f>VLOOKUP($AC190,'04'!$AC$8:$BH$267,11,FALSE)+VLOOKUP($AC190,'05'!$AC$8:$BH$226,11,FALSE)+VLOOKUP($AC190,'06'!$AC$8:$BH$226,11,FALSE)</f>
        <v>0</v>
      </c>
      <c r="AN190" s="140"/>
      <c r="AO190" s="140"/>
      <c r="AP190" s="141"/>
      <c r="AQ190" s="139">
        <f>VLOOKUP($AC190,'04'!$AC$8:$BH$267,15,FALSE)+VLOOKUP($AC190,'05'!$AC$8:$BH$226,15,FALSE)+VLOOKUP($AC190,'06'!$AC$8:$BH$226,15,FALSE)</f>
        <v>0</v>
      </c>
      <c r="AR190" s="140"/>
      <c r="AS190" s="140"/>
      <c r="AT190" s="141"/>
      <c r="AU190" s="139">
        <f>VLOOKUP($AC190,'04'!$AC$8:$BH$267,19,FALSE)+VLOOKUP($AC190,'05'!$AC$8:$BH$226,19,FALSE)+VLOOKUP($AC190,'06'!$AC$8:$BH$226,19,FALSE)</f>
        <v>0</v>
      </c>
      <c r="AV190" s="140"/>
      <c r="AW190" s="140"/>
      <c r="AX190" s="141"/>
      <c r="AY190" s="139">
        <f>VLOOKUP($AC190,'04'!$AC$8:$BH$267,23,FALSE)+VLOOKUP($AC190,'05'!$AC$8:$BH$226,23,FALSE)+VLOOKUP($AC190,'06'!$AC$8:$BH$226,23,FALSE)</f>
        <v>0</v>
      </c>
      <c r="AZ190" s="140"/>
      <c r="BA190" s="140"/>
      <c r="BB190" s="141"/>
      <c r="BC190" s="139">
        <f>VLOOKUP($AC190,'04'!$AC$8:$BH$267,27,FALSE)+VLOOKUP($AC190,'05'!$AC$8:$BH$226,27,FALSE)+VLOOKUP($AC190,'06'!$AC$8:$BH$226,27,FALSE)</f>
        <v>0</v>
      </c>
      <c r="BD190" s="140"/>
      <c r="BE190" s="140"/>
      <c r="BF190" s="141"/>
      <c r="BG190" s="186" t="str">
        <f t="shared" si="120"/>
        <v>n.é.</v>
      </c>
      <c r="BH190" s="187"/>
    </row>
    <row r="191" spans="1:60" ht="20.100000000000001" customHeight="1">
      <c r="A191" s="151" t="s">
        <v>831</v>
      </c>
      <c r="B191" s="152"/>
      <c r="C191" s="153" t="s">
        <v>420</v>
      </c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5"/>
      <c r="AC191" s="190" t="s">
        <v>164</v>
      </c>
      <c r="AD191" s="191"/>
      <c r="AE191" s="158">
        <f>VLOOKUP($AC191,'04'!$AC$8:$BH$267,3,FALSE)+VLOOKUP($AC191,'05'!$AC$8:$BH$226,3,FALSE)+VLOOKUP($AC191,'06'!$AC$8:$BH$226,3,FALSE)</f>
        <v>0</v>
      </c>
      <c r="AF191" s="159"/>
      <c r="AG191" s="159"/>
      <c r="AH191" s="160"/>
      <c r="AI191" s="139">
        <f>VLOOKUP($AC191,'04'!$AC$8:$BH$267,7,FALSE)+VLOOKUP($AC191,'05'!$AC$8:$BH$226,7,FALSE)+VLOOKUP($AC191,'06'!$AC$8:$BH$226,7,FALSE)</f>
        <v>0</v>
      </c>
      <c r="AJ191" s="140"/>
      <c r="AK191" s="140"/>
      <c r="AL191" s="141"/>
      <c r="AM191" s="139">
        <f>VLOOKUP($AC191,'04'!$AC$8:$BH$267,11,FALSE)+VLOOKUP($AC191,'05'!$AC$8:$BH$226,11,FALSE)+VLOOKUP($AC191,'06'!$AC$8:$BH$226,11,FALSE)</f>
        <v>0</v>
      </c>
      <c r="AN191" s="140"/>
      <c r="AO191" s="140"/>
      <c r="AP191" s="141"/>
      <c r="AQ191" s="139">
        <f>VLOOKUP($AC191,'04'!$AC$8:$BH$267,15,FALSE)+VLOOKUP($AC191,'05'!$AC$8:$BH$226,15,FALSE)+VLOOKUP($AC191,'06'!$AC$8:$BH$226,15,FALSE)</f>
        <v>0</v>
      </c>
      <c r="AR191" s="140"/>
      <c r="AS191" s="140"/>
      <c r="AT191" s="141"/>
      <c r="AU191" s="139">
        <f>VLOOKUP($AC191,'04'!$AC$8:$BH$267,19,FALSE)+VLOOKUP($AC191,'05'!$AC$8:$BH$226,19,FALSE)+VLOOKUP($AC191,'06'!$AC$8:$BH$226,19,FALSE)</f>
        <v>0</v>
      </c>
      <c r="AV191" s="140"/>
      <c r="AW191" s="140"/>
      <c r="AX191" s="141"/>
      <c r="AY191" s="139">
        <f>VLOOKUP($AC191,'04'!$AC$8:$BH$267,23,FALSE)+VLOOKUP($AC191,'05'!$AC$8:$BH$226,23,FALSE)+VLOOKUP($AC191,'06'!$AC$8:$BH$226,23,FALSE)</f>
        <v>0</v>
      </c>
      <c r="AZ191" s="140"/>
      <c r="BA191" s="140"/>
      <c r="BB191" s="141"/>
      <c r="BC191" s="139">
        <f>VLOOKUP($AC191,'04'!$AC$8:$BH$267,27,FALSE)+VLOOKUP($AC191,'05'!$AC$8:$BH$226,27,FALSE)+VLOOKUP($AC191,'06'!$AC$8:$BH$226,27,FALSE)</f>
        <v>0</v>
      </c>
      <c r="BD191" s="140"/>
      <c r="BE191" s="140"/>
      <c r="BF191" s="141"/>
      <c r="BG191" s="186" t="str">
        <f t="shared" si="120"/>
        <v>n.é.</v>
      </c>
      <c r="BH191" s="187"/>
    </row>
    <row r="192" spans="1:60" ht="20.100000000000001" customHeight="1">
      <c r="A192" s="151" t="s">
        <v>832</v>
      </c>
      <c r="B192" s="152"/>
      <c r="C192" s="153" t="s">
        <v>172</v>
      </c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5"/>
      <c r="AC192" s="190" t="s">
        <v>165</v>
      </c>
      <c r="AD192" s="191"/>
      <c r="AE192" s="158">
        <f>VLOOKUP($AC192,'04'!$AC$8:$BH$267,3,FALSE)+VLOOKUP($AC192,'05'!$AC$8:$BH$226,3,FALSE)+VLOOKUP($AC192,'06'!$AC$8:$BH$226,3,FALSE)</f>
        <v>0</v>
      </c>
      <c r="AF192" s="159"/>
      <c r="AG192" s="159"/>
      <c r="AH192" s="160"/>
      <c r="AI192" s="139">
        <f>VLOOKUP($AC192,'04'!$AC$8:$BH$267,7,FALSE)+VLOOKUP($AC192,'05'!$AC$8:$BH$226,7,FALSE)+VLOOKUP($AC192,'06'!$AC$8:$BH$226,7,FALSE)</f>
        <v>0</v>
      </c>
      <c r="AJ192" s="140"/>
      <c r="AK192" s="140"/>
      <c r="AL192" s="141"/>
      <c r="AM192" s="139">
        <f>VLOOKUP($AC192,'04'!$AC$8:$BH$267,11,FALSE)+VLOOKUP($AC192,'05'!$AC$8:$BH$226,11,FALSE)+VLOOKUP($AC192,'06'!$AC$8:$BH$226,11,FALSE)</f>
        <v>0</v>
      </c>
      <c r="AN192" s="140"/>
      <c r="AO192" s="140"/>
      <c r="AP192" s="141"/>
      <c r="AQ192" s="139">
        <f>VLOOKUP($AC192,'04'!$AC$8:$BH$267,15,FALSE)+VLOOKUP($AC192,'05'!$AC$8:$BH$226,15,FALSE)+VLOOKUP($AC192,'06'!$AC$8:$BH$226,15,FALSE)</f>
        <v>0</v>
      </c>
      <c r="AR192" s="140"/>
      <c r="AS192" s="140"/>
      <c r="AT192" s="141"/>
      <c r="AU192" s="139">
        <f>VLOOKUP($AC192,'04'!$AC$8:$BH$267,19,FALSE)+VLOOKUP($AC192,'05'!$AC$8:$BH$226,19,FALSE)+VLOOKUP($AC192,'06'!$AC$8:$BH$226,19,FALSE)</f>
        <v>0</v>
      </c>
      <c r="AV192" s="140"/>
      <c r="AW192" s="140"/>
      <c r="AX192" s="141"/>
      <c r="AY192" s="139">
        <f>VLOOKUP($AC192,'04'!$AC$8:$BH$267,23,FALSE)+VLOOKUP($AC192,'05'!$AC$8:$BH$226,23,FALSE)+VLOOKUP($AC192,'06'!$AC$8:$BH$226,23,FALSE)</f>
        <v>0</v>
      </c>
      <c r="AZ192" s="140"/>
      <c r="BA192" s="140"/>
      <c r="BB192" s="141"/>
      <c r="BC192" s="139">
        <f>VLOOKUP($AC192,'04'!$AC$8:$BH$267,27,FALSE)+VLOOKUP($AC192,'05'!$AC$8:$BH$226,27,FALSE)+VLOOKUP($AC192,'06'!$AC$8:$BH$226,27,FALSE)</f>
        <v>0</v>
      </c>
      <c r="BD192" s="140"/>
      <c r="BE192" s="140"/>
      <c r="BF192" s="141"/>
      <c r="BG192" s="186" t="str">
        <f t="shared" si="120"/>
        <v>n.é.</v>
      </c>
      <c r="BH192" s="187"/>
    </row>
    <row r="193" spans="1:60" ht="20.100000000000001" customHeight="1">
      <c r="A193" s="151" t="s">
        <v>833</v>
      </c>
      <c r="B193" s="152"/>
      <c r="C193" s="153" t="s">
        <v>778</v>
      </c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5"/>
      <c r="AC193" s="190" t="s">
        <v>166</v>
      </c>
      <c r="AD193" s="191"/>
      <c r="AE193" s="158">
        <f>VLOOKUP($AC193,'04'!$AC$8:$BH$267,3,FALSE)+VLOOKUP($AC193,'05'!$AC$8:$BH$226,3,FALSE)+VLOOKUP($AC193,'06'!$AC$8:$BH$226,3,FALSE)</f>
        <v>0</v>
      </c>
      <c r="AF193" s="159"/>
      <c r="AG193" s="159"/>
      <c r="AH193" s="160"/>
      <c r="AI193" s="139">
        <f>VLOOKUP($AC193,'04'!$AC$8:$BH$267,7,FALSE)+VLOOKUP($AC193,'05'!$AC$8:$BH$226,7,FALSE)+VLOOKUP($AC193,'06'!$AC$8:$BH$226,7,FALSE)</f>
        <v>0</v>
      </c>
      <c r="AJ193" s="140"/>
      <c r="AK193" s="140"/>
      <c r="AL193" s="141"/>
      <c r="AM193" s="139">
        <f>VLOOKUP($AC193,'04'!$AC$8:$BH$267,11,FALSE)+VLOOKUP($AC193,'05'!$AC$8:$BH$226,11,FALSE)+VLOOKUP($AC193,'06'!$AC$8:$BH$226,11,FALSE)</f>
        <v>0</v>
      </c>
      <c r="AN193" s="140"/>
      <c r="AO193" s="140"/>
      <c r="AP193" s="141"/>
      <c r="AQ193" s="139">
        <f>VLOOKUP($AC193,'04'!$AC$8:$BH$267,15,FALSE)+VLOOKUP($AC193,'05'!$AC$8:$BH$226,15,FALSE)+VLOOKUP($AC193,'06'!$AC$8:$BH$226,15,FALSE)</f>
        <v>0</v>
      </c>
      <c r="AR193" s="140"/>
      <c r="AS193" s="140"/>
      <c r="AT193" s="141"/>
      <c r="AU193" s="139">
        <f>VLOOKUP($AC193,'04'!$AC$8:$BH$267,19,FALSE)+VLOOKUP($AC193,'05'!$AC$8:$BH$226,19,FALSE)+VLOOKUP($AC193,'06'!$AC$8:$BH$226,19,FALSE)</f>
        <v>0</v>
      </c>
      <c r="AV193" s="140"/>
      <c r="AW193" s="140"/>
      <c r="AX193" s="141"/>
      <c r="AY193" s="139">
        <f>VLOOKUP($AC193,'04'!$AC$8:$BH$267,23,FALSE)+VLOOKUP($AC193,'05'!$AC$8:$BH$226,23,FALSE)+VLOOKUP($AC193,'06'!$AC$8:$BH$226,23,FALSE)</f>
        <v>0</v>
      </c>
      <c r="AZ193" s="140"/>
      <c r="BA193" s="140"/>
      <c r="BB193" s="141"/>
      <c r="BC193" s="139">
        <f>VLOOKUP($AC193,'04'!$AC$8:$BH$267,27,FALSE)+VLOOKUP($AC193,'05'!$AC$8:$BH$226,27,FALSE)+VLOOKUP($AC193,'06'!$AC$8:$BH$226,27,FALSE)</f>
        <v>0</v>
      </c>
      <c r="BD193" s="140"/>
      <c r="BE193" s="140"/>
      <c r="BF193" s="141"/>
      <c r="BG193" s="186" t="str">
        <f t="shared" si="120"/>
        <v>n.é.</v>
      </c>
      <c r="BH193" s="187"/>
    </row>
    <row r="194" spans="1:60" ht="20.100000000000001" customHeight="1">
      <c r="A194" s="151" t="s">
        <v>834</v>
      </c>
      <c r="B194" s="152"/>
      <c r="C194" s="153" t="s">
        <v>173</v>
      </c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5"/>
      <c r="AC194" s="190" t="s">
        <v>779</v>
      </c>
      <c r="AD194" s="191"/>
      <c r="AE194" s="158">
        <f>VLOOKUP($AC194,'04'!$AC$8:$BH$267,3,FALSE)+VLOOKUP($AC194,'05'!$AC$8:$BH$226,3,FALSE)+VLOOKUP($AC194,'06'!$AC$8:$BH$226,3,FALSE)</f>
        <v>17</v>
      </c>
      <c r="AF194" s="159"/>
      <c r="AG194" s="159"/>
      <c r="AH194" s="160"/>
      <c r="AI194" s="139">
        <f>VLOOKUP($AC194,'04'!$AC$8:$BH$267,7,FALSE)+VLOOKUP($AC194,'05'!$AC$8:$BH$226,7,FALSE)+VLOOKUP($AC194,'06'!$AC$8:$BH$226,7,FALSE)</f>
        <v>3611</v>
      </c>
      <c r="AJ194" s="140"/>
      <c r="AK194" s="140"/>
      <c r="AL194" s="141"/>
      <c r="AM194" s="139">
        <f>VLOOKUP($AC194,'04'!$AC$8:$BH$267,11,FALSE)+VLOOKUP($AC194,'05'!$AC$8:$BH$226,11,FALSE)+VLOOKUP($AC194,'06'!$AC$8:$BH$226,11,FALSE)</f>
        <v>0</v>
      </c>
      <c r="AN194" s="140"/>
      <c r="AO194" s="140"/>
      <c r="AP194" s="141"/>
      <c r="AQ194" s="139">
        <f>VLOOKUP($AC194,'04'!$AC$8:$BH$267,15,FALSE)+VLOOKUP($AC194,'05'!$AC$8:$BH$226,15,FALSE)+VLOOKUP($AC194,'06'!$AC$8:$BH$226,15,FALSE)</f>
        <v>3611</v>
      </c>
      <c r="AR194" s="140"/>
      <c r="AS194" s="140"/>
      <c r="AT194" s="141"/>
      <c r="AU194" s="139">
        <f>VLOOKUP($AC194,'04'!$AC$8:$BH$267,19,FALSE)+VLOOKUP($AC194,'05'!$AC$8:$BH$226,19,FALSE)+VLOOKUP($AC194,'06'!$AC$8:$BH$226,19,FALSE)</f>
        <v>0</v>
      </c>
      <c r="AV194" s="140"/>
      <c r="AW194" s="140"/>
      <c r="AX194" s="141"/>
      <c r="AY194" s="139">
        <f>VLOOKUP($AC194,'04'!$AC$8:$BH$267,23,FALSE)+VLOOKUP($AC194,'05'!$AC$8:$BH$226,23,FALSE)+VLOOKUP($AC194,'06'!$AC$8:$BH$226,23,FALSE)</f>
        <v>0</v>
      </c>
      <c r="AZ194" s="140"/>
      <c r="BA194" s="140"/>
      <c r="BB194" s="141"/>
      <c r="BC194" s="139">
        <f>VLOOKUP($AC194,'04'!$AC$8:$BH$267,27,FALSE)+VLOOKUP($AC194,'05'!$AC$8:$BH$226,27,FALSE)+VLOOKUP($AC194,'06'!$AC$8:$BH$226,27,FALSE)</f>
        <v>3611</v>
      </c>
      <c r="BD194" s="140"/>
      <c r="BE194" s="140"/>
      <c r="BF194" s="141"/>
      <c r="BG194" s="186">
        <f t="shared" si="120"/>
        <v>1</v>
      </c>
      <c r="BH194" s="187"/>
    </row>
    <row r="195" spans="1:60" ht="20.100000000000001" customHeight="1">
      <c r="A195" s="164" t="s">
        <v>835</v>
      </c>
      <c r="B195" s="165"/>
      <c r="C195" s="175" t="s">
        <v>869</v>
      </c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7"/>
      <c r="AC195" s="188" t="s">
        <v>62</v>
      </c>
      <c r="AD195" s="189"/>
      <c r="AE195" s="183">
        <f>SUM(AE186:AH194)</f>
        <v>17</v>
      </c>
      <c r="AF195" s="184"/>
      <c r="AG195" s="184"/>
      <c r="AH195" s="185"/>
      <c r="AI195" s="183">
        <f t="shared" ref="AI195" si="157">SUM(AI186:AL194)</f>
        <v>3611</v>
      </c>
      <c r="AJ195" s="184"/>
      <c r="AK195" s="184"/>
      <c r="AL195" s="185"/>
      <c r="AM195" s="183">
        <f t="shared" ref="AM195" si="158">SUM(AM186:AP194)</f>
        <v>0</v>
      </c>
      <c r="AN195" s="184"/>
      <c r="AO195" s="184"/>
      <c r="AP195" s="185"/>
      <c r="AQ195" s="183">
        <f t="shared" ref="AQ195" si="159">SUM(AQ186:AT194)</f>
        <v>3611</v>
      </c>
      <c r="AR195" s="184"/>
      <c r="AS195" s="184"/>
      <c r="AT195" s="185"/>
      <c r="AU195" s="183">
        <f t="shared" ref="AU195" si="160">SUM(AU186:AX194)</f>
        <v>0</v>
      </c>
      <c r="AV195" s="184"/>
      <c r="AW195" s="184"/>
      <c r="AX195" s="185"/>
      <c r="AY195" s="183">
        <f t="shared" ref="AY195" si="161">SUM(AY186:BB194)</f>
        <v>0</v>
      </c>
      <c r="AZ195" s="184"/>
      <c r="BA195" s="184"/>
      <c r="BB195" s="185"/>
      <c r="BC195" s="183">
        <f t="shared" ref="BC195" si="162">SUM(BC186:BF194)</f>
        <v>3611</v>
      </c>
      <c r="BD195" s="184"/>
      <c r="BE195" s="184"/>
      <c r="BF195" s="185"/>
      <c r="BG195" s="162">
        <f t="shared" si="120"/>
        <v>1</v>
      </c>
      <c r="BH195" s="163"/>
    </row>
    <row r="196" spans="1:60" s="3" customFormat="1" ht="20.100000000000001" customHeight="1">
      <c r="A196" s="144" t="s">
        <v>836</v>
      </c>
      <c r="B196" s="145"/>
      <c r="C196" s="146" t="s">
        <v>870</v>
      </c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8"/>
      <c r="AC196" s="181" t="s">
        <v>174</v>
      </c>
      <c r="AD196" s="182"/>
      <c r="AE196" s="178">
        <f>AE121+AE122+AE147+AE156+AE172+AE180+AE185+AE195</f>
        <v>373634</v>
      </c>
      <c r="AF196" s="179"/>
      <c r="AG196" s="179"/>
      <c r="AH196" s="180"/>
      <c r="AI196" s="178">
        <f t="shared" ref="AI196" si="163">AI121+AI122+AI147+AI156+AI172+AI180+AI185+AI195</f>
        <v>455608</v>
      </c>
      <c r="AJ196" s="179"/>
      <c r="AK196" s="179"/>
      <c r="AL196" s="180"/>
      <c r="AM196" s="178">
        <f t="shared" ref="AM196" si="164">AM121+AM122+AM147+AM156+AM172+AM180+AM185+AM195</f>
        <v>771</v>
      </c>
      <c r="AN196" s="179"/>
      <c r="AO196" s="179"/>
      <c r="AP196" s="180"/>
      <c r="AQ196" s="178">
        <f t="shared" ref="AQ196" si="165">AQ121+AQ122+AQ147+AQ156+AQ172+AQ180+AQ185+AQ195</f>
        <v>442700</v>
      </c>
      <c r="AR196" s="179"/>
      <c r="AS196" s="179"/>
      <c r="AT196" s="180"/>
      <c r="AU196" s="178">
        <f t="shared" ref="AU196" si="166">AU121+AU122+AU147+AU156+AU172+AU180+AU185+AU195</f>
        <v>589555</v>
      </c>
      <c r="AV196" s="179"/>
      <c r="AW196" s="179"/>
      <c r="AX196" s="180"/>
      <c r="AY196" s="178">
        <f t="shared" ref="AY196" si="167">AY121+AY122+AY147+AY156+AY172+AY180+AY185+AY195</f>
        <v>1053</v>
      </c>
      <c r="AZ196" s="179"/>
      <c r="BA196" s="179"/>
      <c r="BB196" s="180"/>
      <c r="BC196" s="178">
        <f t="shared" ref="BC196" si="168">BC121+BC122+BC147+BC156+BC172+BC180+BC185+BC195</f>
        <v>430388</v>
      </c>
      <c r="BD196" s="179"/>
      <c r="BE196" s="179"/>
      <c r="BF196" s="180"/>
      <c r="BG196" s="137">
        <f t="shared" si="120"/>
        <v>0.94464539692015947</v>
      </c>
      <c r="BH196" s="138"/>
    </row>
    <row r="197" spans="1:60" ht="20.100000000000001" customHeight="1">
      <c r="A197" s="151" t="s">
        <v>837</v>
      </c>
      <c r="B197" s="152"/>
      <c r="C197" s="153" t="s">
        <v>780</v>
      </c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5"/>
      <c r="AC197" s="156" t="s">
        <v>381</v>
      </c>
      <c r="AD197" s="157"/>
      <c r="AE197" s="158">
        <f>VLOOKUP($AC197,'04'!$AC$8:$BH$267,3,FALSE)+VLOOKUP($AC197,'05'!$AC$8:$BH$226,3,FALSE)+VLOOKUP($AC197,'06'!$AC$8:$BH$226,3,FALSE)</f>
        <v>0</v>
      </c>
      <c r="AF197" s="159"/>
      <c r="AG197" s="159"/>
      <c r="AH197" s="160"/>
      <c r="AI197" s="139">
        <f>VLOOKUP($AC197,'04'!$AC$8:$BH$267,7,FALSE)+VLOOKUP($AC197,'05'!$AC$8:$BH$226,7,FALSE)+VLOOKUP($AC197,'06'!$AC$8:$BH$226,7,FALSE)</f>
        <v>0</v>
      </c>
      <c r="AJ197" s="140"/>
      <c r="AK197" s="140"/>
      <c r="AL197" s="141"/>
      <c r="AM197" s="139">
        <f>VLOOKUP($AC197,'04'!$AC$8:$BH$267,11,FALSE)+VLOOKUP($AC197,'05'!$AC$8:$BH$226,11,FALSE)+VLOOKUP($AC197,'06'!$AC$8:$BH$226,11,FALSE)</f>
        <v>0</v>
      </c>
      <c r="AN197" s="140"/>
      <c r="AO197" s="140"/>
      <c r="AP197" s="141"/>
      <c r="AQ197" s="139">
        <f>VLOOKUP($AC197,'04'!$AC$8:$BH$267,15,FALSE)+VLOOKUP($AC197,'05'!$AC$8:$BH$226,15,FALSE)+VLOOKUP($AC197,'06'!$AC$8:$BH$226,15,FALSE)</f>
        <v>0</v>
      </c>
      <c r="AR197" s="140"/>
      <c r="AS197" s="140"/>
      <c r="AT197" s="141"/>
      <c r="AU197" s="139">
        <f>VLOOKUP($AC197,'04'!$AC$8:$BH$267,19,FALSE)+VLOOKUP($AC197,'05'!$AC$8:$BH$226,19,FALSE)+VLOOKUP($AC197,'06'!$AC$8:$BH$226,19,FALSE)</f>
        <v>0</v>
      </c>
      <c r="AV197" s="140"/>
      <c r="AW197" s="140"/>
      <c r="AX197" s="141"/>
      <c r="AY197" s="139">
        <f>VLOOKUP($AC197,'04'!$AC$8:$BH$267,23,FALSE)+VLOOKUP($AC197,'05'!$AC$8:$BH$226,23,FALSE)+VLOOKUP($AC197,'06'!$AC$8:$BH$226,23,FALSE)</f>
        <v>0</v>
      </c>
      <c r="AZ197" s="140"/>
      <c r="BA197" s="140"/>
      <c r="BB197" s="141"/>
      <c r="BC197" s="139">
        <f>VLOOKUP($AC197,'04'!$AC$8:$BH$267,27,FALSE)+VLOOKUP($AC197,'05'!$AC$8:$BH$226,27,FALSE)+VLOOKUP($AC197,'06'!$AC$8:$BH$226,27,FALSE)</f>
        <v>0</v>
      </c>
      <c r="BD197" s="140"/>
      <c r="BE197" s="140"/>
      <c r="BF197" s="141"/>
      <c r="BG197" s="162" t="str">
        <f t="shared" si="120"/>
        <v>n.é.</v>
      </c>
      <c r="BH197" s="163"/>
    </row>
    <row r="198" spans="1:60" ht="20.100000000000001" customHeight="1">
      <c r="A198" s="151" t="s">
        <v>838</v>
      </c>
      <c r="B198" s="152"/>
      <c r="C198" s="153" t="s">
        <v>382</v>
      </c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5"/>
      <c r="AC198" s="156" t="s">
        <v>383</v>
      </c>
      <c r="AD198" s="157"/>
      <c r="AE198" s="158">
        <f>VLOOKUP($AC198,'04'!$AC$8:$BH$267,3,FALSE)+VLOOKUP($AC198,'05'!$AC$8:$BH$226,3,FALSE)+VLOOKUP($AC198,'06'!$AC$8:$BH$226,3,FALSE)</f>
        <v>0</v>
      </c>
      <c r="AF198" s="159"/>
      <c r="AG198" s="159"/>
      <c r="AH198" s="160"/>
      <c r="AI198" s="139">
        <f>VLOOKUP($AC198,'04'!$AC$8:$BH$267,7,FALSE)+VLOOKUP($AC198,'05'!$AC$8:$BH$226,7,FALSE)+VLOOKUP($AC198,'06'!$AC$8:$BH$226,7,FALSE)</f>
        <v>21811</v>
      </c>
      <c r="AJ198" s="140"/>
      <c r="AK198" s="140"/>
      <c r="AL198" s="141"/>
      <c r="AM198" s="139">
        <f>VLOOKUP($AC198,'04'!$AC$8:$BH$267,11,FALSE)+VLOOKUP($AC198,'05'!$AC$8:$BH$226,11,FALSE)+VLOOKUP($AC198,'06'!$AC$8:$BH$226,11,FALSE)</f>
        <v>0</v>
      </c>
      <c r="AN198" s="140"/>
      <c r="AO198" s="140"/>
      <c r="AP198" s="141"/>
      <c r="AQ198" s="139">
        <f>VLOOKUP($AC198,'04'!$AC$8:$BH$267,15,FALSE)+VLOOKUP($AC198,'05'!$AC$8:$BH$226,15,FALSE)+VLOOKUP($AC198,'06'!$AC$8:$BH$226,15,FALSE)</f>
        <v>21811</v>
      </c>
      <c r="AR198" s="140"/>
      <c r="AS198" s="140"/>
      <c r="AT198" s="141"/>
      <c r="AU198" s="139">
        <f>VLOOKUP($AC198,'04'!$AC$8:$BH$267,19,FALSE)+VLOOKUP($AC198,'05'!$AC$8:$BH$226,19,FALSE)+VLOOKUP($AC198,'06'!$AC$8:$BH$226,19,FALSE)</f>
        <v>0</v>
      </c>
      <c r="AV198" s="140"/>
      <c r="AW198" s="140"/>
      <c r="AX198" s="141"/>
      <c r="AY198" s="139">
        <f>VLOOKUP($AC198,'04'!$AC$8:$BH$267,23,FALSE)+VLOOKUP($AC198,'05'!$AC$8:$BH$226,23,FALSE)+VLOOKUP($AC198,'06'!$AC$8:$BH$226,23,FALSE)</f>
        <v>0</v>
      </c>
      <c r="AZ198" s="140"/>
      <c r="BA198" s="140"/>
      <c r="BB198" s="141"/>
      <c r="BC198" s="139">
        <f>VLOOKUP($AC198,'04'!$AC$8:$BH$267,27,FALSE)+VLOOKUP($AC198,'05'!$AC$8:$BH$226,27,FALSE)+VLOOKUP($AC198,'06'!$AC$8:$BH$226,27,FALSE)</f>
        <v>21811</v>
      </c>
      <c r="BD198" s="140"/>
      <c r="BE198" s="140"/>
      <c r="BF198" s="141"/>
      <c r="BG198" s="162">
        <f t="shared" si="120"/>
        <v>1</v>
      </c>
      <c r="BH198" s="163"/>
    </row>
    <row r="199" spans="1:60" ht="20.100000000000001" customHeight="1">
      <c r="A199" s="151" t="s">
        <v>839</v>
      </c>
      <c r="B199" s="152"/>
      <c r="C199" s="153" t="s">
        <v>781</v>
      </c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5"/>
      <c r="AC199" s="156" t="s">
        <v>384</v>
      </c>
      <c r="AD199" s="157"/>
      <c r="AE199" s="158">
        <f>VLOOKUP($AC199,'04'!$AC$8:$BH$267,3,FALSE)+VLOOKUP($AC199,'05'!$AC$8:$BH$226,3,FALSE)+VLOOKUP($AC199,'06'!$AC$8:$BH$226,3,FALSE)</f>
        <v>0</v>
      </c>
      <c r="AF199" s="159"/>
      <c r="AG199" s="159"/>
      <c r="AH199" s="160"/>
      <c r="AI199" s="139">
        <f>VLOOKUP($AC199,'04'!$AC$8:$BH$267,7,FALSE)+VLOOKUP($AC199,'05'!$AC$8:$BH$226,7,FALSE)+VLOOKUP($AC199,'06'!$AC$8:$BH$226,7,FALSE)</f>
        <v>16887</v>
      </c>
      <c r="AJ199" s="140"/>
      <c r="AK199" s="140"/>
      <c r="AL199" s="141"/>
      <c r="AM199" s="139">
        <f>VLOOKUP($AC199,'04'!$AC$8:$BH$267,11,FALSE)+VLOOKUP($AC199,'05'!$AC$8:$BH$226,11,FALSE)+VLOOKUP($AC199,'06'!$AC$8:$BH$226,11,FALSE)</f>
        <v>0</v>
      </c>
      <c r="AN199" s="140"/>
      <c r="AO199" s="140"/>
      <c r="AP199" s="141"/>
      <c r="AQ199" s="139">
        <f>VLOOKUP($AC199,'04'!$AC$8:$BH$267,15,FALSE)+VLOOKUP($AC199,'05'!$AC$8:$BH$226,15,FALSE)+VLOOKUP($AC199,'06'!$AC$8:$BH$226,15,FALSE)</f>
        <v>16887</v>
      </c>
      <c r="AR199" s="140"/>
      <c r="AS199" s="140"/>
      <c r="AT199" s="141"/>
      <c r="AU199" s="139">
        <f>VLOOKUP($AC199,'04'!$AC$8:$BH$267,19,FALSE)+VLOOKUP($AC199,'05'!$AC$8:$BH$226,19,FALSE)+VLOOKUP($AC199,'06'!$AC$8:$BH$226,19,FALSE)</f>
        <v>0</v>
      </c>
      <c r="AV199" s="140"/>
      <c r="AW199" s="140"/>
      <c r="AX199" s="141"/>
      <c r="AY199" s="139">
        <f>VLOOKUP($AC199,'04'!$AC$8:$BH$267,23,FALSE)+VLOOKUP($AC199,'05'!$AC$8:$BH$226,23,FALSE)+VLOOKUP($AC199,'06'!$AC$8:$BH$226,23,FALSE)</f>
        <v>0</v>
      </c>
      <c r="AZ199" s="140"/>
      <c r="BA199" s="140"/>
      <c r="BB199" s="141"/>
      <c r="BC199" s="139">
        <f>VLOOKUP($AC199,'04'!$AC$8:$BH$267,27,FALSE)+VLOOKUP($AC199,'05'!$AC$8:$BH$226,27,FALSE)+VLOOKUP($AC199,'06'!$AC$8:$BH$226,27,FALSE)</f>
        <v>16887</v>
      </c>
      <c r="BD199" s="140"/>
      <c r="BE199" s="140"/>
      <c r="BF199" s="141"/>
      <c r="BG199" s="162">
        <f t="shared" si="120"/>
        <v>1</v>
      </c>
      <c r="BH199" s="163"/>
    </row>
    <row r="200" spans="1:60" ht="20.100000000000001" customHeight="1">
      <c r="A200" s="164" t="s">
        <v>840</v>
      </c>
      <c r="B200" s="165"/>
      <c r="C200" s="175" t="s">
        <v>871</v>
      </c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7"/>
      <c r="AC200" s="169" t="s">
        <v>385</v>
      </c>
      <c r="AD200" s="170"/>
      <c r="AE200" s="161">
        <f>SUM(AE197:AH199)</f>
        <v>0</v>
      </c>
      <c r="AF200" s="161"/>
      <c r="AG200" s="161"/>
      <c r="AH200" s="161"/>
      <c r="AI200" s="161">
        <f t="shared" ref="AI200" si="169">SUM(AI197:AL199)</f>
        <v>38698</v>
      </c>
      <c r="AJ200" s="161"/>
      <c r="AK200" s="161"/>
      <c r="AL200" s="161"/>
      <c r="AM200" s="161">
        <f t="shared" ref="AM200" si="170">SUM(AM197:AP199)</f>
        <v>0</v>
      </c>
      <c r="AN200" s="161"/>
      <c r="AO200" s="161"/>
      <c r="AP200" s="161"/>
      <c r="AQ200" s="161">
        <f t="shared" ref="AQ200" si="171">SUM(AQ197:AT199)</f>
        <v>38698</v>
      </c>
      <c r="AR200" s="161"/>
      <c r="AS200" s="161"/>
      <c r="AT200" s="161"/>
      <c r="AU200" s="161">
        <f t="shared" ref="AU200" si="172">SUM(AU197:AX199)</f>
        <v>0</v>
      </c>
      <c r="AV200" s="161"/>
      <c r="AW200" s="161"/>
      <c r="AX200" s="161"/>
      <c r="AY200" s="161">
        <f t="shared" ref="AY200" si="173">SUM(AY197:BB199)</f>
        <v>0</v>
      </c>
      <c r="AZ200" s="161"/>
      <c r="BA200" s="161"/>
      <c r="BB200" s="161"/>
      <c r="BC200" s="161">
        <f t="shared" ref="BC200" si="174">SUM(BC197:BF199)</f>
        <v>38698</v>
      </c>
      <c r="BD200" s="161"/>
      <c r="BE200" s="161"/>
      <c r="BF200" s="161"/>
      <c r="BG200" s="162">
        <f t="shared" si="120"/>
        <v>1</v>
      </c>
      <c r="BH200" s="163"/>
    </row>
    <row r="201" spans="1:60" ht="20.100000000000001" customHeight="1">
      <c r="A201" s="151" t="s">
        <v>841</v>
      </c>
      <c r="B201" s="152"/>
      <c r="C201" s="171" t="s">
        <v>386</v>
      </c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  <c r="AB201" s="173"/>
      <c r="AC201" s="156" t="s">
        <v>387</v>
      </c>
      <c r="AD201" s="157"/>
      <c r="AE201" s="158">
        <f>VLOOKUP($AC201,'04'!$AC$8:$BH$267,3,FALSE)+VLOOKUP($AC201,'05'!$AC$8:$BH$226,3,FALSE)+VLOOKUP($AC201,'06'!$AC$8:$BH$226,3,FALSE)</f>
        <v>0</v>
      </c>
      <c r="AF201" s="159"/>
      <c r="AG201" s="159"/>
      <c r="AH201" s="160"/>
      <c r="AI201" s="139">
        <f>VLOOKUP($AC201,'04'!$AC$8:$BH$267,7,FALSE)+VLOOKUP($AC201,'05'!$AC$8:$BH$226,7,FALSE)+VLOOKUP($AC201,'06'!$AC$8:$BH$226,7,FALSE)</f>
        <v>0</v>
      </c>
      <c r="AJ201" s="140"/>
      <c r="AK201" s="140"/>
      <c r="AL201" s="141"/>
      <c r="AM201" s="139">
        <f>VLOOKUP($AC201,'04'!$AC$8:$BH$267,11,FALSE)+VLOOKUP($AC201,'05'!$AC$8:$BH$226,11,FALSE)+VLOOKUP($AC201,'06'!$AC$8:$BH$226,11,FALSE)</f>
        <v>0</v>
      </c>
      <c r="AN201" s="140"/>
      <c r="AO201" s="140"/>
      <c r="AP201" s="141"/>
      <c r="AQ201" s="139">
        <f>VLOOKUP($AC201,'04'!$AC$8:$BH$267,15,FALSE)+VLOOKUP($AC201,'05'!$AC$8:$BH$226,15,FALSE)+VLOOKUP($AC201,'06'!$AC$8:$BH$226,15,FALSE)</f>
        <v>0</v>
      </c>
      <c r="AR201" s="140"/>
      <c r="AS201" s="140"/>
      <c r="AT201" s="141"/>
      <c r="AU201" s="139">
        <f>VLOOKUP($AC201,'04'!$AC$8:$BH$267,19,FALSE)+VLOOKUP($AC201,'05'!$AC$8:$BH$226,19,FALSE)+VLOOKUP($AC201,'06'!$AC$8:$BH$226,19,FALSE)</f>
        <v>0</v>
      </c>
      <c r="AV201" s="140"/>
      <c r="AW201" s="140"/>
      <c r="AX201" s="141"/>
      <c r="AY201" s="139">
        <f>VLOOKUP($AC201,'04'!$AC$8:$BH$267,23,FALSE)+VLOOKUP($AC201,'05'!$AC$8:$BH$226,23,FALSE)+VLOOKUP($AC201,'06'!$AC$8:$BH$226,23,FALSE)</f>
        <v>0</v>
      </c>
      <c r="AZ201" s="140"/>
      <c r="BA201" s="140"/>
      <c r="BB201" s="141"/>
      <c r="BC201" s="139">
        <f>VLOOKUP($AC201,'04'!$AC$8:$BH$267,27,FALSE)+VLOOKUP($AC201,'05'!$AC$8:$BH$226,27,FALSE)+VLOOKUP($AC201,'06'!$AC$8:$BH$226,27,FALSE)</f>
        <v>0</v>
      </c>
      <c r="BD201" s="140"/>
      <c r="BE201" s="140"/>
      <c r="BF201" s="141"/>
      <c r="BG201" s="162" t="str">
        <f t="shared" si="120"/>
        <v>n.é.</v>
      </c>
      <c r="BH201" s="163"/>
    </row>
    <row r="202" spans="1:60" ht="20.100000000000001" customHeight="1">
      <c r="A202" s="151" t="s">
        <v>842</v>
      </c>
      <c r="B202" s="152"/>
      <c r="C202" s="153" t="s">
        <v>389</v>
      </c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5"/>
      <c r="AC202" s="156" t="s">
        <v>388</v>
      </c>
      <c r="AD202" s="157"/>
      <c r="AE202" s="158">
        <f>VLOOKUP($AC202,'04'!$AC$8:$BH$267,3,FALSE)+VLOOKUP($AC202,'05'!$AC$8:$BH$226,3,FALSE)+VLOOKUP($AC202,'06'!$AC$8:$BH$226,3,FALSE)</f>
        <v>0</v>
      </c>
      <c r="AF202" s="159"/>
      <c r="AG202" s="159"/>
      <c r="AH202" s="160"/>
      <c r="AI202" s="139">
        <f>VLOOKUP($AC202,'04'!$AC$8:$BH$267,7,FALSE)+VLOOKUP($AC202,'05'!$AC$8:$BH$226,7,FALSE)+VLOOKUP($AC202,'06'!$AC$8:$BH$226,7,FALSE)</f>
        <v>0</v>
      </c>
      <c r="AJ202" s="140"/>
      <c r="AK202" s="140"/>
      <c r="AL202" s="141"/>
      <c r="AM202" s="139">
        <f>VLOOKUP($AC202,'04'!$AC$8:$BH$267,11,FALSE)+VLOOKUP($AC202,'05'!$AC$8:$BH$226,11,FALSE)+VLOOKUP($AC202,'06'!$AC$8:$BH$226,11,FALSE)</f>
        <v>0</v>
      </c>
      <c r="AN202" s="140"/>
      <c r="AO202" s="140"/>
      <c r="AP202" s="141"/>
      <c r="AQ202" s="139">
        <f>VLOOKUP($AC202,'04'!$AC$8:$BH$267,15,FALSE)+VLOOKUP($AC202,'05'!$AC$8:$BH$226,15,FALSE)+VLOOKUP($AC202,'06'!$AC$8:$BH$226,15,FALSE)</f>
        <v>0</v>
      </c>
      <c r="AR202" s="140"/>
      <c r="AS202" s="140"/>
      <c r="AT202" s="141"/>
      <c r="AU202" s="139">
        <f>VLOOKUP($AC202,'04'!$AC$8:$BH$267,19,FALSE)+VLOOKUP($AC202,'05'!$AC$8:$BH$226,19,FALSE)+VLOOKUP($AC202,'06'!$AC$8:$BH$226,19,FALSE)</f>
        <v>0</v>
      </c>
      <c r="AV202" s="140"/>
      <c r="AW202" s="140"/>
      <c r="AX202" s="141"/>
      <c r="AY202" s="139">
        <f>VLOOKUP($AC202,'04'!$AC$8:$BH$267,23,FALSE)+VLOOKUP($AC202,'05'!$AC$8:$BH$226,23,FALSE)+VLOOKUP($AC202,'06'!$AC$8:$BH$226,23,FALSE)</f>
        <v>0</v>
      </c>
      <c r="AZ202" s="140"/>
      <c r="BA202" s="140"/>
      <c r="BB202" s="141"/>
      <c r="BC202" s="139">
        <f>VLOOKUP($AC202,'04'!$AC$8:$BH$267,27,FALSE)+VLOOKUP($AC202,'05'!$AC$8:$BH$226,27,FALSE)+VLOOKUP($AC202,'06'!$AC$8:$BH$226,27,FALSE)</f>
        <v>0</v>
      </c>
      <c r="BD202" s="140"/>
      <c r="BE202" s="140"/>
      <c r="BF202" s="141"/>
      <c r="BG202" s="162" t="str">
        <f t="shared" si="120"/>
        <v>n.é.</v>
      </c>
      <c r="BH202" s="163"/>
    </row>
    <row r="203" spans="1:60" ht="20.100000000000001" customHeight="1">
      <c r="A203" s="151" t="s">
        <v>843</v>
      </c>
      <c r="B203" s="152"/>
      <c r="C203" s="153" t="s">
        <v>782</v>
      </c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5"/>
      <c r="AC203" s="156" t="s">
        <v>390</v>
      </c>
      <c r="AD203" s="157"/>
      <c r="AE203" s="158">
        <f>VLOOKUP($AC203,'04'!$AC$8:$BH$267,3,FALSE)+VLOOKUP($AC203,'05'!$AC$8:$BH$226,3,FALSE)+VLOOKUP($AC203,'06'!$AC$8:$BH$226,3,FALSE)</f>
        <v>0</v>
      </c>
      <c r="AF203" s="159"/>
      <c r="AG203" s="159"/>
      <c r="AH203" s="160"/>
      <c r="AI203" s="139">
        <f>VLOOKUP($AC203,'04'!$AC$8:$BH$267,7,FALSE)+VLOOKUP($AC203,'05'!$AC$8:$BH$226,7,FALSE)+VLOOKUP($AC203,'06'!$AC$8:$BH$226,7,FALSE)</f>
        <v>0</v>
      </c>
      <c r="AJ203" s="140"/>
      <c r="AK203" s="140"/>
      <c r="AL203" s="141"/>
      <c r="AM203" s="139">
        <f>VLOOKUP($AC203,'04'!$AC$8:$BH$267,11,FALSE)+VLOOKUP($AC203,'05'!$AC$8:$BH$226,11,FALSE)+VLOOKUP($AC203,'06'!$AC$8:$BH$226,11,FALSE)</f>
        <v>0</v>
      </c>
      <c r="AN203" s="140"/>
      <c r="AO203" s="140"/>
      <c r="AP203" s="141"/>
      <c r="AQ203" s="139">
        <f>VLOOKUP($AC203,'04'!$AC$8:$BH$267,15,FALSE)+VLOOKUP($AC203,'05'!$AC$8:$BH$226,15,FALSE)+VLOOKUP($AC203,'06'!$AC$8:$BH$226,15,FALSE)</f>
        <v>0</v>
      </c>
      <c r="AR203" s="140"/>
      <c r="AS203" s="140"/>
      <c r="AT203" s="141"/>
      <c r="AU203" s="139">
        <f>VLOOKUP($AC203,'04'!$AC$8:$BH$267,19,FALSE)+VLOOKUP($AC203,'05'!$AC$8:$BH$226,19,FALSE)+VLOOKUP($AC203,'06'!$AC$8:$BH$226,19,FALSE)</f>
        <v>0</v>
      </c>
      <c r="AV203" s="140"/>
      <c r="AW203" s="140"/>
      <c r="AX203" s="141"/>
      <c r="AY203" s="139">
        <f>VLOOKUP($AC203,'04'!$AC$8:$BH$267,23,FALSE)+VLOOKUP($AC203,'05'!$AC$8:$BH$226,23,FALSE)+VLOOKUP($AC203,'06'!$AC$8:$BH$226,23,FALSE)</f>
        <v>0</v>
      </c>
      <c r="AZ203" s="140"/>
      <c r="BA203" s="140"/>
      <c r="BB203" s="141"/>
      <c r="BC203" s="139">
        <f>VLOOKUP($AC203,'04'!$AC$8:$BH$267,27,FALSE)+VLOOKUP($AC203,'05'!$AC$8:$BH$226,27,FALSE)+VLOOKUP($AC203,'06'!$AC$8:$BH$226,27,FALSE)</f>
        <v>0</v>
      </c>
      <c r="BD203" s="140"/>
      <c r="BE203" s="140"/>
      <c r="BF203" s="141"/>
      <c r="BG203" s="162" t="str">
        <f t="shared" si="120"/>
        <v>n.é.</v>
      </c>
      <c r="BH203" s="163"/>
    </row>
    <row r="204" spans="1:60" ht="20.100000000000001" customHeight="1">
      <c r="A204" s="151" t="s">
        <v>844</v>
      </c>
      <c r="B204" s="152"/>
      <c r="C204" s="153" t="s">
        <v>783</v>
      </c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5"/>
      <c r="AC204" s="156" t="s">
        <v>391</v>
      </c>
      <c r="AD204" s="157"/>
      <c r="AE204" s="158">
        <f>VLOOKUP($AC204,'04'!$AC$8:$BH$267,3,FALSE)+VLOOKUP($AC204,'05'!$AC$8:$BH$226,3,FALSE)+VLOOKUP($AC204,'06'!$AC$8:$BH$226,3,FALSE)</f>
        <v>0</v>
      </c>
      <c r="AF204" s="159"/>
      <c r="AG204" s="159"/>
      <c r="AH204" s="160"/>
      <c r="AI204" s="139">
        <f>VLOOKUP($AC204,'04'!$AC$8:$BH$267,7,FALSE)+VLOOKUP($AC204,'05'!$AC$8:$BH$226,7,FALSE)+VLOOKUP($AC204,'06'!$AC$8:$BH$226,7,FALSE)</f>
        <v>0</v>
      </c>
      <c r="AJ204" s="140"/>
      <c r="AK204" s="140"/>
      <c r="AL204" s="141"/>
      <c r="AM204" s="139">
        <f>VLOOKUP($AC204,'04'!$AC$8:$BH$267,11,FALSE)+VLOOKUP($AC204,'05'!$AC$8:$BH$226,11,FALSE)+VLOOKUP($AC204,'06'!$AC$8:$BH$226,11,FALSE)</f>
        <v>0</v>
      </c>
      <c r="AN204" s="140"/>
      <c r="AO204" s="140"/>
      <c r="AP204" s="141"/>
      <c r="AQ204" s="139">
        <f>VLOOKUP($AC204,'04'!$AC$8:$BH$267,15,FALSE)+VLOOKUP($AC204,'05'!$AC$8:$BH$226,15,FALSE)+VLOOKUP($AC204,'06'!$AC$8:$BH$226,15,FALSE)</f>
        <v>0</v>
      </c>
      <c r="AR204" s="140"/>
      <c r="AS204" s="140"/>
      <c r="AT204" s="141"/>
      <c r="AU204" s="139">
        <f>VLOOKUP($AC204,'04'!$AC$8:$BH$267,19,FALSE)+VLOOKUP($AC204,'05'!$AC$8:$BH$226,19,FALSE)+VLOOKUP($AC204,'06'!$AC$8:$BH$226,19,FALSE)</f>
        <v>0</v>
      </c>
      <c r="AV204" s="140"/>
      <c r="AW204" s="140"/>
      <c r="AX204" s="141"/>
      <c r="AY204" s="139">
        <f>VLOOKUP($AC204,'04'!$AC$8:$BH$267,23,FALSE)+VLOOKUP($AC204,'05'!$AC$8:$BH$226,23,FALSE)+VLOOKUP($AC204,'06'!$AC$8:$BH$226,23,FALSE)</f>
        <v>0</v>
      </c>
      <c r="AZ204" s="140"/>
      <c r="BA204" s="140"/>
      <c r="BB204" s="141"/>
      <c r="BC204" s="139">
        <f>VLOOKUP($AC204,'04'!$AC$8:$BH$267,27,FALSE)+VLOOKUP($AC204,'05'!$AC$8:$BH$226,27,FALSE)+VLOOKUP($AC204,'06'!$AC$8:$BH$226,27,FALSE)</f>
        <v>0</v>
      </c>
      <c r="BD204" s="140"/>
      <c r="BE204" s="140"/>
      <c r="BF204" s="141"/>
      <c r="BG204" s="162" t="str">
        <f t="shared" si="120"/>
        <v>n.é.</v>
      </c>
      <c r="BH204" s="163"/>
    </row>
    <row r="205" spans="1:60" ht="20.100000000000001" customHeight="1">
      <c r="A205" s="151" t="s">
        <v>845</v>
      </c>
      <c r="B205" s="152"/>
      <c r="C205" s="153" t="s">
        <v>784</v>
      </c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5"/>
      <c r="AC205" s="156" t="s">
        <v>785</v>
      </c>
      <c r="AD205" s="157"/>
      <c r="AE205" s="158">
        <f>VLOOKUP($AC205,'04'!$AC$8:$BH$267,3,FALSE)+VLOOKUP($AC205,'05'!$AC$8:$BH$226,3,FALSE)+VLOOKUP($AC205,'06'!$AC$8:$BH$226,3,FALSE)</f>
        <v>0</v>
      </c>
      <c r="AF205" s="159"/>
      <c r="AG205" s="159"/>
      <c r="AH205" s="160"/>
      <c r="AI205" s="139">
        <f>VLOOKUP($AC205,'04'!$AC$8:$BH$267,7,FALSE)+VLOOKUP($AC205,'05'!$AC$8:$BH$226,7,FALSE)+VLOOKUP($AC205,'06'!$AC$8:$BH$226,7,FALSE)</f>
        <v>0</v>
      </c>
      <c r="AJ205" s="140"/>
      <c r="AK205" s="140"/>
      <c r="AL205" s="141"/>
      <c r="AM205" s="139">
        <f>VLOOKUP($AC205,'04'!$AC$8:$BH$267,11,FALSE)+VLOOKUP($AC205,'05'!$AC$8:$BH$226,11,FALSE)+VLOOKUP($AC205,'06'!$AC$8:$BH$226,11,FALSE)</f>
        <v>0</v>
      </c>
      <c r="AN205" s="140"/>
      <c r="AO205" s="140"/>
      <c r="AP205" s="141"/>
      <c r="AQ205" s="139">
        <f>VLOOKUP($AC205,'04'!$AC$8:$BH$267,15,FALSE)+VLOOKUP($AC205,'05'!$AC$8:$BH$226,15,FALSE)+VLOOKUP($AC205,'06'!$AC$8:$BH$226,15,FALSE)</f>
        <v>0</v>
      </c>
      <c r="AR205" s="140"/>
      <c r="AS205" s="140"/>
      <c r="AT205" s="141"/>
      <c r="AU205" s="139">
        <f>VLOOKUP($AC205,'04'!$AC$8:$BH$267,19,FALSE)+VLOOKUP($AC205,'05'!$AC$8:$BH$226,19,FALSE)+VLOOKUP($AC205,'06'!$AC$8:$BH$226,19,FALSE)</f>
        <v>0</v>
      </c>
      <c r="AV205" s="140"/>
      <c r="AW205" s="140"/>
      <c r="AX205" s="141"/>
      <c r="AY205" s="139">
        <f>VLOOKUP($AC205,'04'!$AC$8:$BH$267,23,FALSE)+VLOOKUP($AC205,'05'!$AC$8:$BH$226,23,FALSE)+VLOOKUP($AC205,'06'!$AC$8:$BH$226,23,FALSE)</f>
        <v>0</v>
      </c>
      <c r="AZ205" s="140"/>
      <c r="BA205" s="140"/>
      <c r="BB205" s="141"/>
      <c r="BC205" s="139">
        <f>VLOOKUP($AC205,'04'!$AC$8:$BH$267,27,FALSE)+VLOOKUP($AC205,'05'!$AC$8:$BH$226,27,FALSE)+VLOOKUP($AC205,'06'!$AC$8:$BH$226,27,FALSE)</f>
        <v>0</v>
      </c>
      <c r="BD205" s="140"/>
      <c r="BE205" s="140"/>
      <c r="BF205" s="141"/>
      <c r="BG205" s="162" t="str">
        <f t="shared" si="120"/>
        <v>n.é.</v>
      </c>
      <c r="BH205" s="163"/>
    </row>
    <row r="206" spans="1:60" ht="20.100000000000001" customHeight="1">
      <c r="A206" s="164" t="s">
        <v>846</v>
      </c>
      <c r="B206" s="165"/>
      <c r="C206" s="166" t="s">
        <v>872</v>
      </c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8"/>
      <c r="AC206" s="169" t="s">
        <v>392</v>
      </c>
      <c r="AD206" s="170"/>
      <c r="AE206" s="161">
        <f>SUM(AE201:AH205)</f>
        <v>0</v>
      </c>
      <c r="AF206" s="161"/>
      <c r="AG206" s="161"/>
      <c r="AH206" s="161"/>
      <c r="AI206" s="161">
        <f t="shared" ref="AI206" si="175">SUM(AI201:AL205)</f>
        <v>0</v>
      </c>
      <c r="AJ206" s="161"/>
      <c r="AK206" s="161"/>
      <c r="AL206" s="161"/>
      <c r="AM206" s="161">
        <f t="shared" ref="AM206" si="176">SUM(AM201:AP205)</f>
        <v>0</v>
      </c>
      <c r="AN206" s="161"/>
      <c r="AO206" s="161"/>
      <c r="AP206" s="161"/>
      <c r="AQ206" s="161">
        <f t="shared" ref="AQ206" si="177">SUM(AQ201:AT205)</f>
        <v>0</v>
      </c>
      <c r="AR206" s="161"/>
      <c r="AS206" s="161"/>
      <c r="AT206" s="161"/>
      <c r="AU206" s="161">
        <f t="shared" ref="AU206" si="178">SUM(AU201:AX205)</f>
        <v>0</v>
      </c>
      <c r="AV206" s="161"/>
      <c r="AW206" s="161"/>
      <c r="AX206" s="161"/>
      <c r="AY206" s="161">
        <f t="shared" ref="AY206" si="179">SUM(AY201:BB205)</f>
        <v>0</v>
      </c>
      <c r="AZ206" s="161"/>
      <c r="BA206" s="161"/>
      <c r="BB206" s="161"/>
      <c r="BC206" s="161">
        <f t="shared" ref="BC206" si="180">SUM(BC201:BF205)</f>
        <v>0</v>
      </c>
      <c r="BD206" s="161"/>
      <c r="BE206" s="161"/>
      <c r="BF206" s="161"/>
      <c r="BG206" s="162" t="str">
        <f t="shared" ref="BG206:BG226" si="181">IF(AI206&gt;0,BC206/AI206,"n.é.")</f>
        <v>n.é.</v>
      </c>
      <c r="BH206" s="163"/>
    </row>
    <row r="207" spans="1:60" ht="20.100000000000001" customHeight="1">
      <c r="A207" s="151" t="s">
        <v>847</v>
      </c>
      <c r="B207" s="152"/>
      <c r="C207" s="171" t="s">
        <v>393</v>
      </c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  <c r="AA207" s="172"/>
      <c r="AB207" s="173"/>
      <c r="AC207" s="156" t="s">
        <v>394</v>
      </c>
      <c r="AD207" s="157"/>
      <c r="AE207" s="158">
        <f>VLOOKUP($AC207,'04'!$AC$8:$BH$267,3,FALSE)+VLOOKUP($AC207,'05'!$AC$8:$BH$226,3,FALSE)+VLOOKUP($AC207,'06'!$AC$8:$BH$226,3,FALSE)</f>
        <v>0</v>
      </c>
      <c r="AF207" s="159"/>
      <c r="AG207" s="159"/>
      <c r="AH207" s="160"/>
      <c r="AI207" s="139">
        <f>VLOOKUP($AC207,'04'!$AC$8:$BH$267,7,FALSE)+VLOOKUP($AC207,'05'!$AC$8:$BH$226,7,FALSE)+VLOOKUP($AC207,'06'!$AC$8:$BH$226,7,FALSE)</f>
        <v>0</v>
      </c>
      <c r="AJ207" s="140"/>
      <c r="AK207" s="140"/>
      <c r="AL207" s="141"/>
      <c r="AM207" s="139">
        <f>VLOOKUP($AC207,'04'!$AC$8:$BH$267,11,FALSE)+VLOOKUP($AC207,'05'!$AC$8:$BH$226,11,FALSE)+VLOOKUP($AC207,'06'!$AC$8:$BH$226,11,FALSE)</f>
        <v>0</v>
      </c>
      <c r="AN207" s="140"/>
      <c r="AO207" s="140"/>
      <c r="AP207" s="141"/>
      <c r="AQ207" s="139">
        <f>VLOOKUP($AC207,'04'!$AC$8:$BH$267,15,FALSE)+VLOOKUP($AC207,'05'!$AC$8:$BH$226,15,FALSE)+VLOOKUP($AC207,'06'!$AC$8:$BH$226,15,FALSE)</f>
        <v>0</v>
      </c>
      <c r="AR207" s="140"/>
      <c r="AS207" s="140"/>
      <c r="AT207" s="141"/>
      <c r="AU207" s="139">
        <f>VLOOKUP($AC207,'04'!$AC$8:$BH$267,19,FALSE)+VLOOKUP($AC207,'05'!$AC$8:$BH$226,19,FALSE)+VLOOKUP($AC207,'06'!$AC$8:$BH$226,19,FALSE)</f>
        <v>0</v>
      </c>
      <c r="AV207" s="140"/>
      <c r="AW207" s="140"/>
      <c r="AX207" s="141"/>
      <c r="AY207" s="139">
        <f>VLOOKUP($AC207,'04'!$AC$8:$BH$267,23,FALSE)+VLOOKUP($AC207,'05'!$AC$8:$BH$226,23,FALSE)+VLOOKUP($AC207,'06'!$AC$8:$BH$226,23,FALSE)</f>
        <v>0</v>
      </c>
      <c r="AZ207" s="140"/>
      <c r="BA207" s="140"/>
      <c r="BB207" s="141"/>
      <c r="BC207" s="139">
        <f>VLOOKUP($AC207,'04'!$AC$8:$BH$267,27,FALSE)+VLOOKUP($AC207,'05'!$AC$8:$BH$226,27,FALSE)+VLOOKUP($AC207,'06'!$AC$8:$BH$226,27,FALSE)</f>
        <v>0</v>
      </c>
      <c r="BD207" s="140"/>
      <c r="BE207" s="140"/>
      <c r="BF207" s="141"/>
      <c r="BG207" s="142" t="str">
        <f t="shared" si="181"/>
        <v>n.é.</v>
      </c>
      <c r="BH207" s="143"/>
    </row>
    <row r="208" spans="1:60" ht="20.100000000000001" customHeight="1">
      <c r="A208" s="151" t="s">
        <v>848</v>
      </c>
      <c r="B208" s="152"/>
      <c r="C208" s="171" t="s">
        <v>395</v>
      </c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  <c r="AB208" s="173"/>
      <c r="AC208" s="156" t="s">
        <v>396</v>
      </c>
      <c r="AD208" s="157"/>
      <c r="AE208" s="158">
        <f>VLOOKUP($AC208,'04'!$AC$8:$BH$267,3,FALSE)+VLOOKUP($AC208,'05'!$AC$8:$BH$226,3,FALSE)+VLOOKUP($AC208,'06'!$AC$8:$BH$226,3,FALSE)</f>
        <v>4671</v>
      </c>
      <c r="AF208" s="159"/>
      <c r="AG208" s="159"/>
      <c r="AH208" s="160"/>
      <c r="AI208" s="139">
        <f>VLOOKUP($AC208,'04'!$AC$8:$BH$267,7,FALSE)+VLOOKUP($AC208,'05'!$AC$8:$BH$226,7,FALSE)+VLOOKUP($AC208,'06'!$AC$8:$BH$226,7,FALSE)</f>
        <v>4671</v>
      </c>
      <c r="AJ208" s="140"/>
      <c r="AK208" s="140"/>
      <c r="AL208" s="141"/>
      <c r="AM208" s="139">
        <f>VLOOKUP($AC208,'04'!$AC$8:$BH$267,11,FALSE)+VLOOKUP($AC208,'05'!$AC$8:$BH$226,11,FALSE)+VLOOKUP($AC208,'06'!$AC$8:$BH$226,11,FALSE)</f>
        <v>0</v>
      </c>
      <c r="AN208" s="140"/>
      <c r="AO208" s="140"/>
      <c r="AP208" s="141"/>
      <c r="AQ208" s="139">
        <f>VLOOKUP($AC208,'04'!$AC$8:$BH$267,15,FALSE)+VLOOKUP($AC208,'05'!$AC$8:$BH$226,15,FALSE)+VLOOKUP($AC208,'06'!$AC$8:$BH$226,15,FALSE)</f>
        <v>4671</v>
      </c>
      <c r="AR208" s="140"/>
      <c r="AS208" s="140"/>
      <c r="AT208" s="141"/>
      <c r="AU208" s="139">
        <f>VLOOKUP($AC208,'04'!$AC$8:$BH$267,19,FALSE)+VLOOKUP($AC208,'05'!$AC$8:$BH$226,19,FALSE)+VLOOKUP($AC208,'06'!$AC$8:$BH$226,19,FALSE)</f>
        <v>0</v>
      </c>
      <c r="AV208" s="140"/>
      <c r="AW208" s="140"/>
      <c r="AX208" s="141"/>
      <c r="AY208" s="139">
        <f>VLOOKUP($AC208,'04'!$AC$8:$BH$267,23,FALSE)+VLOOKUP($AC208,'05'!$AC$8:$BH$226,23,FALSE)+VLOOKUP($AC208,'06'!$AC$8:$BH$226,23,FALSE)</f>
        <v>5316</v>
      </c>
      <c r="AZ208" s="140"/>
      <c r="BA208" s="140"/>
      <c r="BB208" s="141"/>
      <c r="BC208" s="139">
        <f>VLOOKUP($AC208,'04'!$AC$8:$BH$267,27,FALSE)+VLOOKUP($AC208,'05'!$AC$8:$BH$226,27,FALSE)+VLOOKUP($AC208,'06'!$AC$8:$BH$226,27,FALSE)</f>
        <v>4671</v>
      </c>
      <c r="BD208" s="140"/>
      <c r="BE208" s="140"/>
      <c r="BF208" s="141"/>
      <c r="BG208" s="142">
        <f t="shared" si="181"/>
        <v>1</v>
      </c>
      <c r="BH208" s="143"/>
    </row>
    <row r="209" spans="1:60" ht="20.100000000000001" customHeight="1">
      <c r="A209" s="151" t="s">
        <v>849</v>
      </c>
      <c r="B209" s="152"/>
      <c r="C209" s="171" t="s">
        <v>397</v>
      </c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  <c r="AA209" s="172"/>
      <c r="AB209" s="173"/>
      <c r="AC209" s="156" t="s">
        <v>398</v>
      </c>
      <c r="AD209" s="157"/>
      <c r="AE209" s="158">
        <v>0</v>
      </c>
      <c r="AF209" s="159"/>
      <c r="AG209" s="159"/>
      <c r="AH209" s="160"/>
      <c r="AI209" s="139">
        <v>0</v>
      </c>
      <c r="AJ209" s="140"/>
      <c r="AK209" s="140"/>
      <c r="AL209" s="141"/>
      <c r="AM209" s="139">
        <v>0</v>
      </c>
      <c r="AN209" s="140"/>
      <c r="AO209" s="140"/>
      <c r="AP209" s="141"/>
      <c r="AQ209" s="174">
        <v>0</v>
      </c>
      <c r="AR209" s="174"/>
      <c r="AS209" s="174"/>
      <c r="AT209" s="174"/>
      <c r="AU209" s="139">
        <v>0</v>
      </c>
      <c r="AV209" s="140"/>
      <c r="AW209" s="140"/>
      <c r="AX209" s="141"/>
      <c r="AY209" s="174">
        <v>0</v>
      </c>
      <c r="AZ209" s="174"/>
      <c r="BA209" s="174"/>
      <c r="BB209" s="174"/>
      <c r="BC209" s="139">
        <v>0</v>
      </c>
      <c r="BD209" s="140"/>
      <c r="BE209" s="140"/>
      <c r="BF209" s="141"/>
      <c r="BG209" s="142" t="str">
        <f t="shared" si="181"/>
        <v>n.é.</v>
      </c>
      <c r="BH209" s="143"/>
    </row>
    <row r="210" spans="1:60" ht="20.100000000000001" customHeight="1">
      <c r="A210" s="151" t="s">
        <v>850</v>
      </c>
      <c r="B210" s="152"/>
      <c r="C210" s="171" t="s">
        <v>786</v>
      </c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  <c r="AA210" s="172"/>
      <c r="AB210" s="173"/>
      <c r="AC210" s="156" t="s">
        <v>399</v>
      </c>
      <c r="AD210" s="157"/>
      <c r="AE210" s="158">
        <f>VLOOKUP($AC210,'04'!$AC$8:$BH$267,3,FALSE)+VLOOKUP($AC210,'05'!$AC$8:$BH$226,3,FALSE)+VLOOKUP($AC210,'06'!$AC$8:$BH$226,3,FALSE)</f>
        <v>0</v>
      </c>
      <c r="AF210" s="159"/>
      <c r="AG210" s="159"/>
      <c r="AH210" s="160"/>
      <c r="AI210" s="139">
        <f>VLOOKUP($AC210,'04'!$AC$8:$BH$267,7,FALSE)+VLOOKUP($AC210,'05'!$AC$8:$BH$226,7,FALSE)+VLOOKUP($AC210,'06'!$AC$8:$BH$226,7,FALSE)</f>
        <v>0</v>
      </c>
      <c r="AJ210" s="140"/>
      <c r="AK210" s="140"/>
      <c r="AL210" s="141"/>
      <c r="AM210" s="139">
        <f>VLOOKUP($AC210,'04'!$AC$8:$BH$267,11,FALSE)+VLOOKUP($AC210,'05'!$AC$8:$BH$226,11,FALSE)+VLOOKUP($AC210,'06'!$AC$8:$BH$226,11,FALSE)</f>
        <v>0</v>
      </c>
      <c r="AN210" s="140"/>
      <c r="AO210" s="140"/>
      <c r="AP210" s="141"/>
      <c r="AQ210" s="139">
        <f>VLOOKUP($AC210,'04'!$AC$8:$BH$267,15,FALSE)+VLOOKUP($AC210,'05'!$AC$8:$BH$226,15,FALSE)+VLOOKUP($AC210,'06'!$AC$8:$BH$226,15,FALSE)</f>
        <v>0</v>
      </c>
      <c r="AR210" s="140"/>
      <c r="AS210" s="140"/>
      <c r="AT210" s="141"/>
      <c r="AU210" s="139">
        <f>VLOOKUP($AC210,'04'!$AC$8:$BH$267,19,FALSE)+VLOOKUP($AC210,'05'!$AC$8:$BH$226,19,FALSE)+VLOOKUP($AC210,'06'!$AC$8:$BH$226,19,FALSE)</f>
        <v>0</v>
      </c>
      <c r="AV210" s="140"/>
      <c r="AW210" s="140"/>
      <c r="AX210" s="141"/>
      <c r="AY210" s="139">
        <f>VLOOKUP($AC210,'04'!$AC$8:$BH$267,23,FALSE)+VLOOKUP($AC210,'05'!$AC$8:$BH$226,23,FALSE)+VLOOKUP($AC210,'06'!$AC$8:$BH$226,23,FALSE)</f>
        <v>0</v>
      </c>
      <c r="AZ210" s="140"/>
      <c r="BA210" s="140"/>
      <c r="BB210" s="141"/>
      <c r="BC210" s="139">
        <f>VLOOKUP($AC210,'04'!$AC$8:$BH$267,27,FALSE)+VLOOKUP($AC210,'05'!$AC$8:$BH$226,27,FALSE)+VLOOKUP($AC210,'06'!$AC$8:$BH$226,27,FALSE)</f>
        <v>0</v>
      </c>
      <c r="BD210" s="140"/>
      <c r="BE210" s="140"/>
      <c r="BF210" s="141"/>
      <c r="BG210" s="142" t="str">
        <f t="shared" si="181"/>
        <v>n.é.</v>
      </c>
      <c r="BH210" s="143"/>
    </row>
    <row r="211" spans="1:60" ht="20.100000000000001" customHeight="1">
      <c r="A211" s="151" t="s">
        <v>851</v>
      </c>
      <c r="B211" s="152"/>
      <c r="C211" s="171" t="s">
        <v>400</v>
      </c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  <c r="AA211" s="172"/>
      <c r="AB211" s="173"/>
      <c r="AC211" s="156" t="s">
        <v>401</v>
      </c>
      <c r="AD211" s="157"/>
      <c r="AE211" s="158">
        <f>VLOOKUP($AC211,'04'!$AC$8:$BH$267,3,FALSE)+VLOOKUP($AC211,'05'!$AC$8:$BH$226,3,FALSE)+VLOOKUP($AC211,'06'!$AC$8:$BH$226,3,FALSE)</f>
        <v>0</v>
      </c>
      <c r="AF211" s="159"/>
      <c r="AG211" s="159"/>
      <c r="AH211" s="160"/>
      <c r="AI211" s="139">
        <f>VLOOKUP($AC211,'04'!$AC$8:$BH$267,7,FALSE)+VLOOKUP($AC211,'05'!$AC$8:$BH$226,7,FALSE)+VLOOKUP($AC211,'06'!$AC$8:$BH$226,7,FALSE)</f>
        <v>0</v>
      </c>
      <c r="AJ211" s="140"/>
      <c r="AK211" s="140"/>
      <c r="AL211" s="141"/>
      <c r="AM211" s="139">
        <f>VLOOKUP($AC211,'04'!$AC$8:$BH$267,11,FALSE)+VLOOKUP($AC211,'05'!$AC$8:$BH$226,11,FALSE)+VLOOKUP($AC211,'06'!$AC$8:$BH$226,11,FALSE)</f>
        <v>0</v>
      </c>
      <c r="AN211" s="140"/>
      <c r="AO211" s="140"/>
      <c r="AP211" s="141"/>
      <c r="AQ211" s="139">
        <f>VLOOKUP($AC211,'04'!$AC$8:$BH$267,15,FALSE)+VLOOKUP($AC211,'05'!$AC$8:$BH$226,15,FALSE)+VLOOKUP($AC211,'06'!$AC$8:$BH$226,15,FALSE)</f>
        <v>0</v>
      </c>
      <c r="AR211" s="140"/>
      <c r="AS211" s="140"/>
      <c r="AT211" s="141"/>
      <c r="AU211" s="139">
        <f>VLOOKUP($AC211,'04'!$AC$8:$BH$267,19,FALSE)+VLOOKUP($AC211,'05'!$AC$8:$BH$226,19,FALSE)+VLOOKUP($AC211,'06'!$AC$8:$BH$226,19,FALSE)</f>
        <v>0</v>
      </c>
      <c r="AV211" s="140"/>
      <c r="AW211" s="140"/>
      <c r="AX211" s="141"/>
      <c r="AY211" s="139">
        <f>VLOOKUP($AC211,'04'!$AC$8:$BH$267,23,FALSE)+VLOOKUP($AC211,'05'!$AC$8:$BH$226,23,FALSE)+VLOOKUP($AC211,'06'!$AC$8:$BH$226,23,FALSE)</f>
        <v>0</v>
      </c>
      <c r="AZ211" s="140"/>
      <c r="BA211" s="140"/>
      <c r="BB211" s="141"/>
      <c r="BC211" s="139">
        <f>VLOOKUP($AC211,'04'!$AC$8:$BH$267,27,FALSE)+VLOOKUP($AC211,'05'!$AC$8:$BH$226,27,FALSE)+VLOOKUP($AC211,'06'!$AC$8:$BH$226,27,FALSE)</f>
        <v>0</v>
      </c>
      <c r="BD211" s="140"/>
      <c r="BE211" s="140"/>
      <c r="BF211" s="141"/>
      <c r="BG211" s="142" t="str">
        <f t="shared" si="181"/>
        <v>n.é.</v>
      </c>
      <c r="BH211" s="143"/>
    </row>
    <row r="212" spans="1:60" ht="20.100000000000001" customHeight="1">
      <c r="A212" s="151" t="s">
        <v>852</v>
      </c>
      <c r="B212" s="152"/>
      <c r="C212" s="171" t="s">
        <v>402</v>
      </c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3"/>
      <c r="AC212" s="156" t="s">
        <v>403</v>
      </c>
      <c r="AD212" s="157"/>
      <c r="AE212" s="158">
        <f>VLOOKUP($AC212,'04'!$AC$8:$BH$267,3,FALSE)+VLOOKUP($AC212,'05'!$AC$8:$BH$226,3,FALSE)+VLOOKUP($AC212,'06'!$AC$8:$BH$226,3,FALSE)</f>
        <v>0</v>
      </c>
      <c r="AF212" s="159"/>
      <c r="AG212" s="159"/>
      <c r="AH212" s="160"/>
      <c r="AI212" s="139">
        <f>VLOOKUP($AC212,'04'!$AC$8:$BH$267,7,FALSE)+VLOOKUP($AC212,'05'!$AC$8:$BH$226,7,FALSE)+VLOOKUP($AC212,'06'!$AC$8:$BH$226,7,FALSE)</f>
        <v>0</v>
      </c>
      <c r="AJ212" s="140"/>
      <c r="AK212" s="140"/>
      <c r="AL212" s="141"/>
      <c r="AM212" s="139">
        <f>VLOOKUP($AC212,'04'!$AC$8:$BH$267,11,FALSE)+VLOOKUP($AC212,'05'!$AC$8:$BH$226,11,FALSE)+VLOOKUP($AC212,'06'!$AC$8:$BH$226,11,FALSE)</f>
        <v>0</v>
      </c>
      <c r="AN212" s="140"/>
      <c r="AO212" s="140"/>
      <c r="AP212" s="141"/>
      <c r="AQ212" s="139">
        <f>VLOOKUP($AC212,'04'!$AC$8:$BH$267,15,FALSE)+VLOOKUP($AC212,'05'!$AC$8:$BH$226,15,FALSE)+VLOOKUP($AC212,'06'!$AC$8:$BH$226,15,FALSE)</f>
        <v>0</v>
      </c>
      <c r="AR212" s="140"/>
      <c r="AS212" s="140"/>
      <c r="AT212" s="141"/>
      <c r="AU212" s="139">
        <f>VLOOKUP($AC212,'04'!$AC$8:$BH$267,19,FALSE)+VLOOKUP($AC212,'05'!$AC$8:$BH$226,19,FALSE)+VLOOKUP($AC212,'06'!$AC$8:$BH$226,19,FALSE)</f>
        <v>0</v>
      </c>
      <c r="AV212" s="140"/>
      <c r="AW212" s="140"/>
      <c r="AX212" s="141"/>
      <c r="AY212" s="139">
        <f>VLOOKUP($AC212,'04'!$AC$8:$BH$267,23,FALSE)+VLOOKUP($AC212,'05'!$AC$8:$BH$226,23,FALSE)+VLOOKUP($AC212,'06'!$AC$8:$BH$226,23,FALSE)</f>
        <v>0</v>
      </c>
      <c r="AZ212" s="140"/>
      <c r="BA212" s="140"/>
      <c r="BB212" s="141"/>
      <c r="BC212" s="139">
        <f>VLOOKUP($AC212,'04'!$AC$8:$BH$267,27,FALSE)+VLOOKUP($AC212,'05'!$AC$8:$BH$226,27,FALSE)+VLOOKUP($AC212,'06'!$AC$8:$BH$226,27,FALSE)</f>
        <v>0</v>
      </c>
      <c r="BD212" s="140"/>
      <c r="BE212" s="140"/>
      <c r="BF212" s="141"/>
      <c r="BG212" s="142" t="str">
        <f t="shared" si="181"/>
        <v>n.é.</v>
      </c>
      <c r="BH212" s="143"/>
    </row>
    <row r="213" spans="1:60" ht="20.100000000000001" customHeight="1">
      <c r="A213" s="151" t="s">
        <v>853</v>
      </c>
      <c r="B213" s="152"/>
      <c r="C213" s="171" t="s">
        <v>789</v>
      </c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  <c r="AA213" s="172"/>
      <c r="AB213" s="173"/>
      <c r="AC213" s="156" t="s">
        <v>790</v>
      </c>
      <c r="AD213" s="157"/>
      <c r="AE213" s="158">
        <f>VLOOKUP($AC213,'04'!$AC$8:$BH$267,3,FALSE)+VLOOKUP($AC213,'05'!$AC$8:$BH$226,3,FALSE)+VLOOKUP($AC213,'06'!$AC$8:$BH$226,3,FALSE)</f>
        <v>0</v>
      </c>
      <c r="AF213" s="159"/>
      <c r="AG213" s="159"/>
      <c r="AH213" s="160"/>
      <c r="AI213" s="139">
        <f>VLOOKUP($AC213,'04'!$AC$8:$BH$267,7,FALSE)+VLOOKUP($AC213,'05'!$AC$8:$BH$226,7,FALSE)+VLOOKUP($AC213,'06'!$AC$8:$BH$226,7,FALSE)</f>
        <v>0</v>
      </c>
      <c r="AJ213" s="140"/>
      <c r="AK213" s="140"/>
      <c r="AL213" s="141"/>
      <c r="AM213" s="139">
        <f>VLOOKUP($AC213,'04'!$AC$8:$BH$267,11,FALSE)+VLOOKUP($AC213,'05'!$AC$8:$BH$226,11,FALSE)+VLOOKUP($AC213,'06'!$AC$8:$BH$226,11,FALSE)</f>
        <v>0</v>
      </c>
      <c r="AN213" s="140"/>
      <c r="AO213" s="140"/>
      <c r="AP213" s="141"/>
      <c r="AQ213" s="139">
        <f>VLOOKUP($AC213,'04'!$AC$8:$BH$267,15,FALSE)+VLOOKUP($AC213,'05'!$AC$8:$BH$226,15,FALSE)+VLOOKUP($AC213,'06'!$AC$8:$BH$226,15,FALSE)</f>
        <v>0</v>
      </c>
      <c r="AR213" s="140"/>
      <c r="AS213" s="140"/>
      <c r="AT213" s="141"/>
      <c r="AU213" s="139">
        <f>VLOOKUP($AC213,'04'!$AC$8:$BH$267,19,FALSE)+VLOOKUP($AC213,'05'!$AC$8:$BH$226,19,FALSE)+VLOOKUP($AC213,'06'!$AC$8:$BH$226,19,FALSE)</f>
        <v>0</v>
      </c>
      <c r="AV213" s="140"/>
      <c r="AW213" s="140"/>
      <c r="AX213" s="141"/>
      <c r="AY213" s="139">
        <f>VLOOKUP($AC213,'04'!$AC$8:$BH$267,23,FALSE)+VLOOKUP($AC213,'05'!$AC$8:$BH$226,23,FALSE)+VLOOKUP($AC213,'06'!$AC$8:$BH$226,23,FALSE)</f>
        <v>0</v>
      </c>
      <c r="AZ213" s="140"/>
      <c r="BA213" s="140"/>
      <c r="BB213" s="141"/>
      <c r="BC213" s="139">
        <f>VLOOKUP($AC213,'04'!$AC$8:$BH$267,27,FALSE)+VLOOKUP($AC213,'05'!$AC$8:$BH$226,27,FALSE)+VLOOKUP($AC213,'06'!$AC$8:$BH$226,27,FALSE)</f>
        <v>0</v>
      </c>
      <c r="BD213" s="140"/>
      <c r="BE213" s="140"/>
      <c r="BF213" s="141"/>
      <c r="BG213" s="142" t="str">
        <f t="shared" si="181"/>
        <v>n.é.</v>
      </c>
      <c r="BH213" s="143"/>
    </row>
    <row r="214" spans="1:60" ht="20.100000000000001" customHeight="1">
      <c r="A214" s="151" t="s">
        <v>854</v>
      </c>
      <c r="B214" s="152"/>
      <c r="C214" s="171" t="s">
        <v>788</v>
      </c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  <c r="AA214" s="172"/>
      <c r="AB214" s="173"/>
      <c r="AC214" s="156" t="s">
        <v>791</v>
      </c>
      <c r="AD214" s="157"/>
      <c r="AE214" s="158">
        <f>VLOOKUP($AC214,'04'!$AC$8:$BH$267,3,FALSE)+VLOOKUP($AC214,'05'!$AC$8:$BH$226,3,FALSE)+VLOOKUP($AC214,'06'!$AC$8:$BH$226,3,FALSE)</f>
        <v>0</v>
      </c>
      <c r="AF214" s="159"/>
      <c r="AG214" s="159"/>
      <c r="AH214" s="160"/>
      <c r="AI214" s="139">
        <f>VLOOKUP($AC214,'04'!$AC$8:$BH$267,7,FALSE)+VLOOKUP($AC214,'05'!$AC$8:$BH$226,7,FALSE)+VLOOKUP($AC214,'06'!$AC$8:$BH$226,7,FALSE)</f>
        <v>0</v>
      </c>
      <c r="AJ214" s="140"/>
      <c r="AK214" s="140"/>
      <c r="AL214" s="141"/>
      <c r="AM214" s="139">
        <f>VLOOKUP($AC214,'04'!$AC$8:$BH$267,11,FALSE)+VLOOKUP($AC214,'05'!$AC$8:$BH$226,11,FALSE)+VLOOKUP($AC214,'06'!$AC$8:$BH$226,11,FALSE)</f>
        <v>0</v>
      </c>
      <c r="AN214" s="140"/>
      <c r="AO214" s="140"/>
      <c r="AP214" s="141"/>
      <c r="AQ214" s="139">
        <f>VLOOKUP($AC214,'04'!$AC$8:$BH$267,15,FALSE)+VLOOKUP($AC214,'05'!$AC$8:$BH$226,15,FALSE)+VLOOKUP($AC214,'06'!$AC$8:$BH$226,15,FALSE)</f>
        <v>0</v>
      </c>
      <c r="AR214" s="140"/>
      <c r="AS214" s="140"/>
      <c r="AT214" s="141"/>
      <c r="AU214" s="139">
        <f>VLOOKUP($AC214,'04'!$AC$8:$BH$267,19,FALSE)+VLOOKUP($AC214,'05'!$AC$8:$BH$226,19,FALSE)+VLOOKUP($AC214,'06'!$AC$8:$BH$226,19,FALSE)</f>
        <v>0</v>
      </c>
      <c r="AV214" s="140"/>
      <c r="AW214" s="140"/>
      <c r="AX214" s="141"/>
      <c r="AY214" s="139">
        <f>VLOOKUP($AC214,'04'!$AC$8:$BH$267,23,FALSE)+VLOOKUP($AC214,'05'!$AC$8:$BH$226,23,FALSE)+VLOOKUP($AC214,'06'!$AC$8:$BH$226,23,FALSE)</f>
        <v>0</v>
      </c>
      <c r="AZ214" s="140"/>
      <c r="BA214" s="140"/>
      <c r="BB214" s="141"/>
      <c r="BC214" s="139">
        <f>VLOOKUP($AC214,'04'!$AC$8:$BH$267,27,FALSE)+VLOOKUP($AC214,'05'!$AC$8:$BH$226,27,FALSE)+VLOOKUP($AC214,'06'!$AC$8:$BH$226,27,FALSE)</f>
        <v>0</v>
      </c>
      <c r="BD214" s="140"/>
      <c r="BE214" s="140"/>
      <c r="BF214" s="141"/>
      <c r="BG214" s="142" t="str">
        <f t="shared" si="181"/>
        <v>n.é.</v>
      </c>
      <c r="BH214" s="143"/>
    </row>
    <row r="215" spans="1:60" s="3" customFormat="1" ht="20.100000000000001" customHeight="1">
      <c r="A215" s="164" t="s">
        <v>855</v>
      </c>
      <c r="B215" s="165"/>
      <c r="C215" s="166" t="s">
        <v>873</v>
      </c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8"/>
      <c r="AC215" s="169" t="s">
        <v>787</v>
      </c>
      <c r="AD215" s="170"/>
      <c r="AE215" s="161">
        <f>SUM(AE213:AH214)</f>
        <v>0</v>
      </c>
      <c r="AF215" s="161"/>
      <c r="AG215" s="161"/>
      <c r="AH215" s="161"/>
      <c r="AI215" s="161">
        <f t="shared" ref="AI215" si="182">SUM(AI213:AL214)</f>
        <v>0</v>
      </c>
      <c r="AJ215" s="161"/>
      <c r="AK215" s="161"/>
      <c r="AL215" s="161"/>
      <c r="AM215" s="161">
        <f t="shared" ref="AM215" si="183">SUM(AM213:AP214)</f>
        <v>0</v>
      </c>
      <c r="AN215" s="161"/>
      <c r="AO215" s="161"/>
      <c r="AP215" s="161"/>
      <c r="AQ215" s="161">
        <f t="shared" ref="AQ215" si="184">SUM(AQ213:AT214)</f>
        <v>0</v>
      </c>
      <c r="AR215" s="161"/>
      <c r="AS215" s="161"/>
      <c r="AT215" s="161"/>
      <c r="AU215" s="161">
        <f t="shared" ref="AU215" si="185">SUM(AU213:AX214)</f>
        <v>0</v>
      </c>
      <c r="AV215" s="161"/>
      <c r="AW215" s="161"/>
      <c r="AX215" s="161"/>
      <c r="AY215" s="161">
        <f t="shared" ref="AY215" si="186">SUM(AY213:BB214)</f>
        <v>0</v>
      </c>
      <c r="AZ215" s="161"/>
      <c r="BA215" s="161"/>
      <c r="BB215" s="161"/>
      <c r="BC215" s="161">
        <f t="shared" ref="BC215" si="187">SUM(BC213:BF214)</f>
        <v>0</v>
      </c>
      <c r="BD215" s="161"/>
      <c r="BE215" s="161"/>
      <c r="BF215" s="161"/>
      <c r="BG215" s="162" t="str">
        <f t="shared" si="181"/>
        <v>n.é.</v>
      </c>
      <c r="BH215" s="163"/>
    </row>
    <row r="216" spans="1:60" ht="20.100000000000001" customHeight="1">
      <c r="A216" s="164" t="s">
        <v>856</v>
      </c>
      <c r="B216" s="165"/>
      <c r="C216" s="166" t="s">
        <v>874</v>
      </c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8"/>
      <c r="AC216" s="169" t="s">
        <v>404</v>
      </c>
      <c r="AD216" s="170"/>
      <c r="AE216" s="161">
        <f>AE200+SUM(AE206:AH212)+AE215</f>
        <v>4671</v>
      </c>
      <c r="AF216" s="161"/>
      <c r="AG216" s="161"/>
      <c r="AH216" s="161"/>
      <c r="AI216" s="161">
        <f t="shared" ref="AI216" si="188">AI200+SUM(AI206:AL212)+AI215</f>
        <v>43369</v>
      </c>
      <c r="AJ216" s="161"/>
      <c r="AK216" s="161"/>
      <c r="AL216" s="161"/>
      <c r="AM216" s="161">
        <f t="shared" ref="AM216" si="189">AM200+SUM(AM206:AP212)+AM215</f>
        <v>0</v>
      </c>
      <c r="AN216" s="161"/>
      <c r="AO216" s="161"/>
      <c r="AP216" s="161"/>
      <c r="AQ216" s="161">
        <f t="shared" ref="AQ216" si="190">AQ200+SUM(AQ206:AT212)+AQ215</f>
        <v>43369</v>
      </c>
      <c r="AR216" s="161"/>
      <c r="AS216" s="161"/>
      <c r="AT216" s="161"/>
      <c r="AU216" s="161">
        <f t="shared" ref="AU216" si="191">AU200+SUM(AU206:AX212)+AU215</f>
        <v>0</v>
      </c>
      <c r="AV216" s="161"/>
      <c r="AW216" s="161"/>
      <c r="AX216" s="161"/>
      <c r="AY216" s="161">
        <f t="shared" ref="AY216" si="192">AY200+SUM(AY206:BB212)+AY215</f>
        <v>5316</v>
      </c>
      <c r="AZ216" s="161"/>
      <c r="BA216" s="161"/>
      <c r="BB216" s="161"/>
      <c r="BC216" s="161">
        <f t="shared" ref="BC216" si="193">BC200+SUM(BC206:BF212)+BC215</f>
        <v>43369</v>
      </c>
      <c r="BD216" s="161"/>
      <c r="BE216" s="161"/>
      <c r="BF216" s="161"/>
      <c r="BG216" s="162">
        <f t="shared" si="181"/>
        <v>1</v>
      </c>
      <c r="BH216" s="163"/>
    </row>
    <row r="217" spans="1:60" ht="20.100000000000001" customHeight="1">
      <c r="A217" s="151" t="s">
        <v>857</v>
      </c>
      <c r="B217" s="152"/>
      <c r="C217" s="171" t="s">
        <v>405</v>
      </c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  <c r="AA217" s="172"/>
      <c r="AB217" s="173"/>
      <c r="AC217" s="156" t="s">
        <v>406</v>
      </c>
      <c r="AD217" s="157"/>
      <c r="AE217" s="158">
        <f>VLOOKUP($AC217,'04'!$AC$8:$BH$267,3,FALSE)+VLOOKUP($AC217,'05'!$AC$8:$BH$226,3,FALSE)+VLOOKUP($AC217,'06'!$AC$8:$BH$226,3,FALSE)</f>
        <v>0</v>
      </c>
      <c r="AF217" s="159"/>
      <c r="AG217" s="159"/>
      <c r="AH217" s="160"/>
      <c r="AI217" s="139">
        <f>VLOOKUP($AC217,'04'!$AC$8:$BH$267,7,FALSE)+VLOOKUP($AC217,'05'!$AC$8:$BH$226,7,FALSE)+VLOOKUP($AC217,'06'!$AC$8:$BH$226,7,FALSE)</f>
        <v>0</v>
      </c>
      <c r="AJ217" s="140"/>
      <c r="AK217" s="140"/>
      <c r="AL217" s="141"/>
      <c r="AM217" s="139">
        <f>VLOOKUP($AC217,'04'!$AC$8:$BH$267,11,FALSE)+VLOOKUP($AC217,'05'!$AC$8:$BH$226,11,FALSE)+VLOOKUP($AC217,'06'!$AC$8:$BH$226,11,FALSE)</f>
        <v>0</v>
      </c>
      <c r="AN217" s="140"/>
      <c r="AO217" s="140"/>
      <c r="AP217" s="141"/>
      <c r="AQ217" s="139">
        <f>VLOOKUP($AC217,'04'!$AC$8:$BH$267,15,FALSE)+VLOOKUP($AC217,'05'!$AC$8:$BH$226,15,FALSE)+VLOOKUP($AC217,'06'!$AC$8:$BH$226,15,FALSE)</f>
        <v>0</v>
      </c>
      <c r="AR217" s="140"/>
      <c r="AS217" s="140"/>
      <c r="AT217" s="141"/>
      <c r="AU217" s="139">
        <f>VLOOKUP($AC217,'04'!$AC$8:$BH$267,19,FALSE)+VLOOKUP($AC217,'05'!$AC$8:$BH$226,19,FALSE)+VLOOKUP($AC217,'06'!$AC$8:$BH$226,19,FALSE)</f>
        <v>0</v>
      </c>
      <c r="AV217" s="140"/>
      <c r="AW217" s="140"/>
      <c r="AX217" s="141"/>
      <c r="AY217" s="139">
        <f>VLOOKUP($AC217,'04'!$AC$8:$BH$267,23,FALSE)+VLOOKUP($AC217,'05'!$AC$8:$BH$226,23,FALSE)+VLOOKUP($AC217,'06'!$AC$8:$BH$226,23,FALSE)</f>
        <v>0</v>
      </c>
      <c r="AZ217" s="140"/>
      <c r="BA217" s="140"/>
      <c r="BB217" s="141"/>
      <c r="BC217" s="139">
        <f>VLOOKUP($AC217,'04'!$AC$8:$BH$267,27,FALSE)+VLOOKUP($AC217,'05'!$AC$8:$BH$226,27,FALSE)+VLOOKUP($AC217,'06'!$AC$8:$BH$226,27,FALSE)</f>
        <v>0</v>
      </c>
      <c r="BD217" s="140"/>
      <c r="BE217" s="140"/>
      <c r="BF217" s="141"/>
      <c r="BG217" s="162" t="str">
        <f t="shared" si="181"/>
        <v>n.é.</v>
      </c>
      <c r="BH217" s="163"/>
    </row>
    <row r="218" spans="1:60" ht="20.100000000000001" customHeight="1">
      <c r="A218" s="151" t="s">
        <v>858</v>
      </c>
      <c r="B218" s="152"/>
      <c r="C218" s="153" t="s">
        <v>407</v>
      </c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5"/>
      <c r="AC218" s="156" t="s">
        <v>408</v>
      </c>
      <c r="AD218" s="157"/>
      <c r="AE218" s="158">
        <f>VLOOKUP($AC218,'04'!$AC$8:$BH$267,3,FALSE)+VLOOKUP($AC218,'05'!$AC$8:$BH$226,3,FALSE)+VLOOKUP($AC218,'06'!$AC$8:$BH$226,3,FALSE)</f>
        <v>0</v>
      </c>
      <c r="AF218" s="159"/>
      <c r="AG218" s="159"/>
      <c r="AH218" s="160"/>
      <c r="AI218" s="139">
        <f>VLOOKUP($AC218,'04'!$AC$8:$BH$267,7,FALSE)+VLOOKUP($AC218,'05'!$AC$8:$BH$226,7,FALSE)+VLOOKUP($AC218,'06'!$AC$8:$BH$226,7,FALSE)</f>
        <v>0</v>
      </c>
      <c r="AJ218" s="140"/>
      <c r="AK218" s="140"/>
      <c r="AL218" s="141"/>
      <c r="AM218" s="139">
        <f>VLOOKUP($AC218,'04'!$AC$8:$BH$267,11,FALSE)+VLOOKUP($AC218,'05'!$AC$8:$BH$226,11,FALSE)+VLOOKUP($AC218,'06'!$AC$8:$BH$226,11,FALSE)</f>
        <v>0</v>
      </c>
      <c r="AN218" s="140"/>
      <c r="AO218" s="140"/>
      <c r="AP218" s="141"/>
      <c r="AQ218" s="139">
        <f>VLOOKUP($AC218,'04'!$AC$8:$BH$267,15,FALSE)+VLOOKUP($AC218,'05'!$AC$8:$BH$226,15,FALSE)+VLOOKUP($AC218,'06'!$AC$8:$BH$226,15,FALSE)</f>
        <v>0</v>
      </c>
      <c r="AR218" s="140"/>
      <c r="AS218" s="140"/>
      <c r="AT218" s="141"/>
      <c r="AU218" s="139">
        <f>VLOOKUP($AC218,'04'!$AC$8:$BH$267,19,FALSE)+VLOOKUP($AC218,'05'!$AC$8:$BH$226,19,FALSE)+VLOOKUP($AC218,'06'!$AC$8:$BH$226,19,FALSE)</f>
        <v>0</v>
      </c>
      <c r="AV218" s="140"/>
      <c r="AW218" s="140"/>
      <c r="AX218" s="141"/>
      <c r="AY218" s="139">
        <f>VLOOKUP($AC218,'04'!$AC$8:$BH$267,23,FALSE)+VLOOKUP($AC218,'05'!$AC$8:$BH$226,23,FALSE)+VLOOKUP($AC218,'06'!$AC$8:$BH$226,23,FALSE)</f>
        <v>0</v>
      </c>
      <c r="AZ218" s="140"/>
      <c r="BA218" s="140"/>
      <c r="BB218" s="141"/>
      <c r="BC218" s="139">
        <f>VLOOKUP($AC218,'04'!$AC$8:$BH$267,27,FALSE)+VLOOKUP($AC218,'05'!$AC$8:$BH$226,27,FALSE)+VLOOKUP($AC218,'06'!$AC$8:$BH$226,27,FALSE)</f>
        <v>0</v>
      </c>
      <c r="BD218" s="140"/>
      <c r="BE218" s="140"/>
      <c r="BF218" s="141"/>
      <c r="BG218" s="162" t="str">
        <f t="shared" si="181"/>
        <v>n.é.</v>
      </c>
      <c r="BH218" s="163"/>
    </row>
    <row r="219" spans="1:60" ht="20.100000000000001" customHeight="1">
      <c r="A219" s="151" t="s">
        <v>859</v>
      </c>
      <c r="B219" s="152"/>
      <c r="C219" s="171" t="s">
        <v>409</v>
      </c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  <c r="AA219" s="172"/>
      <c r="AB219" s="173"/>
      <c r="AC219" s="156" t="s">
        <v>410</v>
      </c>
      <c r="AD219" s="157"/>
      <c r="AE219" s="158">
        <f>VLOOKUP($AC219,'04'!$AC$8:$BH$267,3,FALSE)+VLOOKUP($AC219,'05'!$AC$8:$BH$226,3,FALSE)+VLOOKUP($AC219,'06'!$AC$8:$BH$226,3,FALSE)</f>
        <v>0</v>
      </c>
      <c r="AF219" s="159"/>
      <c r="AG219" s="159"/>
      <c r="AH219" s="160"/>
      <c r="AI219" s="139">
        <f>VLOOKUP($AC219,'04'!$AC$8:$BH$267,7,FALSE)+VLOOKUP($AC219,'05'!$AC$8:$BH$226,7,FALSE)+VLOOKUP($AC219,'06'!$AC$8:$BH$226,7,FALSE)</f>
        <v>0</v>
      </c>
      <c r="AJ219" s="140"/>
      <c r="AK219" s="140"/>
      <c r="AL219" s="141"/>
      <c r="AM219" s="139">
        <f>VLOOKUP($AC219,'04'!$AC$8:$BH$267,11,FALSE)+VLOOKUP($AC219,'05'!$AC$8:$BH$226,11,FALSE)+VLOOKUP($AC219,'06'!$AC$8:$BH$226,11,FALSE)</f>
        <v>0</v>
      </c>
      <c r="AN219" s="140"/>
      <c r="AO219" s="140"/>
      <c r="AP219" s="141"/>
      <c r="AQ219" s="139">
        <f>VLOOKUP($AC219,'04'!$AC$8:$BH$267,15,FALSE)+VLOOKUP($AC219,'05'!$AC$8:$BH$226,15,FALSE)+VLOOKUP($AC219,'06'!$AC$8:$BH$226,15,FALSE)</f>
        <v>0</v>
      </c>
      <c r="AR219" s="140"/>
      <c r="AS219" s="140"/>
      <c r="AT219" s="141"/>
      <c r="AU219" s="139">
        <f>VLOOKUP($AC219,'04'!$AC$8:$BH$267,19,FALSE)+VLOOKUP($AC219,'05'!$AC$8:$BH$226,19,FALSE)+VLOOKUP($AC219,'06'!$AC$8:$BH$226,19,FALSE)</f>
        <v>0</v>
      </c>
      <c r="AV219" s="140"/>
      <c r="AW219" s="140"/>
      <c r="AX219" s="141"/>
      <c r="AY219" s="139">
        <f>VLOOKUP($AC219,'04'!$AC$8:$BH$267,23,FALSE)+VLOOKUP($AC219,'05'!$AC$8:$BH$226,23,FALSE)+VLOOKUP($AC219,'06'!$AC$8:$BH$226,23,FALSE)</f>
        <v>0</v>
      </c>
      <c r="AZ219" s="140"/>
      <c r="BA219" s="140"/>
      <c r="BB219" s="141"/>
      <c r="BC219" s="139">
        <f>VLOOKUP($AC219,'04'!$AC$8:$BH$267,27,FALSE)+VLOOKUP($AC219,'05'!$AC$8:$BH$226,27,FALSE)+VLOOKUP($AC219,'06'!$AC$8:$BH$226,27,FALSE)</f>
        <v>0</v>
      </c>
      <c r="BD219" s="140"/>
      <c r="BE219" s="140"/>
      <c r="BF219" s="141"/>
      <c r="BG219" s="162" t="str">
        <f t="shared" si="181"/>
        <v>n.é.</v>
      </c>
      <c r="BH219" s="163"/>
    </row>
    <row r="220" spans="1:60" ht="20.100000000000001" customHeight="1">
      <c r="A220" s="151" t="s">
        <v>860</v>
      </c>
      <c r="B220" s="152"/>
      <c r="C220" s="171" t="s">
        <v>794</v>
      </c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  <c r="AA220" s="172"/>
      <c r="AB220" s="173"/>
      <c r="AC220" s="156" t="s">
        <v>411</v>
      </c>
      <c r="AD220" s="157"/>
      <c r="AE220" s="158">
        <f>VLOOKUP($AC220,'04'!$AC$8:$BH$267,3,FALSE)+VLOOKUP($AC220,'05'!$AC$8:$BH$226,3,FALSE)+VLOOKUP($AC220,'06'!$AC$8:$BH$226,3,FALSE)</f>
        <v>0</v>
      </c>
      <c r="AF220" s="159"/>
      <c r="AG220" s="159"/>
      <c r="AH220" s="160"/>
      <c r="AI220" s="139">
        <f>VLOOKUP($AC220,'04'!$AC$8:$BH$267,7,FALSE)+VLOOKUP($AC220,'05'!$AC$8:$BH$226,7,FALSE)+VLOOKUP($AC220,'06'!$AC$8:$BH$226,7,FALSE)</f>
        <v>0</v>
      </c>
      <c r="AJ220" s="140"/>
      <c r="AK220" s="140"/>
      <c r="AL220" s="141"/>
      <c r="AM220" s="139">
        <f>VLOOKUP($AC220,'04'!$AC$8:$BH$267,11,FALSE)+VLOOKUP($AC220,'05'!$AC$8:$BH$226,11,FALSE)+VLOOKUP($AC220,'06'!$AC$8:$BH$226,11,FALSE)</f>
        <v>0</v>
      </c>
      <c r="AN220" s="140"/>
      <c r="AO220" s="140"/>
      <c r="AP220" s="141"/>
      <c r="AQ220" s="139">
        <f>VLOOKUP($AC220,'04'!$AC$8:$BH$267,15,FALSE)+VLOOKUP($AC220,'05'!$AC$8:$BH$226,15,FALSE)+VLOOKUP($AC220,'06'!$AC$8:$BH$226,15,FALSE)</f>
        <v>0</v>
      </c>
      <c r="AR220" s="140"/>
      <c r="AS220" s="140"/>
      <c r="AT220" s="141"/>
      <c r="AU220" s="139">
        <f>VLOOKUP($AC220,'04'!$AC$8:$BH$267,19,FALSE)+VLOOKUP($AC220,'05'!$AC$8:$BH$226,19,FALSE)+VLOOKUP($AC220,'06'!$AC$8:$BH$226,19,FALSE)</f>
        <v>0</v>
      </c>
      <c r="AV220" s="140"/>
      <c r="AW220" s="140"/>
      <c r="AX220" s="141"/>
      <c r="AY220" s="139">
        <f>VLOOKUP($AC220,'04'!$AC$8:$BH$267,23,FALSE)+VLOOKUP($AC220,'05'!$AC$8:$BH$226,23,FALSE)+VLOOKUP($AC220,'06'!$AC$8:$BH$226,23,FALSE)</f>
        <v>0</v>
      </c>
      <c r="AZ220" s="140"/>
      <c r="BA220" s="140"/>
      <c r="BB220" s="141"/>
      <c r="BC220" s="139">
        <f>VLOOKUP($AC220,'04'!$AC$8:$BH$267,27,FALSE)+VLOOKUP($AC220,'05'!$AC$8:$BH$226,27,FALSE)+VLOOKUP($AC220,'06'!$AC$8:$BH$226,27,FALSE)</f>
        <v>0</v>
      </c>
      <c r="BD220" s="140"/>
      <c r="BE220" s="140"/>
      <c r="BF220" s="141"/>
      <c r="BG220" s="162" t="str">
        <f t="shared" si="181"/>
        <v>n.é.</v>
      </c>
      <c r="BH220" s="163"/>
    </row>
    <row r="221" spans="1:60" ht="20.100000000000001" customHeight="1">
      <c r="A221" s="151" t="s">
        <v>861</v>
      </c>
      <c r="B221" s="152"/>
      <c r="C221" s="171" t="s">
        <v>792</v>
      </c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  <c r="AA221" s="172"/>
      <c r="AB221" s="173"/>
      <c r="AC221" s="156" t="s">
        <v>793</v>
      </c>
      <c r="AD221" s="157"/>
      <c r="AE221" s="158">
        <f>VLOOKUP($AC221,'04'!$AC$8:$BH$267,3,FALSE)+VLOOKUP($AC221,'05'!$AC$8:$BH$226,3,FALSE)+VLOOKUP($AC221,'06'!$AC$8:$BH$226,3,FALSE)</f>
        <v>0</v>
      </c>
      <c r="AF221" s="159"/>
      <c r="AG221" s="159"/>
      <c r="AH221" s="160"/>
      <c r="AI221" s="139">
        <f>VLOOKUP($AC221,'04'!$AC$8:$BH$267,7,FALSE)+VLOOKUP($AC221,'05'!$AC$8:$BH$226,7,FALSE)+VLOOKUP($AC221,'06'!$AC$8:$BH$226,7,FALSE)</f>
        <v>0</v>
      </c>
      <c r="AJ221" s="140"/>
      <c r="AK221" s="140"/>
      <c r="AL221" s="141"/>
      <c r="AM221" s="139">
        <f>VLOOKUP($AC221,'04'!$AC$8:$BH$267,11,FALSE)+VLOOKUP($AC221,'05'!$AC$8:$BH$226,11,FALSE)+VLOOKUP($AC221,'06'!$AC$8:$BH$226,11,FALSE)</f>
        <v>0</v>
      </c>
      <c r="AN221" s="140"/>
      <c r="AO221" s="140"/>
      <c r="AP221" s="141"/>
      <c r="AQ221" s="139">
        <f>VLOOKUP($AC221,'04'!$AC$8:$BH$267,15,FALSE)+VLOOKUP($AC221,'05'!$AC$8:$BH$226,15,FALSE)+VLOOKUP($AC221,'06'!$AC$8:$BH$226,15,FALSE)</f>
        <v>0</v>
      </c>
      <c r="AR221" s="140"/>
      <c r="AS221" s="140"/>
      <c r="AT221" s="141"/>
      <c r="AU221" s="139">
        <f>VLOOKUP($AC221,'04'!$AC$8:$BH$267,19,FALSE)+VLOOKUP($AC221,'05'!$AC$8:$BH$226,19,FALSE)+VLOOKUP($AC221,'06'!$AC$8:$BH$226,19,FALSE)</f>
        <v>0</v>
      </c>
      <c r="AV221" s="140"/>
      <c r="AW221" s="140"/>
      <c r="AX221" s="141"/>
      <c r="AY221" s="139">
        <f>VLOOKUP($AC221,'04'!$AC$8:$BH$267,23,FALSE)+VLOOKUP($AC221,'05'!$AC$8:$BH$226,23,FALSE)+VLOOKUP($AC221,'06'!$AC$8:$BH$226,23,FALSE)</f>
        <v>0</v>
      </c>
      <c r="AZ221" s="140"/>
      <c r="BA221" s="140"/>
      <c r="BB221" s="141"/>
      <c r="BC221" s="139">
        <f>VLOOKUP($AC221,'04'!$AC$8:$BH$267,27,FALSE)+VLOOKUP($AC221,'05'!$AC$8:$BH$226,27,FALSE)+VLOOKUP($AC221,'06'!$AC$8:$BH$226,27,FALSE)</f>
        <v>0</v>
      </c>
      <c r="BD221" s="140"/>
      <c r="BE221" s="140"/>
      <c r="BF221" s="141"/>
      <c r="BG221" s="162" t="str">
        <f t="shared" si="181"/>
        <v>n.é.</v>
      </c>
      <c r="BH221" s="163"/>
    </row>
    <row r="222" spans="1:60" s="3" customFormat="1" ht="20.100000000000001" customHeight="1">
      <c r="A222" s="164" t="s">
        <v>862</v>
      </c>
      <c r="B222" s="165"/>
      <c r="C222" s="166" t="s">
        <v>875</v>
      </c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8"/>
      <c r="AC222" s="169" t="s">
        <v>412</v>
      </c>
      <c r="AD222" s="170"/>
      <c r="AE222" s="161">
        <f>SUM(AE217:AH221)</f>
        <v>0</v>
      </c>
      <c r="AF222" s="161"/>
      <c r="AG222" s="161"/>
      <c r="AH222" s="161"/>
      <c r="AI222" s="161">
        <f t="shared" ref="AI222" si="194">SUM(AI217:AL221)</f>
        <v>0</v>
      </c>
      <c r="AJ222" s="161"/>
      <c r="AK222" s="161"/>
      <c r="AL222" s="161"/>
      <c r="AM222" s="161">
        <f t="shared" ref="AM222" si="195">SUM(AM217:AP221)</f>
        <v>0</v>
      </c>
      <c r="AN222" s="161"/>
      <c r="AO222" s="161"/>
      <c r="AP222" s="161"/>
      <c r="AQ222" s="161">
        <f t="shared" ref="AQ222" si="196">SUM(AQ217:AT221)</f>
        <v>0</v>
      </c>
      <c r="AR222" s="161"/>
      <c r="AS222" s="161"/>
      <c r="AT222" s="161"/>
      <c r="AU222" s="161">
        <f t="shared" ref="AU222" si="197">SUM(AU217:AX221)</f>
        <v>0</v>
      </c>
      <c r="AV222" s="161"/>
      <c r="AW222" s="161"/>
      <c r="AX222" s="161"/>
      <c r="AY222" s="161">
        <f t="shared" ref="AY222" si="198">SUM(AY217:BB221)</f>
        <v>0</v>
      </c>
      <c r="AZ222" s="161"/>
      <c r="BA222" s="161"/>
      <c r="BB222" s="161"/>
      <c r="BC222" s="161">
        <f t="shared" ref="BC222" si="199">SUM(BC217:BF221)</f>
        <v>0</v>
      </c>
      <c r="BD222" s="161"/>
      <c r="BE222" s="161"/>
      <c r="BF222" s="161"/>
      <c r="BG222" s="162" t="str">
        <f t="shared" si="181"/>
        <v>n.é.</v>
      </c>
      <c r="BH222" s="163"/>
    </row>
    <row r="223" spans="1:60" ht="20.100000000000001" customHeight="1">
      <c r="A223" s="151" t="s">
        <v>863</v>
      </c>
      <c r="B223" s="152"/>
      <c r="C223" s="153" t="s">
        <v>413</v>
      </c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5"/>
      <c r="AC223" s="156" t="s">
        <v>414</v>
      </c>
      <c r="AD223" s="157"/>
      <c r="AE223" s="158">
        <f>VLOOKUP($AC223,'04'!$AC$8:$BH$267,3,FALSE)+VLOOKUP($AC223,'05'!$AC$8:$BH$226,3,FALSE)+VLOOKUP($AC223,'06'!$AC$8:$BH$226,3,FALSE)</f>
        <v>0</v>
      </c>
      <c r="AF223" s="159"/>
      <c r="AG223" s="159"/>
      <c r="AH223" s="160"/>
      <c r="AI223" s="139">
        <f>VLOOKUP($AC223,'04'!$AC$8:$BH$267,7,FALSE)+VLOOKUP($AC223,'05'!$AC$8:$BH$226,7,FALSE)+VLOOKUP($AC223,'06'!$AC$8:$BH$226,7,FALSE)</f>
        <v>0</v>
      </c>
      <c r="AJ223" s="140"/>
      <c r="AK223" s="140"/>
      <c r="AL223" s="141"/>
      <c r="AM223" s="139">
        <f>VLOOKUP($AC223,'04'!$AC$8:$BH$267,11,FALSE)+VLOOKUP($AC223,'05'!$AC$8:$BH$226,11,FALSE)+VLOOKUP($AC223,'06'!$AC$8:$BH$226,11,FALSE)</f>
        <v>0</v>
      </c>
      <c r="AN223" s="140"/>
      <c r="AO223" s="140"/>
      <c r="AP223" s="141"/>
      <c r="AQ223" s="139">
        <f>VLOOKUP($AC223,'04'!$AC$8:$BH$267,15,FALSE)+VLOOKUP($AC223,'05'!$AC$8:$BH$226,15,FALSE)+VLOOKUP($AC223,'06'!$AC$8:$BH$226,15,FALSE)</f>
        <v>0</v>
      </c>
      <c r="AR223" s="140"/>
      <c r="AS223" s="140"/>
      <c r="AT223" s="141"/>
      <c r="AU223" s="139">
        <f>VLOOKUP($AC223,'04'!$AC$8:$BH$267,19,FALSE)+VLOOKUP($AC223,'05'!$AC$8:$BH$226,19,FALSE)+VLOOKUP($AC223,'06'!$AC$8:$BH$226,19,FALSE)</f>
        <v>0</v>
      </c>
      <c r="AV223" s="140"/>
      <c r="AW223" s="140"/>
      <c r="AX223" s="141"/>
      <c r="AY223" s="139">
        <f>VLOOKUP($AC223,'04'!$AC$8:$BH$267,23,FALSE)+VLOOKUP($AC223,'05'!$AC$8:$BH$226,23,FALSE)+VLOOKUP($AC223,'06'!$AC$8:$BH$226,23,FALSE)</f>
        <v>0</v>
      </c>
      <c r="AZ223" s="140"/>
      <c r="BA223" s="140"/>
      <c r="BB223" s="141"/>
      <c r="BC223" s="139">
        <f>VLOOKUP($AC223,'04'!$AC$8:$BH$267,27,FALSE)+VLOOKUP($AC223,'05'!$AC$8:$BH$226,27,FALSE)+VLOOKUP($AC223,'06'!$AC$8:$BH$226,27,FALSE)</f>
        <v>0</v>
      </c>
      <c r="BD223" s="140"/>
      <c r="BE223" s="140"/>
      <c r="BF223" s="141"/>
      <c r="BG223" s="142" t="str">
        <f t="shared" si="181"/>
        <v>n.é.</v>
      </c>
      <c r="BH223" s="143"/>
    </row>
    <row r="224" spans="1:60" ht="20.100000000000001" customHeight="1">
      <c r="A224" s="151" t="s">
        <v>864</v>
      </c>
      <c r="B224" s="152"/>
      <c r="C224" s="153" t="s">
        <v>795</v>
      </c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5"/>
      <c r="AC224" s="156" t="s">
        <v>796</v>
      </c>
      <c r="AD224" s="157"/>
      <c r="AE224" s="158">
        <f>VLOOKUP($AC224,'04'!$AC$8:$BH$267,3,FALSE)+VLOOKUP($AC224,'05'!$AC$8:$BH$226,3,FALSE)+VLOOKUP($AC224,'06'!$AC$8:$BH$226,3,FALSE)</f>
        <v>0</v>
      </c>
      <c r="AF224" s="159"/>
      <c r="AG224" s="159"/>
      <c r="AH224" s="160"/>
      <c r="AI224" s="139">
        <f>VLOOKUP($AC224,'04'!$AC$8:$BH$267,7,FALSE)+VLOOKUP($AC224,'05'!$AC$8:$BH$226,7,FALSE)+VLOOKUP($AC224,'06'!$AC$8:$BH$226,7,FALSE)</f>
        <v>0</v>
      </c>
      <c r="AJ224" s="140"/>
      <c r="AK224" s="140"/>
      <c r="AL224" s="141"/>
      <c r="AM224" s="139">
        <f>VLOOKUP($AC224,'04'!$AC$8:$BH$267,11,FALSE)+VLOOKUP($AC224,'05'!$AC$8:$BH$226,11,FALSE)+VLOOKUP($AC224,'06'!$AC$8:$BH$226,11,FALSE)</f>
        <v>0</v>
      </c>
      <c r="AN224" s="140"/>
      <c r="AO224" s="140"/>
      <c r="AP224" s="141"/>
      <c r="AQ224" s="139">
        <f>VLOOKUP($AC224,'04'!$AC$8:$BH$267,15,FALSE)+VLOOKUP($AC224,'05'!$AC$8:$BH$226,15,FALSE)+VLOOKUP($AC224,'06'!$AC$8:$BH$226,15,FALSE)</f>
        <v>0</v>
      </c>
      <c r="AR224" s="140"/>
      <c r="AS224" s="140"/>
      <c r="AT224" s="141"/>
      <c r="AU224" s="139">
        <f>VLOOKUP($AC224,'04'!$AC$8:$BH$267,19,FALSE)+VLOOKUP($AC224,'05'!$AC$8:$BH$226,19,FALSE)+VLOOKUP($AC224,'06'!$AC$8:$BH$226,19,FALSE)</f>
        <v>0</v>
      </c>
      <c r="AV224" s="140"/>
      <c r="AW224" s="140"/>
      <c r="AX224" s="141"/>
      <c r="AY224" s="139">
        <f>VLOOKUP($AC224,'04'!$AC$8:$BH$267,23,FALSE)+VLOOKUP($AC224,'05'!$AC$8:$BH$226,23,FALSE)+VLOOKUP($AC224,'06'!$AC$8:$BH$226,23,FALSE)</f>
        <v>0</v>
      </c>
      <c r="AZ224" s="140"/>
      <c r="BA224" s="140"/>
      <c r="BB224" s="141"/>
      <c r="BC224" s="139">
        <f>VLOOKUP($AC224,'04'!$AC$8:$BH$267,27,FALSE)+VLOOKUP($AC224,'05'!$AC$8:$BH$226,27,FALSE)+VLOOKUP($AC224,'06'!$AC$8:$BH$226,27,FALSE)</f>
        <v>0</v>
      </c>
      <c r="BD224" s="140"/>
      <c r="BE224" s="140"/>
      <c r="BF224" s="141"/>
      <c r="BG224" s="142" t="str">
        <f t="shared" si="181"/>
        <v>n.é.</v>
      </c>
      <c r="BH224" s="143"/>
    </row>
    <row r="225" spans="1:60" s="3" customFormat="1" ht="20.100000000000001" customHeight="1">
      <c r="A225" s="144" t="s">
        <v>865</v>
      </c>
      <c r="B225" s="145"/>
      <c r="C225" s="146" t="s">
        <v>876</v>
      </c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8"/>
      <c r="AC225" s="149" t="s">
        <v>415</v>
      </c>
      <c r="AD225" s="150"/>
      <c r="AE225" s="136">
        <f>SUM(AE216,AE222,AE223,AE224)</f>
        <v>4671</v>
      </c>
      <c r="AF225" s="136"/>
      <c r="AG225" s="136"/>
      <c r="AH225" s="136"/>
      <c r="AI225" s="136">
        <f t="shared" ref="AI225" si="200">SUM(AI216,AI222,AI223,AI224)</f>
        <v>43369</v>
      </c>
      <c r="AJ225" s="136"/>
      <c r="AK225" s="136"/>
      <c r="AL225" s="136"/>
      <c r="AM225" s="136">
        <f t="shared" ref="AM225" si="201">SUM(AM216,AM222,AM223,AM224)</f>
        <v>0</v>
      </c>
      <c r="AN225" s="136"/>
      <c r="AO225" s="136"/>
      <c r="AP225" s="136"/>
      <c r="AQ225" s="136">
        <f t="shared" ref="AQ225" si="202">SUM(AQ216,AQ222,AQ223,AQ224)</f>
        <v>43369</v>
      </c>
      <c r="AR225" s="136"/>
      <c r="AS225" s="136"/>
      <c r="AT225" s="136"/>
      <c r="AU225" s="136">
        <f t="shared" ref="AU225" si="203">SUM(AU216,AU222,AU223,AU224)</f>
        <v>0</v>
      </c>
      <c r="AV225" s="136"/>
      <c r="AW225" s="136"/>
      <c r="AX225" s="136"/>
      <c r="AY225" s="136">
        <f t="shared" ref="AY225" si="204">SUM(AY216,AY222,AY223,AY224)</f>
        <v>5316</v>
      </c>
      <c r="AZ225" s="136"/>
      <c r="BA225" s="136"/>
      <c r="BB225" s="136"/>
      <c r="BC225" s="136">
        <f t="shared" ref="BC225" si="205">SUM(BC216,BC222,BC223,BC224)</f>
        <v>43369</v>
      </c>
      <c r="BD225" s="136"/>
      <c r="BE225" s="136"/>
      <c r="BF225" s="136"/>
      <c r="BG225" s="137">
        <f t="shared" si="181"/>
        <v>1</v>
      </c>
      <c r="BH225" s="138"/>
    </row>
    <row r="226" spans="1:60" s="3" customFormat="1" ht="20.100000000000001" customHeight="1">
      <c r="A226" s="129" t="s">
        <v>866</v>
      </c>
      <c r="B226" s="130"/>
      <c r="C226" s="131" t="s">
        <v>877</v>
      </c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3"/>
      <c r="AC226" s="134"/>
      <c r="AD226" s="135"/>
      <c r="AE226" s="125">
        <f>AE196+AE225</f>
        <v>378305</v>
      </c>
      <c r="AF226" s="125"/>
      <c r="AG226" s="125"/>
      <c r="AH226" s="125"/>
      <c r="AI226" s="125">
        <f t="shared" ref="AI226" si="206">AI196+AI225</f>
        <v>498977</v>
      </c>
      <c r="AJ226" s="125"/>
      <c r="AK226" s="125"/>
      <c r="AL226" s="125"/>
      <c r="AM226" s="125">
        <f t="shared" ref="AM226" si="207">AM196+AM225</f>
        <v>771</v>
      </c>
      <c r="AN226" s="125"/>
      <c r="AO226" s="125"/>
      <c r="AP226" s="125"/>
      <c r="AQ226" s="125">
        <f t="shared" ref="AQ226" si="208">AQ196+AQ225</f>
        <v>486069</v>
      </c>
      <c r="AR226" s="125"/>
      <c r="AS226" s="125"/>
      <c r="AT226" s="125"/>
      <c r="AU226" s="125">
        <f t="shared" ref="AU226" si="209">AU196+AU225</f>
        <v>589555</v>
      </c>
      <c r="AV226" s="125"/>
      <c r="AW226" s="125"/>
      <c r="AX226" s="125"/>
      <c r="AY226" s="125">
        <f t="shared" ref="AY226" si="210">AY196+AY225</f>
        <v>6369</v>
      </c>
      <c r="AZ226" s="125"/>
      <c r="BA226" s="125"/>
      <c r="BB226" s="125"/>
      <c r="BC226" s="125">
        <f t="shared" ref="BC226" si="211">BC196+BC225</f>
        <v>473757</v>
      </c>
      <c r="BD226" s="125"/>
      <c r="BE226" s="125"/>
      <c r="BF226" s="125"/>
      <c r="BG226" s="126">
        <f t="shared" si="181"/>
        <v>0.94945658817941503</v>
      </c>
      <c r="BH226" s="127"/>
    </row>
    <row r="228" spans="1:60">
      <c r="AC228" s="128"/>
      <c r="AD228" s="128"/>
      <c r="AE228" s="123">
        <f>AE226-AE102</f>
        <v>0</v>
      </c>
      <c r="AF228" s="123"/>
      <c r="AG228" s="123"/>
      <c r="AH228" s="123"/>
      <c r="AI228" s="123">
        <f>AI226-AI102</f>
        <v>0</v>
      </c>
      <c r="AJ228" s="123"/>
      <c r="AK228" s="123"/>
      <c r="AL228" s="123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  <c r="BB228" s="122"/>
      <c r="BC228" s="123">
        <f>BC102-BC226</f>
        <v>9497</v>
      </c>
      <c r="BD228" s="123"/>
      <c r="BE228" s="123"/>
      <c r="BF228" s="123"/>
      <c r="BG228" s="124"/>
      <c r="BH228" s="124"/>
    </row>
  </sheetData>
  <mergeCells count="2444"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AY6:BB6"/>
    <mergeCell ref="AQ9:AT9"/>
    <mergeCell ref="AU9:AX9"/>
    <mergeCell ref="AY9:BB9"/>
    <mergeCell ref="BC9:BF9"/>
    <mergeCell ref="BG9:BH9"/>
    <mergeCell ref="A10:B10"/>
    <mergeCell ref="C10:AB10"/>
    <mergeCell ref="AC10:AD10"/>
    <mergeCell ref="AE10:AH10"/>
    <mergeCell ref="AI10:AL10"/>
    <mergeCell ref="A9:B9"/>
    <mergeCell ref="C9:AB9"/>
    <mergeCell ref="AC9:AD9"/>
    <mergeCell ref="AE9:AH9"/>
    <mergeCell ref="AI9:AL9"/>
    <mergeCell ref="AM9:AP9"/>
    <mergeCell ref="AM8:AP8"/>
    <mergeCell ref="AQ8:AT8"/>
    <mergeCell ref="AU8:AX8"/>
    <mergeCell ref="AY8:BB8"/>
    <mergeCell ref="BC8:BF8"/>
    <mergeCell ref="BG8:BH8"/>
    <mergeCell ref="AQ11:AT11"/>
    <mergeCell ref="AU11:AX11"/>
    <mergeCell ref="AY11:BB11"/>
    <mergeCell ref="BC11:BF11"/>
    <mergeCell ref="BG11:BH11"/>
    <mergeCell ref="A12:B12"/>
    <mergeCell ref="C12:AB12"/>
    <mergeCell ref="AC12:AD12"/>
    <mergeCell ref="AE12:AH12"/>
    <mergeCell ref="AI12:AL12"/>
    <mergeCell ref="A11:B11"/>
    <mergeCell ref="C11:AB11"/>
    <mergeCell ref="AC11:AD11"/>
    <mergeCell ref="AE11:AH11"/>
    <mergeCell ref="AI11:AL11"/>
    <mergeCell ref="AM11:AP11"/>
    <mergeCell ref="AM10:AP10"/>
    <mergeCell ref="AQ10:AT10"/>
    <mergeCell ref="AU10:AX10"/>
    <mergeCell ref="AY10:BB10"/>
    <mergeCell ref="BC10:BF10"/>
    <mergeCell ref="BG10:BH10"/>
    <mergeCell ref="AQ13:AT13"/>
    <mergeCell ref="AU13:AX13"/>
    <mergeCell ref="AY13:BB13"/>
    <mergeCell ref="BC13:BF13"/>
    <mergeCell ref="BG13:BH13"/>
    <mergeCell ref="A14:B14"/>
    <mergeCell ref="C14:AB14"/>
    <mergeCell ref="AC14:AD14"/>
    <mergeCell ref="AE14:AH14"/>
    <mergeCell ref="AI14:AL14"/>
    <mergeCell ref="A13:B13"/>
    <mergeCell ref="C13:AB13"/>
    <mergeCell ref="AC13:AD13"/>
    <mergeCell ref="AE13:AH13"/>
    <mergeCell ref="AI13:AL13"/>
    <mergeCell ref="AM13:AP13"/>
    <mergeCell ref="AM12:AP12"/>
    <mergeCell ref="AQ12:AT12"/>
    <mergeCell ref="AU12:AX12"/>
    <mergeCell ref="AY12:BB12"/>
    <mergeCell ref="BC12:BF12"/>
    <mergeCell ref="BG12:BH12"/>
    <mergeCell ref="AQ15:AT15"/>
    <mergeCell ref="AU15:AX15"/>
    <mergeCell ref="AY15:BB15"/>
    <mergeCell ref="BC15:BF15"/>
    <mergeCell ref="BG15:BH15"/>
    <mergeCell ref="A16:B16"/>
    <mergeCell ref="C16:AB16"/>
    <mergeCell ref="AC16:AD16"/>
    <mergeCell ref="AE16:AH16"/>
    <mergeCell ref="AI16:AL16"/>
    <mergeCell ref="A15:B15"/>
    <mergeCell ref="C15:AB15"/>
    <mergeCell ref="AC15:AD15"/>
    <mergeCell ref="AE15:AH15"/>
    <mergeCell ref="AI15:AL15"/>
    <mergeCell ref="AM15:AP15"/>
    <mergeCell ref="AM14:AP14"/>
    <mergeCell ref="AQ14:AT14"/>
    <mergeCell ref="AU14:AX14"/>
    <mergeCell ref="AY14:BB14"/>
    <mergeCell ref="BC14:BF14"/>
    <mergeCell ref="BG14:BH14"/>
    <mergeCell ref="AQ17:AT17"/>
    <mergeCell ref="AU17:AX17"/>
    <mergeCell ref="AY17:BB17"/>
    <mergeCell ref="BC17:BF17"/>
    <mergeCell ref="BG17:BH17"/>
    <mergeCell ref="A18:B18"/>
    <mergeCell ref="C18:AB18"/>
    <mergeCell ref="AC18:AD18"/>
    <mergeCell ref="AE18:AH18"/>
    <mergeCell ref="AI18:AL18"/>
    <mergeCell ref="A17:B17"/>
    <mergeCell ref="C17:AB17"/>
    <mergeCell ref="AC17:AD17"/>
    <mergeCell ref="AE17:AH17"/>
    <mergeCell ref="AI17:AL17"/>
    <mergeCell ref="AM17:AP17"/>
    <mergeCell ref="AM16:AP16"/>
    <mergeCell ref="AQ16:AT16"/>
    <mergeCell ref="AU16:AX16"/>
    <mergeCell ref="AY16:BB16"/>
    <mergeCell ref="BC16:BF16"/>
    <mergeCell ref="BG16:BH16"/>
    <mergeCell ref="AQ19:AT19"/>
    <mergeCell ref="AU19:AX19"/>
    <mergeCell ref="AY19:BB19"/>
    <mergeCell ref="BC19:BF19"/>
    <mergeCell ref="BG19:BH19"/>
    <mergeCell ref="A20:B20"/>
    <mergeCell ref="C20:AB20"/>
    <mergeCell ref="AC20:AD20"/>
    <mergeCell ref="AE20:AH20"/>
    <mergeCell ref="AI20:AL20"/>
    <mergeCell ref="A19:B19"/>
    <mergeCell ref="C19:AB19"/>
    <mergeCell ref="AC19:AD19"/>
    <mergeCell ref="AE19:AH19"/>
    <mergeCell ref="AI19:AL19"/>
    <mergeCell ref="AM19:AP19"/>
    <mergeCell ref="AM18:AP18"/>
    <mergeCell ref="AQ18:AT18"/>
    <mergeCell ref="AU18:AX18"/>
    <mergeCell ref="AY18:BB18"/>
    <mergeCell ref="BC18:BF18"/>
    <mergeCell ref="BG18:BH18"/>
    <mergeCell ref="AQ21:AT21"/>
    <mergeCell ref="AU21:AX21"/>
    <mergeCell ref="AY21:BB21"/>
    <mergeCell ref="BC21:BF21"/>
    <mergeCell ref="BG21:BH21"/>
    <mergeCell ref="A22:B22"/>
    <mergeCell ref="C22:AB22"/>
    <mergeCell ref="AC22:AD22"/>
    <mergeCell ref="AE22:AH22"/>
    <mergeCell ref="AI22:AL22"/>
    <mergeCell ref="A21:B21"/>
    <mergeCell ref="C21:AB21"/>
    <mergeCell ref="AC21:AD21"/>
    <mergeCell ref="AE21:AH21"/>
    <mergeCell ref="AI21:AL21"/>
    <mergeCell ref="AM21:AP21"/>
    <mergeCell ref="AM20:AP20"/>
    <mergeCell ref="AQ20:AT20"/>
    <mergeCell ref="AU20:AX20"/>
    <mergeCell ref="AY20:BB20"/>
    <mergeCell ref="BC20:BF20"/>
    <mergeCell ref="BG20:BH20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33:AT33"/>
    <mergeCell ref="AU33:AX33"/>
    <mergeCell ref="AY33:BB33"/>
    <mergeCell ref="BC33:BF33"/>
    <mergeCell ref="BG33:BH33"/>
    <mergeCell ref="A34:B34"/>
    <mergeCell ref="C34:AB34"/>
    <mergeCell ref="AC34:AD34"/>
    <mergeCell ref="AE34:AH34"/>
    <mergeCell ref="AI34:AL34"/>
    <mergeCell ref="A33:B33"/>
    <mergeCell ref="C33:AB33"/>
    <mergeCell ref="AC33:AD33"/>
    <mergeCell ref="AE33:AH33"/>
    <mergeCell ref="AI33:AL33"/>
    <mergeCell ref="AM33:AP33"/>
    <mergeCell ref="AM32:AP32"/>
    <mergeCell ref="AQ32:AT32"/>
    <mergeCell ref="AU32:AX32"/>
    <mergeCell ref="AY32:BB32"/>
    <mergeCell ref="BC32:BF32"/>
    <mergeCell ref="BG32:BH32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Q37:AT37"/>
    <mergeCell ref="AU37:AX37"/>
    <mergeCell ref="AY37:BB37"/>
    <mergeCell ref="BC37:BF37"/>
    <mergeCell ref="BG37:BH37"/>
    <mergeCell ref="A38:B38"/>
    <mergeCell ref="C38:AB38"/>
    <mergeCell ref="AC38:AD38"/>
    <mergeCell ref="AE38:AH38"/>
    <mergeCell ref="AI38:AL38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Q39:AT39"/>
    <mergeCell ref="AU39:AX39"/>
    <mergeCell ref="AY39:BB39"/>
    <mergeCell ref="BC39:BF39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38:AP38"/>
    <mergeCell ref="AQ38:AT38"/>
    <mergeCell ref="AU38:AX38"/>
    <mergeCell ref="AY38:BB38"/>
    <mergeCell ref="BC38:BF38"/>
    <mergeCell ref="BG38:BH38"/>
    <mergeCell ref="AQ41:AT41"/>
    <mergeCell ref="AU41:AX41"/>
    <mergeCell ref="AY41:BB41"/>
    <mergeCell ref="BC41:BF41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Q43:AT43"/>
    <mergeCell ref="AU43:AX43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Q45:AT45"/>
    <mergeCell ref="AU45:AX45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44:AP44"/>
    <mergeCell ref="AQ44:AT44"/>
    <mergeCell ref="AU44:AX44"/>
    <mergeCell ref="AY44:BB44"/>
    <mergeCell ref="BC44:BF44"/>
    <mergeCell ref="BG44:BH44"/>
    <mergeCell ref="AQ47:AT47"/>
    <mergeCell ref="AU47:AX47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9:AT49"/>
    <mergeCell ref="AU49:AX49"/>
    <mergeCell ref="AY49:BB49"/>
    <mergeCell ref="BC49:BF49"/>
    <mergeCell ref="BG49:BH49"/>
    <mergeCell ref="A50:B50"/>
    <mergeCell ref="C50:AB50"/>
    <mergeCell ref="AC50:AD50"/>
    <mergeCell ref="AE50:AH50"/>
    <mergeCell ref="AI50:AL50"/>
    <mergeCell ref="A49:B49"/>
    <mergeCell ref="C49:AB49"/>
    <mergeCell ref="AC49:AD49"/>
    <mergeCell ref="AE49:AH49"/>
    <mergeCell ref="AI49:AL49"/>
    <mergeCell ref="AM49:AP49"/>
    <mergeCell ref="AM48:AP48"/>
    <mergeCell ref="AQ48:AT48"/>
    <mergeCell ref="AU48:AX48"/>
    <mergeCell ref="AY48:BB48"/>
    <mergeCell ref="BC48:BF48"/>
    <mergeCell ref="BG48:BH48"/>
    <mergeCell ref="AQ51:AT51"/>
    <mergeCell ref="AU51:AX51"/>
    <mergeCell ref="AY51:BB51"/>
    <mergeCell ref="BC51:BF51"/>
    <mergeCell ref="BG51:BH51"/>
    <mergeCell ref="A52:B52"/>
    <mergeCell ref="C52:AB52"/>
    <mergeCell ref="AC52:AD52"/>
    <mergeCell ref="AE52:AH52"/>
    <mergeCell ref="AI52:AL52"/>
    <mergeCell ref="A51:B51"/>
    <mergeCell ref="C51:AB51"/>
    <mergeCell ref="AC51:AD51"/>
    <mergeCell ref="AE51:AH51"/>
    <mergeCell ref="AI51:AL51"/>
    <mergeCell ref="AM51:AP51"/>
    <mergeCell ref="AM50:AP50"/>
    <mergeCell ref="AQ50:AT50"/>
    <mergeCell ref="AU50:AX50"/>
    <mergeCell ref="AY50:BB50"/>
    <mergeCell ref="BC50:BF50"/>
    <mergeCell ref="BG50:BH50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2:AP52"/>
    <mergeCell ref="AQ52:AT52"/>
    <mergeCell ref="AU52:AX52"/>
    <mergeCell ref="AY52:BB52"/>
    <mergeCell ref="BC52:BF52"/>
    <mergeCell ref="BG52:BH52"/>
    <mergeCell ref="AQ55:AT55"/>
    <mergeCell ref="AU55:AX55"/>
    <mergeCell ref="AY55:BB55"/>
    <mergeCell ref="BC55:BF55"/>
    <mergeCell ref="BG55:BH55"/>
    <mergeCell ref="A56:B56"/>
    <mergeCell ref="C56:AB56"/>
    <mergeCell ref="AC56:AD56"/>
    <mergeCell ref="AE56:AH56"/>
    <mergeCell ref="AI56:AL56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I77:AL77"/>
    <mergeCell ref="AM77:AP77"/>
    <mergeCell ref="AM76:AP76"/>
    <mergeCell ref="AQ76:AT76"/>
    <mergeCell ref="AU76:AX76"/>
    <mergeCell ref="AY76:BB76"/>
    <mergeCell ref="BC76:BF76"/>
    <mergeCell ref="BG76:BH76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E83:AH83"/>
    <mergeCell ref="AI83:AL83"/>
    <mergeCell ref="AM83:AP83"/>
    <mergeCell ref="AM82:AP82"/>
    <mergeCell ref="AQ82:AT82"/>
    <mergeCell ref="AU82:AX82"/>
    <mergeCell ref="AY82:BB82"/>
    <mergeCell ref="BC82:BF82"/>
    <mergeCell ref="BG82:BH82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M84:AP84"/>
    <mergeCell ref="AQ84:AT84"/>
    <mergeCell ref="AU84:AX84"/>
    <mergeCell ref="AY84:BB84"/>
    <mergeCell ref="BC84:BF84"/>
    <mergeCell ref="BG84:BH84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BC86:BF86"/>
    <mergeCell ref="BG86:BH86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8:AP88"/>
    <mergeCell ref="AQ88:AT88"/>
    <mergeCell ref="AU88:AX88"/>
    <mergeCell ref="AY88:BB88"/>
    <mergeCell ref="BC88:BF88"/>
    <mergeCell ref="BG88:BH88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101:AT101"/>
    <mergeCell ref="AU101:AX101"/>
    <mergeCell ref="AY101:BB101"/>
    <mergeCell ref="BC101:BF101"/>
    <mergeCell ref="BG101:BH101"/>
    <mergeCell ref="A102:B102"/>
    <mergeCell ref="AE102:AH102"/>
    <mergeCell ref="AI102:AL102"/>
    <mergeCell ref="AM102:AP102"/>
    <mergeCell ref="AQ102:AT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4:AP114"/>
    <mergeCell ref="AQ114:AT114"/>
    <mergeCell ref="AU114:AX114"/>
    <mergeCell ref="AY114:BB114"/>
    <mergeCell ref="BC114:BF114"/>
    <mergeCell ref="BG114:BH114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16:AP116"/>
    <mergeCell ref="AQ116:AT116"/>
    <mergeCell ref="AU116:AX116"/>
    <mergeCell ref="AY116:BB116"/>
    <mergeCell ref="BC116:BF116"/>
    <mergeCell ref="BG116:BH116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18:AP118"/>
    <mergeCell ref="AQ118:AT118"/>
    <mergeCell ref="AU118:AX118"/>
    <mergeCell ref="AY118:BB118"/>
    <mergeCell ref="BC118:BF118"/>
    <mergeCell ref="BG118:BH118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0:AP120"/>
    <mergeCell ref="AQ120:AT120"/>
    <mergeCell ref="AU120:AX120"/>
    <mergeCell ref="AY120:BB120"/>
    <mergeCell ref="BC120:BF120"/>
    <mergeCell ref="BG120:BH120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2:AP122"/>
    <mergeCell ref="AQ122:AT122"/>
    <mergeCell ref="AU122:AX122"/>
    <mergeCell ref="AY122:BB122"/>
    <mergeCell ref="BC122:BF122"/>
    <mergeCell ref="BG122:BH122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4:AP124"/>
    <mergeCell ref="AQ124:AT124"/>
    <mergeCell ref="AU124:AX124"/>
    <mergeCell ref="AY124:BB124"/>
    <mergeCell ref="BC124:BF124"/>
    <mergeCell ref="BG124:BH124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M131:AP131"/>
    <mergeCell ref="AQ131:AT131"/>
    <mergeCell ref="AU131:AX131"/>
    <mergeCell ref="AY131:BB131"/>
    <mergeCell ref="BC131:BF131"/>
    <mergeCell ref="BG131:BH131"/>
    <mergeCell ref="A131:B131"/>
    <mergeCell ref="C131:AB131"/>
    <mergeCell ref="AC131:AD131"/>
    <mergeCell ref="AE131:AH131"/>
    <mergeCell ref="AI131:AL131"/>
    <mergeCell ref="AM130:AP130"/>
    <mergeCell ref="AQ130:AT130"/>
    <mergeCell ref="AU130:AX130"/>
    <mergeCell ref="AY130:BB130"/>
    <mergeCell ref="BC130:BF130"/>
    <mergeCell ref="BG130:BH130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M153:AP153"/>
    <mergeCell ref="AQ153:AT153"/>
    <mergeCell ref="AU153:AX153"/>
    <mergeCell ref="AY153:BB153"/>
    <mergeCell ref="BC153:BF153"/>
    <mergeCell ref="BG153:BH153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2:AP152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9:AP159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61:AP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63:AP163"/>
    <mergeCell ref="AQ163:AT163"/>
    <mergeCell ref="AU163:AX163"/>
    <mergeCell ref="AY163:BB163"/>
    <mergeCell ref="BC163:BF163"/>
    <mergeCell ref="BG163:BH163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5:AP165"/>
    <mergeCell ref="AQ165:AT165"/>
    <mergeCell ref="AU165:AX165"/>
    <mergeCell ref="AY165:BB165"/>
    <mergeCell ref="BC165:BF165"/>
    <mergeCell ref="BG165:BH165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7:AP167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9:AP169"/>
    <mergeCell ref="AQ169:AT169"/>
    <mergeCell ref="AU169:AX169"/>
    <mergeCell ref="AY169:BB169"/>
    <mergeCell ref="BC169:BF169"/>
    <mergeCell ref="BG169:BH169"/>
    <mergeCell ref="AQ168:AT168"/>
    <mergeCell ref="AU168:AX168"/>
    <mergeCell ref="AY168:BB168"/>
    <mergeCell ref="BC168:BF168"/>
    <mergeCell ref="BG168:BH168"/>
    <mergeCell ref="A169:B169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M171:AP171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M173:AP173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5:AP175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7:AP177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9:AP179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81:AP181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83:AP183"/>
    <mergeCell ref="AQ183:AT183"/>
    <mergeCell ref="AU183:AX183"/>
    <mergeCell ref="AY183:BB183"/>
    <mergeCell ref="BC183:BF183"/>
    <mergeCell ref="BG183:BH183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M185:AP185"/>
    <mergeCell ref="AQ185:AT185"/>
    <mergeCell ref="AU185:AX185"/>
    <mergeCell ref="AY185:BB185"/>
    <mergeCell ref="BC185:BF185"/>
    <mergeCell ref="BG185:BH185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AE184:AH184"/>
    <mergeCell ref="AI184:AL184"/>
    <mergeCell ref="AM184:AP184"/>
    <mergeCell ref="AM187:AP187"/>
    <mergeCell ref="AQ187:AT187"/>
    <mergeCell ref="AU187:AX187"/>
    <mergeCell ref="AY187:BB187"/>
    <mergeCell ref="BC187:BF187"/>
    <mergeCell ref="BG187:BH187"/>
    <mergeCell ref="AQ186:AT186"/>
    <mergeCell ref="AU186:AX186"/>
    <mergeCell ref="AY186:BB186"/>
    <mergeCell ref="BC186:BF186"/>
    <mergeCell ref="BG186:BH186"/>
    <mergeCell ref="A187:B187"/>
    <mergeCell ref="C187:AB187"/>
    <mergeCell ref="AC187:AD187"/>
    <mergeCell ref="AE187:AH187"/>
    <mergeCell ref="AI187:AL187"/>
    <mergeCell ref="A186:B186"/>
    <mergeCell ref="C186:AB186"/>
    <mergeCell ref="AC186:AD186"/>
    <mergeCell ref="AE186:AH186"/>
    <mergeCell ref="AI186:AL186"/>
    <mergeCell ref="AM186:AP186"/>
    <mergeCell ref="AM189:AP189"/>
    <mergeCell ref="AQ189:AT189"/>
    <mergeCell ref="AU189:AX189"/>
    <mergeCell ref="AY189:BB189"/>
    <mergeCell ref="BC189:BF189"/>
    <mergeCell ref="BG189:BH189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AI189:AL189"/>
    <mergeCell ref="A188:B188"/>
    <mergeCell ref="C188:AB188"/>
    <mergeCell ref="AC188:AD188"/>
    <mergeCell ref="AE188:AH188"/>
    <mergeCell ref="AI188:AL188"/>
    <mergeCell ref="AM188:AP188"/>
    <mergeCell ref="AM191:AP191"/>
    <mergeCell ref="AQ191:AT191"/>
    <mergeCell ref="AU191:AX191"/>
    <mergeCell ref="AY191:BB191"/>
    <mergeCell ref="BC191:BF191"/>
    <mergeCell ref="BG191:BH191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AI191:AL191"/>
    <mergeCell ref="A190:B190"/>
    <mergeCell ref="C190:AB190"/>
    <mergeCell ref="AC190:AD190"/>
    <mergeCell ref="AE190:AH190"/>
    <mergeCell ref="AI190:AL190"/>
    <mergeCell ref="AM190:AP190"/>
    <mergeCell ref="AM193:AP193"/>
    <mergeCell ref="AQ193:AT193"/>
    <mergeCell ref="AU193:AX193"/>
    <mergeCell ref="AY193:BB193"/>
    <mergeCell ref="BC193:BF193"/>
    <mergeCell ref="BG193:BH193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M192:AP192"/>
    <mergeCell ref="AM195:AP195"/>
    <mergeCell ref="AQ195:AT195"/>
    <mergeCell ref="AU195:AX195"/>
    <mergeCell ref="AY195:BB195"/>
    <mergeCell ref="BC195:BF195"/>
    <mergeCell ref="BG195:BH195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4:AP194"/>
    <mergeCell ref="AM197:AP197"/>
    <mergeCell ref="AQ197:AT197"/>
    <mergeCell ref="AU197:AX197"/>
    <mergeCell ref="AY197:BB197"/>
    <mergeCell ref="BC197:BF197"/>
    <mergeCell ref="BG197:BH197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6:AP196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M201:AP201"/>
    <mergeCell ref="AQ201:AT201"/>
    <mergeCell ref="AU201:AX201"/>
    <mergeCell ref="AY201:BB201"/>
    <mergeCell ref="BC201:BF201"/>
    <mergeCell ref="BG201:BH201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200:AP200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5:AP205"/>
    <mergeCell ref="AQ205:AT205"/>
    <mergeCell ref="AU205:AX205"/>
    <mergeCell ref="AY205:BB205"/>
    <mergeCell ref="BC205:BF205"/>
    <mergeCell ref="BG205:BH205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7:AP207"/>
    <mergeCell ref="AQ207:AT207"/>
    <mergeCell ref="AU207:AX207"/>
    <mergeCell ref="AY207:BB207"/>
    <mergeCell ref="BC207:BF207"/>
    <mergeCell ref="BG207:BH207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11:AP211"/>
    <mergeCell ref="AQ211:AT211"/>
    <mergeCell ref="AU211:AX211"/>
    <mergeCell ref="AY211:BB211"/>
    <mergeCell ref="BC211:BF211"/>
    <mergeCell ref="BG211:BH211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13:AP213"/>
    <mergeCell ref="AQ213:AT213"/>
    <mergeCell ref="AU213:AX213"/>
    <mergeCell ref="AY213:BB213"/>
    <mergeCell ref="BC213:BF213"/>
    <mergeCell ref="BG213:BH213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5:AP215"/>
    <mergeCell ref="AQ215:AT215"/>
    <mergeCell ref="AU215:AX215"/>
    <mergeCell ref="AY215:BB215"/>
    <mergeCell ref="BC215:BF215"/>
    <mergeCell ref="BG215:BH215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7:AP217"/>
    <mergeCell ref="AQ217:AT217"/>
    <mergeCell ref="AU217:AX217"/>
    <mergeCell ref="AY217:BB217"/>
    <mergeCell ref="BC217:BF217"/>
    <mergeCell ref="BG217:BH217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9:AP219"/>
    <mergeCell ref="AQ219:AT219"/>
    <mergeCell ref="AU219:AX219"/>
    <mergeCell ref="AY219:BB219"/>
    <mergeCell ref="BC219:BF219"/>
    <mergeCell ref="BG219:BH219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21:AP221"/>
    <mergeCell ref="AQ221:AT221"/>
    <mergeCell ref="AU221:AX221"/>
    <mergeCell ref="AY221:BB221"/>
    <mergeCell ref="BC221:BF221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U228:AX228"/>
    <mergeCell ref="AY228:BB228"/>
    <mergeCell ref="BC228:BF228"/>
    <mergeCell ref="BG228:BH228"/>
    <mergeCell ref="AQ226:AT226"/>
    <mergeCell ref="AU226:AX226"/>
    <mergeCell ref="AY226:BB226"/>
    <mergeCell ref="BC226:BF226"/>
    <mergeCell ref="BG226:BH226"/>
    <mergeCell ref="AC228:AD228"/>
    <mergeCell ref="AE228:AH228"/>
    <mergeCell ref="AI228:AL228"/>
    <mergeCell ref="AM228:AP228"/>
    <mergeCell ref="AQ228:AT228"/>
    <mergeCell ref="A226:B226"/>
    <mergeCell ref="C226:AB226"/>
    <mergeCell ref="AC226:AD226"/>
    <mergeCell ref="AE226:AH226"/>
    <mergeCell ref="AI226:AL226"/>
    <mergeCell ref="AM226:AP22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8" fitToHeight="0" orientation="landscape" r:id="rId1"/>
  <headerFooter alignWithMargins="0">
    <oddFooter>&amp;P. oldal, összesen: &amp;N</oddFooter>
  </headerFooter>
  <rowBreaks count="10" manualBreakCount="10">
    <brk id="26" max="59" man="1"/>
    <brk id="46" max="59" man="1"/>
    <brk id="58" max="59" man="1"/>
    <brk id="75" max="59" man="1"/>
    <brk id="102" max="16383" man="1"/>
    <brk id="122" max="59" man="1"/>
    <brk id="137" max="59" man="1"/>
    <brk id="177" max="59" man="1"/>
    <brk id="189" max="59" man="1"/>
    <brk id="206" max="5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workbookViewId="0">
      <selection sqref="A1:F1"/>
    </sheetView>
  </sheetViews>
  <sheetFormatPr defaultRowHeight="12.75"/>
  <cols>
    <col min="1" max="1" width="4.85546875" style="4" customWidth="1"/>
    <col min="2" max="2" width="37.7109375" style="4" customWidth="1"/>
    <col min="3" max="6" width="20.7109375" style="1" customWidth="1"/>
    <col min="7" max="16384" width="9.140625" style="1"/>
  </cols>
  <sheetData>
    <row r="1" spans="1:6" ht="28.5" customHeight="1">
      <c r="A1" s="260" t="s">
        <v>945</v>
      </c>
      <c r="B1" s="260"/>
      <c r="C1" s="260"/>
      <c r="D1" s="260"/>
      <c r="E1" s="260"/>
      <c r="F1" s="260"/>
    </row>
    <row r="2" spans="1:6" ht="28.5" customHeight="1">
      <c r="A2" s="417" t="s">
        <v>580</v>
      </c>
      <c r="B2" s="578"/>
      <c r="C2" s="578"/>
      <c r="D2" s="578"/>
      <c r="E2" s="578"/>
      <c r="F2" s="579"/>
    </row>
    <row r="3" spans="1:6" ht="15.95" customHeight="1">
      <c r="A3" s="588"/>
      <c r="B3" s="588"/>
      <c r="C3" s="588"/>
      <c r="D3" s="588"/>
      <c r="E3" s="588"/>
      <c r="F3" s="588"/>
    </row>
    <row r="4" spans="1:6" ht="15.95" customHeight="1">
      <c r="A4" s="36" t="s">
        <v>592</v>
      </c>
      <c r="B4" s="109"/>
      <c r="C4" s="109"/>
      <c r="D4" s="109"/>
      <c r="E4" s="109"/>
      <c r="F4" s="109"/>
    </row>
    <row r="5" spans="1:6" ht="15.95" customHeight="1">
      <c r="A5" s="36" t="s">
        <v>593</v>
      </c>
      <c r="B5" s="109"/>
      <c r="C5" s="109"/>
      <c r="D5" s="109"/>
      <c r="E5" s="109"/>
      <c r="F5" s="109"/>
    </row>
    <row r="6" spans="1:6" ht="20.100000000000001" customHeight="1">
      <c r="A6" s="582" t="s">
        <v>444</v>
      </c>
      <c r="B6" s="582"/>
      <c r="C6" s="582"/>
      <c r="D6" s="582"/>
      <c r="E6" s="582"/>
      <c r="F6" s="582"/>
    </row>
    <row r="7" spans="1:6" ht="30" customHeight="1">
      <c r="A7" s="37" t="s">
        <v>441</v>
      </c>
      <c r="B7" s="37" t="s">
        <v>581</v>
      </c>
      <c r="C7" s="37" t="s">
        <v>582</v>
      </c>
      <c r="D7" s="37" t="s">
        <v>583</v>
      </c>
      <c r="E7" s="37" t="s">
        <v>584</v>
      </c>
      <c r="F7" s="37" t="s">
        <v>557</v>
      </c>
    </row>
    <row r="8" spans="1:6" ht="30" customHeight="1">
      <c r="A8" s="38">
        <v>1</v>
      </c>
      <c r="B8" s="39" t="s">
        <v>585</v>
      </c>
      <c r="C8" s="39"/>
      <c r="D8" s="39"/>
      <c r="E8" s="39"/>
      <c r="F8" s="40"/>
    </row>
    <row r="9" spans="1:6" ht="30" customHeight="1">
      <c r="A9" s="38">
        <v>2</v>
      </c>
      <c r="B9" s="41" t="s">
        <v>586</v>
      </c>
      <c r="C9" s="39"/>
      <c r="D9" s="39"/>
      <c r="E9" s="39"/>
      <c r="F9" s="40"/>
    </row>
    <row r="10" spans="1:6" ht="30" customHeight="1">
      <c r="A10" s="38">
        <v>3</v>
      </c>
      <c r="B10" s="41" t="s">
        <v>587</v>
      </c>
      <c r="C10" s="39"/>
      <c r="D10" s="39"/>
      <c r="E10" s="39"/>
      <c r="F10" s="40"/>
    </row>
    <row r="11" spans="1:6" ht="30" customHeight="1">
      <c r="A11" s="38">
        <v>4</v>
      </c>
      <c r="B11" s="39" t="s">
        <v>588</v>
      </c>
      <c r="C11" s="39"/>
      <c r="D11" s="39"/>
      <c r="E11" s="39"/>
      <c r="F11" s="40"/>
    </row>
    <row r="12" spans="1:6" ht="30" customHeight="1">
      <c r="A12" s="38">
        <v>5</v>
      </c>
      <c r="B12" s="41" t="s">
        <v>589</v>
      </c>
      <c r="C12" s="39"/>
      <c r="D12" s="39"/>
      <c r="E12" s="39"/>
      <c r="F12" s="40"/>
    </row>
    <row r="13" spans="1:6" ht="30" customHeight="1">
      <c r="A13" s="38">
        <v>6</v>
      </c>
      <c r="B13" s="41" t="s">
        <v>590</v>
      </c>
      <c r="C13" s="39"/>
      <c r="D13" s="39"/>
      <c r="E13" s="39"/>
      <c r="F13" s="40"/>
    </row>
    <row r="14" spans="1:6" ht="30" customHeight="1">
      <c r="A14" s="42"/>
      <c r="B14" s="43" t="s">
        <v>591</v>
      </c>
      <c r="C14" s="40"/>
      <c r="D14" s="40"/>
      <c r="E14" s="40"/>
      <c r="F14" s="44"/>
    </row>
  </sheetData>
  <mergeCells count="4">
    <mergeCell ref="A6:F6"/>
    <mergeCell ref="A1:F1"/>
    <mergeCell ref="A2:F2"/>
    <mergeCell ref="A3:F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view="pageBreakPreview" zoomScaleSheetLayoutView="100" workbookViewId="0">
      <selection sqref="A1:H1"/>
    </sheetView>
  </sheetViews>
  <sheetFormatPr defaultRowHeight="12.75"/>
  <cols>
    <col min="1" max="1" width="4.85546875" style="4" customWidth="1"/>
    <col min="2" max="2" width="35.85546875" style="4" customWidth="1"/>
    <col min="3" max="3" width="20.7109375" style="1" customWidth="1"/>
    <col min="4" max="4" width="9" style="1" customWidth="1"/>
    <col min="5" max="6" width="9.7109375" style="1" customWidth="1"/>
    <col min="7" max="7" width="9.140625" style="1"/>
    <col min="8" max="8" width="22" style="1" bestFit="1" customWidth="1"/>
    <col min="9" max="16384" width="9.140625" style="1"/>
  </cols>
  <sheetData>
    <row r="1" spans="1:8" ht="28.5" customHeight="1">
      <c r="A1" s="552" t="s">
        <v>946</v>
      </c>
      <c r="B1" s="552"/>
      <c r="C1" s="552"/>
      <c r="D1" s="552"/>
      <c r="E1" s="552"/>
      <c r="F1" s="552"/>
      <c r="G1" s="552"/>
      <c r="H1" s="552"/>
    </row>
    <row r="2" spans="1:8" ht="28.5" customHeight="1">
      <c r="A2" s="590" t="s">
        <v>594</v>
      </c>
      <c r="B2" s="591"/>
      <c r="C2" s="591"/>
      <c r="D2" s="591"/>
      <c r="E2" s="591"/>
      <c r="F2" s="591"/>
      <c r="G2" s="591"/>
      <c r="H2" s="592"/>
    </row>
    <row r="3" spans="1:8" ht="20.100000000000001" customHeight="1">
      <c r="A3" s="423"/>
      <c r="B3" s="423"/>
      <c r="C3" s="423"/>
      <c r="D3" s="423"/>
      <c r="E3" s="423"/>
      <c r="F3" s="423"/>
      <c r="G3" s="423"/>
      <c r="H3" s="423"/>
    </row>
    <row r="5" spans="1:8" ht="56.25" customHeight="1">
      <c r="A5" s="589" t="s">
        <v>925</v>
      </c>
      <c r="B5" s="589"/>
      <c r="C5" s="589"/>
      <c r="D5" s="589"/>
      <c r="E5" s="589"/>
      <c r="F5" s="589"/>
      <c r="G5" s="589"/>
      <c r="H5" s="589"/>
    </row>
  </sheetData>
  <mergeCells count="4">
    <mergeCell ref="A5:H5"/>
    <mergeCell ref="A1:H1"/>
    <mergeCell ref="A2:H2"/>
    <mergeCell ref="A3:H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workbookViewId="0">
      <selection sqref="A1:H1"/>
    </sheetView>
  </sheetViews>
  <sheetFormatPr defaultRowHeight="12.75"/>
  <cols>
    <col min="1" max="1" width="4.85546875" style="4" customWidth="1"/>
    <col min="2" max="2" width="37.7109375" style="4" customWidth="1"/>
    <col min="3" max="8" width="12.7109375" style="1" customWidth="1"/>
    <col min="9" max="16384" width="9.140625" style="1"/>
  </cols>
  <sheetData>
    <row r="1" spans="1:8" ht="28.5" customHeight="1">
      <c r="A1" s="593" t="s">
        <v>947</v>
      </c>
      <c r="B1" s="593"/>
      <c r="C1" s="593"/>
      <c r="D1" s="593"/>
      <c r="E1" s="593"/>
      <c r="F1" s="593"/>
      <c r="G1" s="593"/>
      <c r="H1" s="593"/>
    </row>
    <row r="2" spans="1:8" ht="37.5" customHeight="1">
      <c r="A2" s="597" t="s">
        <v>602</v>
      </c>
      <c r="B2" s="591"/>
      <c r="C2" s="591"/>
      <c r="D2" s="591"/>
      <c r="E2" s="591"/>
      <c r="F2" s="591"/>
      <c r="G2" s="591"/>
      <c r="H2" s="592"/>
    </row>
    <row r="3" spans="1:8" ht="15.95" customHeight="1">
      <c r="A3" s="423" t="s">
        <v>444</v>
      </c>
      <c r="B3" s="423"/>
      <c r="C3" s="423"/>
      <c r="D3" s="423"/>
      <c r="E3" s="423"/>
      <c r="F3" s="423"/>
      <c r="G3" s="423"/>
      <c r="H3" s="423"/>
    </row>
    <row r="4" spans="1:8" ht="20.100000000000001" customHeight="1">
      <c r="A4" s="594" t="s">
        <v>441</v>
      </c>
      <c r="B4" s="595" t="s">
        <v>595</v>
      </c>
      <c r="C4" s="594" t="s">
        <v>596</v>
      </c>
      <c r="D4" s="594" t="s">
        <v>597</v>
      </c>
      <c r="E4" s="595" t="s">
        <v>598</v>
      </c>
      <c r="F4" s="595"/>
      <c r="G4" s="595"/>
      <c r="H4" s="595"/>
    </row>
    <row r="5" spans="1:8" ht="20.100000000000001" customHeight="1">
      <c r="A5" s="594"/>
      <c r="B5" s="596"/>
      <c r="C5" s="596"/>
      <c r="D5" s="596"/>
      <c r="E5" s="45">
        <v>2015</v>
      </c>
      <c r="F5" s="45">
        <v>2016</v>
      </c>
      <c r="G5" s="45">
        <v>2017</v>
      </c>
      <c r="H5" s="45">
        <v>2018</v>
      </c>
    </row>
    <row r="6" spans="1:8" s="3" customFormat="1" ht="20.100000000000001" customHeight="1">
      <c r="A6" s="51">
        <v>1</v>
      </c>
      <c r="B6" s="52" t="s">
        <v>599</v>
      </c>
      <c r="C6" s="53"/>
      <c r="D6" s="53"/>
      <c r="E6" s="120">
        <v>1000</v>
      </c>
      <c r="F6" s="120"/>
      <c r="G6" s="120"/>
      <c r="H6" s="120"/>
    </row>
    <row r="7" spans="1:8" ht="22.5">
      <c r="A7" s="46">
        <v>2</v>
      </c>
      <c r="B7" s="119" t="s">
        <v>915</v>
      </c>
      <c r="C7" s="46">
        <v>2014</v>
      </c>
      <c r="D7" s="46">
        <v>2014</v>
      </c>
      <c r="E7" s="118">
        <v>1000</v>
      </c>
      <c r="F7" s="118">
        <v>0</v>
      </c>
      <c r="G7" s="118">
        <v>0</v>
      </c>
      <c r="H7" s="118">
        <v>0</v>
      </c>
    </row>
    <row r="8" spans="1:8" ht="20.100000000000001" customHeight="1">
      <c r="A8" s="46">
        <v>3</v>
      </c>
      <c r="B8" s="47"/>
      <c r="C8" s="48"/>
      <c r="D8" s="48"/>
      <c r="E8" s="48"/>
      <c r="F8" s="48"/>
      <c r="G8" s="48"/>
      <c r="H8" s="48"/>
    </row>
    <row r="9" spans="1:8" ht="20.100000000000001" customHeight="1">
      <c r="A9" s="46">
        <v>4</v>
      </c>
      <c r="B9" s="47"/>
      <c r="C9" s="48"/>
      <c r="D9" s="48"/>
      <c r="E9" s="48"/>
      <c r="F9" s="48"/>
      <c r="G9" s="48"/>
      <c r="H9" s="48"/>
    </row>
    <row r="10" spans="1:8" ht="20.100000000000001" customHeight="1">
      <c r="A10" s="46">
        <v>5</v>
      </c>
      <c r="B10" s="47"/>
      <c r="C10" s="48"/>
      <c r="D10" s="48"/>
      <c r="E10" s="48"/>
      <c r="F10" s="48"/>
      <c r="G10" s="48"/>
      <c r="H10" s="48"/>
    </row>
    <row r="11" spans="1:8" s="3" customFormat="1" ht="20.100000000000001" customHeight="1">
      <c r="A11" s="51">
        <v>6</v>
      </c>
      <c r="B11" s="52" t="s">
        <v>600</v>
      </c>
      <c r="C11" s="53"/>
      <c r="D11" s="53"/>
      <c r="E11" s="120"/>
      <c r="F11" s="120"/>
      <c r="G11" s="120"/>
      <c r="H11" s="120"/>
    </row>
    <row r="12" spans="1:8" ht="20.100000000000001" customHeight="1">
      <c r="A12" s="46">
        <v>7</v>
      </c>
      <c r="B12" s="47"/>
      <c r="C12" s="48"/>
      <c r="D12" s="48"/>
      <c r="E12" s="48"/>
      <c r="F12" s="48"/>
      <c r="G12" s="48"/>
      <c r="H12" s="48"/>
    </row>
    <row r="13" spans="1:8" ht="20.100000000000001" customHeight="1">
      <c r="A13" s="46">
        <v>8</v>
      </c>
      <c r="B13" s="47"/>
      <c r="C13" s="48"/>
      <c r="D13" s="48"/>
      <c r="E13" s="48"/>
      <c r="F13" s="48"/>
      <c r="G13" s="48"/>
      <c r="H13" s="48"/>
    </row>
    <row r="14" spans="1:8" ht="20.100000000000001" customHeight="1">
      <c r="A14" s="46">
        <v>9</v>
      </c>
      <c r="B14" s="47"/>
      <c r="C14" s="48"/>
      <c r="D14" s="48"/>
      <c r="E14" s="48"/>
      <c r="F14" s="48"/>
      <c r="G14" s="48"/>
      <c r="H14" s="48"/>
    </row>
    <row r="15" spans="1:8" ht="20.100000000000001" customHeight="1">
      <c r="A15" s="46">
        <v>10</v>
      </c>
      <c r="B15" s="47"/>
      <c r="C15" s="48"/>
      <c r="D15" s="48"/>
      <c r="E15" s="48"/>
      <c r="F15" s="48"/>
      <c r="G15" s="48"/>
      <c r="H15" s="48"/>
    </row>
    <row r="16" spans="1:8" s="3" customFormat="1" ht="20.100000000000001" customHeight="1">
      <c r="A16" s="45">
        <v>11</v>
      </c>
      <c r="B16" s="49" t="s">
        <v>601</v>
      </c>
      <c r="C16" s="50"/>
      <c r="D16" s="50"/>
      <c r="E16" s="121">
        <v>1000</v>
      </c>
      <c r="F16" s="121"/>
      <c r="G16" s="121"/>
      <c r="H16" s="121"/>
    </row>
  </sheetData>
  <mergeCells count="8">
    <mergeCell ref="A1:H1"/>
    <mergeCell ref="A3:H3"/>
    <mergeCell ref="A4:A5"/>
    <mergeCell ref="B4:B5"/>
    <mergeCell ref="C4:C5"/>
    <mergeCell ref="D4:D5"/>
    <mergeCell ref="E4:H4"/>
    <mergeCell ref="A2:H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SheetLayoutView="100" workbookViewId="0">
      <selection sqref="A1:C1"/>
    </sheetView>
  </sheetViews>
  <sheetFormatPr defaultRowHeight="12.75"/>
  <cols>
    <col min="1" max="1" width="4.85546875" style="4" customWidth="1"/>
    <col min="2" max="2" width="47" style="4" customWidth="1"/>
    <col min="3" max="3" width="22" style="1" customWidth="1"/>
    <col min="4" max="16384" width="9.140625" style="1"/>
  </cols>
  <sheetData>
    <row r="1" spans="1:3" ht="28.5" customHeight="1">
      <c r="A1" s="593" t="s">
        <v>948</v>
      </c>
      <c r="B1" s="593"/>
      <c r="C1" s="593"/>
    </row>
    <row r="2" spans="1:3" ht="27.75" customHeight="1">
      <c r="A2" s="598" t="s">
        <v>610</v>
      </c>
      <c r="B2" s="599"/>
      <c r="C2" s="600"/>
    </row>
    <row r="3" spans="1:3" ht="15.95" customHeight="1">
      <c r="A3" s="601" t="s">
        <v>690</v>
      </c>
      <c r="B3" s="601"/>
      <c r="C3" s="601"/>
    </row>
    <row r="4" spans="1:3" ht="57.75" customHeight="1">
      <c r="A4" s="37" t="s">
        <v>441</v>
      </c>
      <c r="B4" s="61" t="s">
        <v>603</v>
      </c>
      <c r="C4" s="62" t="s">
        <v>604</v>
      </c>
    </row>
    <row r="5" spans="1:3" ht="20.100000000000001" customHeight="1">
      <c r="A5" s="38">
        <v>1</v>
      </c>
      <c r="B5" s="39" t="s">
        <v>605</v>
      </c>
      <c r="C5" s="63">
        <v>180000</v>
      </c>
    </row>
    <row r="6" spans="1:3" s="3" customFormat="1" ht="20.100000000000001" customHeight="1">
      <c r="A6" s="38">
        <v>2</v>
      </c>
      <c r="B6" s="39" t="s">
        <v>878</v>
      </c>
      <c r="C6" s="64">
        <v>168000</v>
      </c>
    </row>
    <row r="7" spans="1:3" ht="20.100000000000001" customHeight="1">
      <c r="A7" s="38">
        <v>3</v>
      </c>
      <c r="B7" s="65" t="s">
        <v>606</v>
      </c>
      <c r="C7" s="63">
        <v>110000</v>
      </c>
    </row>
    <row r="8" spans="1:3" ht="20.100000000000001" customHeight="1">
      <c r="A8" s="38">
        <v>4</v>
      </c>
      <c r="B8" s="65" t="s">
        <v>607</v>
      </c>
      <c r="C8" s="63">
        <v>180000</v>
      </c>
    </row>
    <row r="9" spans="1:3" ht="20.100000000000001" customHeight="1">
      <c r="A9" s="66">
        <v>5</v>
      </c>
      <c r="B9" s="65" t="s">
        <v>608</v>
      </c>
      <c r="C9" s="63">
        <v>180000</v>
      </c>
    </row>
    <row r="10" spans="1:3" ht="20.100000000000001" customHeight="1">
      <c r="A10" s="66">
        <v>6</v>
      </c>
      <c r="B10" s="65" t="s">
        <v>609</v>
      </c>
      <c r="C10" s="63">
        <v>575160</v>
      </c>
    </row>
    <row r="11" spans="1:3" s="3" customFormat="1" ht="20.100000000000001" customHeight="1">
      <c r="A11" s="66">
        <v>7</v>
      </c>
      <c r="B11" s="39" t="s">
        <v>879</v>
      </c>
      <c r="C11" s="63">
        <v>300960</v>
      </c>
    </row>
    <row r="12" spans="1:3" ht="20.100000000000001" customHeight="1">
      <c r="A12" s="61"/>
      <c r="B12" s="67" t="s">
        <v>591</v>
      </c>
      <c r="C12" s="68">
        <f>SUM(C5:C11)</f>
        <v>1694120</v>
      </c>
    </row>
  </sheetData>
  <mergeCells count="3">
    <mergeCell ref="A1:C1"/>
    <mergeCell ref="A2:C2"/>
    <mergeCell ref="A3:C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D11"/>
  <sheetViews>
    <sheetView view="pageBreakPreview" zoomScaleSheetLayoutView="100" workbookViewId="0">
      <selection sqref="A1:D1"/>
    </sheetView>
  </sheetViews>
  <sheetFormatPr defaultRowHeight="12.75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4" ht="28.5" customHeight="1">
      <c r="A1" s="552" t="s">
        <v>949</v>
      </c>
      <c r="B1" s="552"/>
      <c r="C1" s="552"/>
      <c r="D1" s="552"/>
    </row>
    <row r="2" spans="1:4" ht="27.75" customHeight="1">
      <c r="A2" s="602" t="s">
        <v>634</v>
      </c>
      <c r="B2" s="603"/>
      <c r="C2" s="603"/>
      <c r="D2" s="604"/>
    </row>
    <row r="3" spans="1:4" ht="13.5" customHeight="1">
      <c r="A3" s="420" t="s">
        <v>632</v>
      </c>
      <c r="B3" s="421"/>
      <c r="C3" s="421"/>
      <c r="D3" s="422"/>
    </row>
    <row r="4" spans="1:4" ht="15.95" customHeight="1">
      <c r="A4" s="601"/>
      <c r="B4" s="601"/>
      <c r="C4" s="601"/>
      <c r="D4" s="601"/>
    </row>
    <row r="5" spans="1:4" ht="20.100000000000001" customHeight="1">
      <c r="A5" s="81"/>
      <c r="B5" s="82" t="s">
        <v>880</v>
      </c>
      <c r="C5" s="82" t="s">
        <v>881</v>
      </c>
      <c r="D5" s="82" t="s">
        <v>611</v>
      </c>
    </row>
    <row r="6" spans="1:4" ht="20.100000000000001" customHeight="1">
      <c r="A6" s="83" t="s">
        <v>443</v>
      </c>
      <c r="B6" s="84">
        <v>18</v>
      </c>
      <c r="C6" s="84">
        <v>18</v>
      </c>
      <c r="D6" s="85">
        <f>(B6+C6)/2</f>
        <v>18</v>
      </c>
    </row>
    <row r="7" spans="1:4" ht="20.100000000000001" customHeight="1">
      <c r="A7" s="86" t="s">
        <v>613</v>
      </c>
      <c r="B7" s="84">
        <v>30</v>
      </c>
      <c r="C7" s="84">
        <v>30</v>
      </c>
      <c r="D7" s="85">
        <f>(B7+C7)/2</f>
        <v>30</v>
      </c>
    </row>
    <row r="8" spans="1:4" s="3" customFormat="1" ht="20.100000000000001" customHeight="1">
      <c r="A8" s="83" t="s">
        <v>612</v>
      </c>
      <c r="B8" s="87">
        <v>15.5</v>
      </c>
      <c r="C8" s="84">
        <v>15.5</v>
      </c>
      <c r="D8" s="85">
        <f>(B8+C8)/2</f>
        <v>15.5</v>
      </c>
    </row>
    <row r="9" spans="1:4" ht="20.100000000000001" customHeight="1">
      <c r="A9" s="83" t="s">
        <v>633</v>
      </c>
      <c r="B9" s="84">
        <v>11</v>
      </c>
      <c r="C9" s="84">
        <v>11</v>
      </c>
      <c r="D9" s="85">
        <f>(B9+C9)/2</f>
        <v>11</v>
      </c>
    </row>
    <row r="10" spans="1:4" ht="20.100000000000001" customHeight="1">
      <c r="A10" s="88" t="s">
        <v>591</v>
      </c>
      <c r="B10" s="89">
        <f>SUM(B6:B9)</f>
        <v>74.5</v>
      </c>
      <c r="C10" s="89">
        <f>SUM(C6:C9)</f>
        <v>74.5</v>
      </c>
      <c r="D10" s="89">
        <f>SUM(D6:D9)</f>
        <v>74.5</v>
      </c>
    </row>
    <row r="11" spans="1:4" ht="20.100000000000001" customHeight="1"/>
  </sheetData>
  <mergeCells count="4">
    <mergeCell ref="A2:D2"/>
    <mergeCell ref="A4:D4"/>
    <mergeCell ref="A1:D1"/>
    <mergeCell ref="A3:D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G41"/>
  <sheetViews>
    <sheetView view="pageBreakPreview" zoomScaleSheetLayoutView="100" workbookViewId="0">
      <selection sqref="A1:D1"/>
    </sheetView>
  </sheetViews>
  <sheetFormatPr defaultRowHeight="12.75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7" ht="28.5" customHeight="1">
      <c r="A1" s="552" t="s">
        <v>950</v>
      </c>
      <c r="B1" s="552"/>
      <c r="C1" s="552"/>
      <c r="D1" s="552"/>
    </row>
    <row r="2" spans="1:7" ht="27.75" customHeight="1">
      <c r="A2" s="602" t="s">
        <v>636</v>
      </c>
      <c r="B2" s="603"/>
      <c r="C2" s="603"/>
      <c r="D2" s="604"/>
    </row>
    <row r="3" spans="1:7" ht="12" customHeight="1">
      <c r="A3" s="420" t="s">
        <v>635</v>
      </c>
      <c r="B3" s="421"/>
      <c r="C3" s="421"/>
      <c r="D3" s="422"/>
    </row>
    <row r="4" spans="1:7" ht="13.5" customHeight="1">
      <c r="A4" s="601"/>
      <c r="B4" s="601"/>
      <c r="C4" s="601"/>
      <c r="D4" s="601"/>
      <c r="E4" s="54"/>
      <c r="F4" s="54"/>
      <c r="G4" s="54"/>
    </row>
    <row r="5" spans="1:7" ht="20.100000000000001" customHeight="1">
      <c r="A5" s="88"/>
      <c r="B5" s="82" t="s">
        <v>880</v>
      </c>
      <c r="C5" s="82" t="s">
        <v>881</v>
      </c>
      <c r="D5" s="57" t="s">
        <v>611</v>
      </c>
    </row>
    <row r="6" spans="1:7" ht="20.100000000000001" customHeight="1">
      <c r="A6" s="90" t="s">
        <v>614</v>
      </c>
      <c r="B6" s="84">
        <v>1</v>
      </c>
      <c r="C6" s="84">
        <v>1</v>
      </c>
      <c r="D6" s="85">
        <f>(B6+C6)/2</f>
        <v>1</v>
      </c>
    </row>
    <row r="7" spans="1:7" ht="20.100000000000001" customHeight="1">
      <c r="A7" s="90" t="s">
        <v>615</v>
      </c>
      <c r="B7" s="84">
        <v>1</v>
      </c>
      <c r="C7" s="84">
        <v>1</v>
      </c>
      <c r="D7" s="85">
        <f t="shared" ref="D7:D13" si="0">(B7+C7)/2</f>
        <v>1</v>
      </c>
    </row>
    <row r="8" spans="1:7" ht="20.100000000000001" customHeight="1">
      <c r="A8" s="90" t="s">
        <v>616</v>
      </c>
      <c r="B8" s="84">
        <v>2</v>
      </c>
      <c r="C8" s="84">
        <v>2</v>
      </c>
      <c r="D8" s="85">
        <f t="shared" si="0"/>
        <v>2</v>
      </c>
    </row>
    <row r="9" spans="1:7" ht="20.100000000000001" customHeight="1">
      <c r="A9" s="90" t="s">
        <v>617</v>
      </c>
      <c r="B9" s="84">
        <v>1</v>
      </c>
      <c r="C9" s="84">
        <v>1</v>
      </c>
      <c r="D9" s="85">
        <f t="shared" si="0"/>
        <v>1</v>
      </c>
    </row>
    <row r="10" spans="1:7" ht="20.100000000000001" customHeight="1">
      <c r="A10" s="90" t="s">
        <v>618</v>
      </c>
      <c r="B10" s="84">
        <v>0.5</v>
      </c>
      <c r="C10" s="84">
        <v>0.5</v>
      </c>
      <c r="D10" s="85">
        <f t="shared" si="0"/>
        <v>0.5</v>
      </c>
    </row>
    <row r="11" spans="1:7" ht="20.100000000000001" customHeight="1">
      <c r="A11" s="90" t="s">
        <v>619</v>
      </c>
      <c r="B11" s="84">
        <v>6</v>
      </c>
      <c r="C11" s="84">
        <v>6</v>
      </c>
      <c r="D11" s="85">
        <f t="shared" si="0"/>
        <v>6</v>
      </c>
    </row>
    <row r="12" spans="1:7" ht="20.100000000000001" customHeight="1">
      <c r="A12" s="83" t="s">
        <v>620</v>
      </c>
      <c r="B12" s="87">
        <v>5.5</v>
      </c>
      <c r="C12" s="87">
        <v>5.5</v>
      </c>
      <c r="D12" s="85">
        <f t="shared" si="0"/>
        <v>5.5</v>
      </c>
    </row>
    <row r="13" spans="1:7" ht="20.100000000000001" customHeight="1">
      <c r="A13" s="83" t="s">
        <v>621</v>
      </c>
      <c r="B13" s="87">
        <v>1</v>
      </c>
      <c r="C13" s="87">
        <v>1</v>
      </c>
      <c r="D13" s="85">
        <f t="shared" si="0"/>
        <v>1</v>
      </c>
    </row>
    <row r="14" spans="1:7" ht="20.100000000000001" customHeight="1">
      <c r="A14" s="88" t="s">
        <v>591</v>
      </c>
      <c r="B14" s="91">
        <f>SUM(B6:B13)</f>
        <v>18</v>
      </c>
      <c r="C14" s="91">
        <f>SUM(C6:C13)</f>
        <v>18</v>
      </c>
      <c r="D14" s="91">
        <f>SUM(D6:D13)</f>
        <v>18</v>
      </c>
    </row>
    <row r="16" spans="1:7" ht="27.75" customHeight="1">
      <c r="A16" s="602" t="s">
        <v>637</v>
      </c>
      <c r="B16" s="603"/>
      <c r="C16" s="603"/>
      <c r="D16" s="604"/>
    </row>
    <row r="17" spans="1:4" ht="14.25" customHeight="1">
      <c r="A17" s="420" t="s">
        <v>635</v>
      </c>
      <c r="B17" s="421"/>
      <c r="C17" s="421"/>
      <c r="D17" s="422"/>
    </row>
    <row r="18" spans="1:4">
      <c r="A18" s="588"/>
      <c r="B18" s="588"/>
      <c r="C18" s="588"/>
      <c r="D18" s="588"/>
    </row>
    <row r="19" spans="1:4" ht="20.100000000000001" customHeight="1">
      <c r="A19" s="88"/>
      <c r="B19" s="82" t="s">
        <v>880</v>
      </c>
      <c r="C19" s="82" t="s">
        <v>881</v>
      </c>
      <c r="D19" s="57" t="s">
        <v>611</v>
      </c>
    </row>
    <row r="20" spans="1:4" ht="20.100000000000001" customHeight="1">
      <c r="A20" s="83" t="s">
        <v>622</v>
      </c>
      <c r="B20" s="84">
        <v>30</v>
      </c>
      <c r="C20" s="84">
        <v>30</v>
      </c>
      <c r="D20" s="85">
        <f>(B20+C20)/2</f>
        <v>30</v>
      </c>
    </row>
    <row r="21" spans="1:4" ht="20.100000000000001" customHeight="1">
      <c r="A21" s="88" t="s">
        <v>591</v>
      </c>
      <c r="B21" s="91">
        <f>SUM(B20:B20)</f>
        <v>30</v>
      </c>
      <c r="C21" s="91">
        <f>SUM(C20:C20)</f>
        <v>30</v>
      </c>
      <c r="D21" s="91">
        <f>SUM(D20:D20)</f>
        <v>30</v>
      </c>
    </row>
    <row r="22" spans="1:4" ht="20.100000000000001" customHeight="1"/>
    <row r="23" spans="1:4" ht="27.75" customHeight="1">
      <c r="A23" s="602" t="s">
        <v>638</v>
      </c>
      <c r="B23" s="603"/>
      <c r="C23" s="603"/>
      <c r="D23" s="604"/>
    </row>
    <row r="24" spans="1:4" ht="11.25" customHeight="1">
      <c r="A24" s="420" t="s">
        <v>635</v>
      </c>
      <c r="B24" s="421"/>
      <c r="C24" s="421"/>
      <c r="D24" s="422"/>
    </row>
    <row r="25" spans="1:4">
      <c r="A25" s="588"/>
      <c r="B25" s="588"/>
      <c r="C25" s="588"/>
      <c r="D25" s="588"/>
    </row>
    <row r="26" spans="1:4" ht="20.100000000000001" customHeight="1">
      <c r="A26" s="92"/>
      <c r="B26" s="82" t="s">
        <v>880</v>
      </c>
      <c r="C26" s="82" t="s">
        <v>881</v>
      </c>
      <c r="D26" s="57" t="s">
        <v>611</v>
      </c>
    </row>
    <row r="27" spans="1:4" ht="20.100000000000001" customHeight="1">
      <c r="A27" s="83" t="s">
        <v>623</v>
      </c>
      <c r="B27" s="93">
        <v>8</v>
      </c>
      <c r="C27" s="93">
        <v>8</v>
      </c>
      <c r="D27" s="94">
        <f>(B27+C27)/2</f>
        <v>8</v>
      </c>
    </row>
    <row r="28" spans="1:4" ht="20.100000000000001" customHeight="1">
      <c r="A28" s="83" t="s">
        <v>624</v>
      </c>
      <c r="B28" s="87">
        <v>7</v>
      </c>
      <c r="C28" s="87">
        <v>7</v>
      </c>
      <c r="D28" s="94">
        <f>(B28+C28)/2</f>
        <v>7</v>
      </c>
    </row>
    <row r="29" spans="1:4" ht="20.100000000000001" customHeight="1">
      <c r="A29" s="83" t="s">
        <v>625</v>
      </c>
      <c r="B29" s="87">
        <v>0.5</v>
      </c>
      <c r="C29" s="87">
        <v>0.5</v>
      </c>
      <c r="D29" s="94">
        <f>(B29+C29)/2</f>
        <v>0.5</v>
      </c>
    </row>
    <row r="30" spans="1:4" ht="20.100000000000001" customHeight="1">
      <c r="A30" s="88" t="s">
        <v>591</v>
      </c>
      <c r="B30" s="91">
        <f>SUM(B27:B29)</f>
        <v>15.5</v>
      </c>
      <c r="C30" s="91">
        <f>SUM(C27:C29)</f>
        <v>15.5</v>
      </c>
      <c r="D30" s="91">
        <f>SUM(D27:D29)</f>
        <v>15.5</v>
      </c>
    </row>
    <row r="31" spans="1:4" ht="20.100000000000001" customHeight="1"/>
    <row r="32" spans="1:4" ht="20.100000000000001" customHeight="1"/>
    <row r="33" spans="1:5" ht="27.75" customHeight="1">
      <c r="A33" s="602" t="s">
        <v>639</v>
      </c>
      <c r="B33" s="603"/>
      <c r="C33" s="603"/>
      <c r="D33" s="604"/>
      <c r="E33"/>
    </row>
    <row r="34" spans="1:5" ht="12.75" customHeight="1">
      <c r="A34" s="420" t="s">
        <v>635</v>
      </c>
      <c r="B34" s="421"/>
      <c r="C34" s="421"/>
      <c r="D34" s="422"/>
      <c r="E34"/>
    </row>
    <row r="35" spans="1:5">
      <c r="A35" s="588"/>
      <c r="B35" s="588"/>
      <c r="C35" s="588"/>
      <c r="D35" s="588"/>
      <c r="E35"/>
    </row>
    <row r="36" spans="1:5" ht="20.100000000000001" customHeight="1">
      <c r="A36" s="88" t="s">
        <v>627</v>
      </c>
      <c r="B36" s="82" t="s">
        <v>880</v>
      </c>
      <c r="C36" s="82" t="s">
        <v>881</v>
      </c>
      <c r="D36" s="57" t="s">
        <v>611</v>
      </c>
      <c r="E36" s="55"/>
    </row>
    <row r="37" spans="1:5" ht="20.100000000000001" customHeight="1">
      <c r="A37" s="83" t="s">
        <v>628</v>
      </c>
      <c r="B37" s="87">
        <v>6</v>
      </c>
      <c r="C37" s="87">
        <v>6</v>
      </c>
      <c r="D37" s="95">
        <f>(B37+C37)/2</f>
        <v>6</v>
      </c>
      <c r="E37" s="55"/>
    </row>
    <row r="38" spans="1:5" ht="20.100000000000001" customHeight="1">
      <c r="A38" s="83" t="s">
        <v>629</v>
      </c>
      <c r="B38" s="87">
        <v>3</v>
      </c>
      <c r="C38" s="87">
        <v>3</v>
      </c>
      <c r="D38" s="95">
        <f>(B38+C38)/2</f>
        <v>3</v>
      </c>
      <c r="E38" s="55"/>
    </row>
    <row r="39" spans="1:5" ht="20.100000000000001" customHeight="1">
      <c r="A39" s="83" t="s">
        <v>631</v>
      </c>
      <c r="B39" s="87">
        <v>1</v>
      </c>
      <c r="C39" s="87">
        <v>1</v>
      </c>
      <c r="D39" s="95">
        <f>(B39+C39)/2</f>
        <v>1</v>
      </c>
      <c r="E39" s="55"/>
    </row>
    <row r="40" spans="1:5" ht="20.100000000000001" customHeight="1">
      <c r="A40" s="83" t="s">
        <v>630</v>
      </c>
      <c r="B40" s="84">
        <v>1</v>
      </c>
      <c r="C40" s="84">
        <v>1</v>
      </c>
      <c r="D40" s="95">
        <f>(B40+C40)/2</f>
        <v>1</v>
      </c>
      <c r="E40" s="55"/>
    </row>
    <row r="41" spans="1:5" ht="20.100000000000001" customHeight="1">
      <c r="A41" s="96" t="s">
        <v>591</v>
      </c>
      <c r="B41" s="91">
        <f>SUM(B37:B40)</f>
        <v>11</v>
      </c>
      <c r="C41" s="91">
        <f>SUM(C37:C40)</f>
        <v>11</v>
      </c>
      <c r="D41" s="91">
        <f>SUM(D37:D40)</f>
        <v>11</v>
      </c>
      <c r="E41" s="55"/>
    </row>
  </sheetData>
  <mergeCells count="13">
    <mergeCell ref="A35:D35"/>
    <mergeCell ref="A17:D17"/>
    <mergeCell ref="A24:D24"/>
    <mergeCell ref="A34:D34"/>
    <mergeCell ref="A1:D1"/>
    <mergeCell ref="A3:D3"/>
    <mergeCell ref="A2:D2"/>
    <mergeCell ref="A4:D4"/>
    <mergeCell ref="A16:D16"/>
    <mergeCell ref="A18:D18"/>
    <mergeCell ref="A23:D23"/>
    <mergeCell ref="A25:D25"/>
    <mergeCell ref="A33:D3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rowBreaks count="1" manualBreakCount="1">
    <brk id="22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K12"/>
  <sheetViews>
    <sheetView view="pageBreakPreview" zoomScaleSheetLayoutView="100" workbookViewId="0">
      <selection sqref="A1:BK1"/>
    </sheetView>
  </sheetViews>
  <sheetFormatPr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619" t="s">
        <v>951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  <c r="AS1" s="619"/>
      <c r="AT1" s="619"/>
      <c r="AU1" s="619"/>
      <c r="AV1" s="619"/>
      <c r="AW1" s="619"/>
      <c r="AX1" s="619"/>
      <c r="AY1" s="619"/>
      <c r="AZ1" s="619"/>
      <c r="BA1" s="619"/>
      <c r="BB1" s="619"/>
      <c r="BC1" s="619"/>
      <c r="BD1" s="619"/>
      <c r="BE1" s="619"/>
      <c r="BF1" s="619"/>
      <c r="BG1" s="619"/>
      <c r="BH1" s="619"/>
      <c r="BI1" s="619"/>
      <c r="BJ1" s="619"/>
      <c r="BK1" s="619"/>
    </row>
    <row r="2" spans="1:63" ht="28.5" customHeight="1">
      <c r="A2" s="261" t="s">
        <v>443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8"/>
    </row>
    <row r="3" spans="1:63" ht="15" customHeight="1">
      <c r="A3" s="264" t="s">
        <v>649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20"/>
    </row>
    <row r="4" spans="1:63" ht="15.95" customHeight="1">
      <c r="A4" s="321" t="s">
        <v>444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</row>
    <row r="5" spans="1:63" ht="15.95" customHeight="1">
      <c r="A5" s="269" t="s">
        <v>441</v>
      </c>
      <c r="B5" s="269"/>
      <c r="C5" s="342" t="s">
        <v>445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616" t="s">
        <v>446</v>
      </c>
      <c r="AH5" s="617"/>
      <c r="AI5" s="617"/>
      <c r="AJ5" s="617"/>
      <c r="AK5" s="617"/>
      <c r="AL5" s="617"/>
      <c r="AM5" s="617"/>
      <c r="AN5" s="617"/>
      <c r="AO5" s="617"/>
      <c r="AP5" s="617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  <c r="BB5" s="617"/>
      <c r="BC5" s="617"/>
      <c r="BD5" s="617"/>
      <c r="BE5" s="617"/>
      <c r="BF5" s="617"/>
      <c r="BG5" s="617"/>
      <c r="BH5" s="617"/>
      <c r="BI5" s="617"/>
      <c r="BJ5" s="617"/>
      <c r="BK5" s="618"/>
    </row>
    <row r="6" spans="1:63" ht="35.1" customHeight="1">
      <c r="A6" s="269"/>
      <c r="B6" s="269"/>
      <c r="C6" s="270" t="s">
        <v>648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34"/>
      <c r="S6" s="276" t="s">
        <v>241</v>
      </c>
      <c r="T6" s="272"/>
      <c r="U6" s="272"/>
      <c r="V6" s="272"/>
      <c r="W6" s="276" t="s">
        <v>437</v>
      </c>
      <c r="X6" s="272"/>
      <c r="Y6" s="272"/>
      <c r="Z6" s="272"/>
      <c r="AA6" s="276" t="s">
        <v>438</v>
      </c>
      <c r="AB6" s="272"/>
      <c r="AC6" s="272"/>
      <c r="AD6" s="272"/>
      <c r="AE6" s="276" t="s">
        <v>439</v>
      </c>
      <c r="AF6" s="272"/>
      <c r="AG6" s="273" t="s">
        <v>26</v>
      </c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5"/>
      <c r="AW6" s="33"/>
      <c r="AX6" s="612" t="s">
        <v>241</v>
      </c>
      <c r="AY6" s="613"/>
      <c r="AZ6" s="613"/>
      <c r="BA6" s="614"/>
      <c r="BB6" s="612" t="s">
        <v>437</v>
      </c>
      <c r="BC6" s="613"/>
      <c r="BD6" s="613"/>
      <c r="BE6" s="614"/>
      <c r="BF6" s="612" t="s">
        <v>438</v>
      </c>
      <c r="BG6" s="613"/>
      <c r="BH6" s="613"/>
      <c r="BI6" s="614"/>
      <c r="BJ6" s="612" t="s">
        <v>439</v>
      </c>
      <c r="BK6" s="614"/>
    </row>
    <row r="7" spans="1:63">
      <c r="A7" s="341" t="s">
        <v>176</v>
      </c>
      <c r="B7" s="341"/>
      <c r="C7" s="316" t="s">
        <v>177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"/>
      <c r="S7" s="316" t="s">
        <v>178</v>
      </c>
      <c r="T7" s="316"/>
      <c r="U7" s="316"/>
      <c r="V7" s="316"/>
      <c r="W7" s="316" t="s">
        <v>175</v>
      </c>
      <c r="X7" s="316"/>
      <c r="Y7" s="316"/>
      <c r="Z7" s="316"/>
      <c r="AA7" s="316" t="s">
        <v>440</v>
      </c>
      <c r="AB7" s="316"/>
      <c r="AC7" s="316"/>
      <c r="AD7" s="316"/>
      <c r="AE7" s="316" t="s">
        <v>558</v>
      </c>
      <c r="AF7" s="316"/>
      <c r="AG7" s="277" t="s">
        <v>559</v>
      </c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9"/>
      <c r="AW7" s="31"/>
      <c r="AX7" s="610" t="s">
        <v>573</v>
      </c>
      <c r="AY7" s="615"/>
      <c r="AZ7" s="615"/>
      <c r="BA7" s="611"/>
      <c r="BB7" s="610" t="s">
        <v>574</v>
      </c>
      <c r="BC7" s="615"/>
      <c r="BD7" s="615"/>
      <c r="BE7" s="611"/>
      <c r="BF7" s="610" t="s">
        <v>575</v>
      </c>
      <c r="BG7" s="615"/>
      <c r="BH7" s="615"/>
      <c r="BI7" s="611"/>
      <c r="BJ7" s="610" t="s">
        <v>576</v>
      </c>
      <c r="BK7" s="611"/>
    </row>
    <row r="8" spans="1:63" ht="20.100000000000001" customHeight="1">
      <c r="A8" s="339" t="s">
        <v>0</v>
      </c>
      <c r="B8" s="340"/>
      <c r="C8" s="286" t="s">
        <v>647</v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12" t="s">
        <v>262</v>
      </c>
      <c r="S8" s="287">
        <f>'17'!S8:V8+310</f>
        <v>257290</v>
      </c>
      <c r="T8" s="287"/>
      <c r="U8" s="287"/>
      <c r="V8" s="287"/>
      <c r="W8" s="287">
        <f>'17'!W8:Z8+'17'!W19:Z19+'17'!W30:Z30-103803</f>
        <v>263706</v>
      </c>
      <c r="X8" s="287"/>
      <c r="Y8" s="287"/>
      <c r="Z8" s="287"/>
      <c r="AA8" s="287">
        <f>'17'!AA8:AD8+'17'!AA19:AD19+'17'!AA30:AD30-103803</f>
        <v>263475</v>
      </c>
      <c r="AB8" s="287"/>
      <c r="AC8" s="287"/>
      <c r="AD8" s="287"/>
      <c r="AE8" s="310">
        <f>IF(W8&lt;&gt;"",AA8/W8,"n.é.")</f>
        <v>0.99912402448180926</v>
      </c>
      <c r="AF8" s="311"/>
      <c r="AG8" s="289" t="s">
        <v>646</v>
      </c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1"/>
      <c r="AW8" s="12" t="s">
        <v>32</v>
      </c>
      <c r="AX8" s="312">
        <f>'17'!AX8:BA8+310</f>
        <v>276517</v>
      </c>
      <c r="AY8" s="313"/>
      <c r="AZ8" s="313"/>
      <c r="BA8" s="314"/>
      <c r="BB8" s="312">
        <f>'17'!BB8:BE8+'17'!BB19:BE19+'17'!BB30:BE30-103803</f>
        <v>282933</v>
      </c>
      <c r="BC8" s="313"/>
      <c r="BD8" s="313"/>
      <c r="BE8" s="314"/>
      <c r="BF8" s="312">
        <f>'17'!BF8:BI8+'17'!BF19:BI19+'17'!BF30:BI30-103803</f>
        <v>278857</v>
      </c>
      <c r="BG8" s="313"/>
      <c r="BH8" s="313"/>
      <c r="BI8" s="314"/>
      <c r="BJ8" s="310">
        <f>IF(BB8&lt;&gt;"",BF8/BB8,"n.é.")</f>
        <v>0.98559376248087005</v>
      </c>
      <c r="BK8" s="311"/>
    </row>
    <row r="9" spans="1:63" ht="20.100000000000001" customHeight="1">
      <c r="A9" s="339" t="s">
        <v>1</v>
      </c>
      <c r="B9" s="340"/>
      <c r="C9" s="286" t="s">
        <v>645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12" t="s">
        <v>299</v>
      </c>
      <c r="S9" s="287">
        <f>'17'!S9:V9+600</f>
        <v>121015</v>
      </c>
      <c r="T9" s="287"/>
      <c r="U9" s="287"/>
      <c r="V9" s="287"/>
      <c r="W9" s="287">
        <f>'17'!W9:Z9+'17'!W20:Z20+'17'!W31:Z31</f>
        <v>227931</v>
      </c>
      <c r="X9" s="287"/>
      <c r="Y9" s="287"/>
      <c r="Z9" s="287"/>
      <c r="AA9" s="287">
        <f>'17'!AA9:AD9+'17'!AA20:AD20+'17'!AA31:AD31</f>
        <v>212439</v>
      </c>
      <c r="AB9" s="287"/>
      <c r="AC9" s="287"/>
      <c r="AD9" s="287"/>
      <c r="AE9" s="142">
        <f t="shared" ref="AE9:AE11" si="0">IF(W9&lt;&gt;"",AA9/W9,"n.é.")</f>
        <v>0.93203206233465385</v>
      </c>
      <c r="AF9" s="143"/>
      <c r="AG9" s="289" t="s">
        <v>644</v>
      </c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1"/>
      <c r="AW9" s="12" t="s">
        <v>52</v>
      </c>
      <c r="AX9" s="312">
        <f>'17'!AX9:BA9+600</f>
        <v>101788</v>
      </c>
      <c r="AY9" s="313"/>
      <c r="AZ9" s="313"/>
      <c r="BA9" s="314"/>
      <c r="BB9" s="312">
        <f>'17'!BB9:BE9+'17'!BB20:BE20+'17'!BB31:BE31</f>
        <v>208287</v>
      </c>
      <c r="BC9" s="313"/>
      <c r="BD9" s="313"/>
      <c r="BE9" s="314"/>
      <c r="BF9" s="312">
        <f>'17'!BF9:BI9+'17'!BF20:BI20+'17'!BF31:BI31</f>
        <v>187143</v>
      </c>
      <c r="BG9" s="313"/>
      <c r="BH9" s="313"/>
      <c r="BI9" s="314"/>
      <c r="BJ9" s="142">
        <f t="shared" ref="BJ9:BJ11" si="1">IF(BB9&lt;&gt;"",BF9/BB9,"n.é.")</f>
        <v>0.89848622333606998</v>
      </c>
      <c r="BK9" s="143"/>
    </row>
    <row r="10" spans="1:63" ht="20.100000000000001" customHeight="1">
      <c r="A10" s="339" t="s">
        <v>2</v>
      </c>
      <c r="B10" s="340"/>
      <c r="C10" s="286" t="s">
        <v>643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12" t="s">
        <v>320</v>
      </c>
      <c r="S10" s="287">
        <f>'17'!S10:V10</f>
        <v>0</v>
      </c>
      <c r="T10" s="287"/>
      <c r="U10" s="287"/>
      <c r="V10" s="287"/>
      <c r="W10" s="287">
        <f>'17'!W10:Z10+'17'!W21:Z21+'17'!W32:Z32</f>
        <v>7340</v>
      </c>
      <c r="X10" s="287"/>
      <c r="Y10" s="287"/>
      <c r="Z10" s="287"/>
      <c r="AA10" s="287">
        <f>'17'!AA10:AD10+'17'!AA21:AD21+'17'!AA32:AD32</f>
        <v>7340</v>
      </c>
      <c r="AB10" s="287"/>
      <c r="AC10" s="287"/>
      <c r="AD10" s="287"/>
      <c r="AE10" s="142">
        <f t="shared" si="0"/>
        <v>1</v>
      </c>
      <c r="AF10" s="143"/>
      <c r="AG10" s="289" t="s">
        <v>642</v>
      </c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1"/>
      <c r="AW10" s="12" t="s">
        <v>57</v>
      </c>
      <c r="AX10" s="312">
        <f>'17'!AX10:BA10</f>
        <v>0</v>
      </c>
      <c r="AY10" s="313"/>
      <c r="AZ10" s="313"/>
      <c r="BA10" s="314"/>
      <c r="BB10" s="312">
        <f>'17'!BB10:BE10+'17'!BB21:BE21+'17'!BB32:BE32</f>
        <v>7757</v>
      </c>
      <c r="BC10" s="313"/>
      <c r="BD10" s="313"/>
      <c r="BE10" s="314"/>
      <c r="BF10" s="312">
        <f>'17'!BF10:BI10+'17'!BF21:BI21+'17'!BF32:BI32</f>
        <v>7757</v>
      </c>
      <c r="BG10" s="313"/>
      <c r="BH10" s="313"/>
      <c r="BI10" s="314"/>
      <c r="BJ10" s="142">
        <f t="shared" si="1"/>
        <v>1</v>
      </c>
      <c r="BK10" s="143"/>
    </row>
    <row r="11" spans="1:63" s="3" customFormat="1" ht="20.100000000000001" customHeight="1">
      <c r="A11" s="343" t="s">
        <v>3</v>
      </c>
      <c r="B11" s="344"/>
      <c r="C11" s="292" t="s">
        <v>641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58"/>
      <c r="S11" s="333">
        <f>SUM(S8:V10)</f>
        <v>378305</v>
      </c>
      <c r="T11" s="333"/>
      <c r="U11" s="333"/>
      <c r="V11" s="333"/>
      <c r="W11" s="333">
        <f t="shared" ref="W11" si="2">SUM(W8:Z10)</f>
        <v>498977</v>
      </c>
      <c r="X11" s="333"/>
      <c r="Y11" s="333"/>
      <c r="Z11" s="333"/>
      <c r="AA11" s="333">
        <f t="shared" ref="AA11" si="3">SUM(AA8:AD10)</f>
        <v>483254</v>
      </c>
      <c r="AB11" s="333"/>
      <c r="AC11" s="333"/>
      <c r="AD11" s="333"/>
      <c r="AE11" s="284">
        <f t="shared" si="0"/>
        <v>0.96848952957751555</v>
      </c>
      <c r="AF11" s="285"/>
      <c r="AG11" s="294" t="s">
        <v>640</v>
      </c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6"/>
      <c r="AW11" s="35"/>
      <c r="AX11" s="605">
        <f>SUM(AX8:BA10)</f>
        <v>378305</v>
      </c>
      <c r="AY11" s="606"/>
      <c r="AZ11" s="606"/>
      <c r="BA11" s="607"/>
      <c r="BB11" s="605">
        <f t="shared" ref="BB11" si="4">SUM(BB8:BE10)</f>
        <v>498977</v>
      </c>
      <c r="BC11" s="606"/>
      <c r="BD11" s="606"/>
      <c r="BE11" s="607"/>
      <c r="BF11" s="605">
        <f t="shared" ref="BF11" si="5">SUM(BF8:BI10)</f>
        <v>473757</v>
      </c>
      <c r="BG11" s="606"/>
      <c r="BH11" s="606"/>
      <c r="BI11" s="607"/>
      <c r="BJ11" s="284">
        <f t="shared" si="1"/>
        <v>0.94945658817941503</v>
      </c>
      <c r="BK11" s="285"/>
    </row>
    <row r="12" spans="1:63" ht="20.100000000000001" customHeight="1">
      <c r="A12" s="347"/>
      <c r="B12" s="347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0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48"/>
      <c r="AF12" s="348"/>
      <c r="AG12" s="609"/>
      <c r="AH12" s="609"/>
      <c r="AI12" s="609"/>
      <c r="AJ12" s="609"/>
      <c r="AK12" s="609"/>
      <c r="AL12" s="609"/>
      <c r="AM12" s="609"/>
      <c r="AN12" s="609"/>
      <c r="AO12" s="609"/>
      <c r="AP12" s="609"/>
      <c r="AQ12" s="609"/>
      <c r="AR12" s="609"/>
      <c r="AS12" s="609"/>
      <c r="AT12" s="609"/>
      <c r="AU12" s="609"/>
      <c r="AV12" s="30"/>
      <c r="AW12" s="30"/>
      <c r="AX12" s="608"/>
      <c r="AY12" s="608"/>
      <c r="AZ12" s="608"/>
      <c r="BA12" s="608"/>
      <c r="BB12" s="608"/>
      <c r="BC12" s="608"/>
      <c r="BD12" s="608"/>
      <c r="BE12" s="608"/>
      <c r="BF12" s="608"/>
      <c r="BG12" s="608"/>
      <c r="BH12" s="608"/>
      <c r="BI12" s="608"/>
      <c r="BJ12" s="608"/>
      <c r="BK12" s="608"/>
    </row>
  </sheetData>
  <mergeCells count="83">
    <mergeCell ref="A1:BK1"/>
    <mergeCell ref="A2:BK2"/>
    <mergeCell ref="A3:BK3"/>
    <mergeCell ref="A4:BK4"/>
    <mergeCell ref="A5:B6"/>
    <mergeCell ref="C5:AF5"/>
    <mergeCell ref="BJ6:BK6"/>
    <mergeCell ref="BF6:BI6"/>
    <mergeCell ref="AA6:AD6"/>
    <mergeCell ref="A7:B7"/>
    <mergeCell ref="C7:Q7"/>
    <mergeCell ref="AG5:BK5"/>
    <mergeCell ref="C6:Q6"/>
    <mergeCell ref="S6:V6"/>
    <mergeCell ref="W6:Z6"/>
    <mergeCell ref="BF7:BI7"/>
    <mergeCell ref="S7:V7"/>
    <mergeCell ref="W7:Z7"/>
    <mergeCell ref="AA7:AD7"/>
    <mergeCell ref="BB8:BE8"/>
    <mergeCell ref="AE6:AF6"/>
    <mergeCell ref="BB6:BE6"/>
    <mergeCell ref="AX6:BA6"/>
    <mergeCell ref="AG6:AV6"/>
    <mergeCell ref="AG8:AV8"/>
    <mergeCell ref="AX8:BA8"/>
    <mergeCell ref="AE7:AF7"/>
    <mergeCell ref="AG7:AV7"/>
    <mergeCell ref="AX7:BA7"/>
    <mergeCell ref="BB7:BE7"/>
    <mergeCell ref="BB9:BE9"/>
    <mergeCell ref="BF9:BI9"/>
    <mergeCell ref="BJ9:BK9"/>
    <mergeCell ref="BJ7:BK7"/>
    <mergeCell ref="A8:B8"/>
    <mergeCell ref="C8:Q8"/>
    <mergeCell ref="S8:V8"/>
    <mergeCell ref="W8:Z8"/>
    <mergeCell ref="AA8:AD8"/>
    <mergeCell ref="AE8:AF8"/>
    <mergeCell ref="BF8:BI8"/>
    <mergeCell ref="BJ8:BK8"/>
    <mergeCell ref="A9:B9"/>
    <mergeCell ref="C9:Q9"/>
    <mergeCell ref="S9:V9"/>
    <mergeCell ref="W9:Z9"/>
    <mergeCell ref="AA9:AD9"/>
    <mergeCell ref="AE9:AF9"/>
    <mergeCell ref="AG9:AV9"/>
    <mergeCell ref="AX9:BA9"/>
    <mergeCell ref="W11:Z11"/>
    <mergeCell ref="AA11:AD11"/>
    <mergeCell ref="AE10:AF10"/>
    <mergeCell ref="AE11:AF11"/>
    <mergeCell ref="AG10:AV10"/>
    <mergeCell ref="AX10:BA10"/>
    <mergeCell ref="A12:B12"/>
    <mergeCell ref="C12:Q12"/>
    <mergeCell ref="S12:V12"/>
    <mergeCell ref="W12:Z12"/>
    <mergeCell ref="AA12:AD12"/>
    <mergeCell ref="AE12:AF12"/>
    <mergeCell ref="BJ11:BK11"/>
    <mergeCell ref="BF11:BI11"/>
    <mergeCell ref="BB11:BE11"/>
    <mergeCell ref="AX11:BA11"/>
    <mergeCell ref="AG11:AV11"/>
    <mergeCell ref="BJ12:BK12"/>
    <mergeCell ref="BF12:BI12"/>
    <mergeCell ref="BB12:BE12"/>
    <mergeCell ref="AX12:BA12"/>
    <mergeCell ref="AG12:AU12"/>
    <mergeCell ref="BB10:BE10"/>
    <mergeCell ref="BF10:BI10"/>
    <mergeCell ref="BJ10:BK10"/>
    <mergeCell ref="A11:B11"/>
    <mergeCell ref="C11:Q11"/>
    <mergeCell ref="S11:V11"/>
    <mergeCell ref="A10:B10"/>
    <mergeCell ref="C10:Q10"/>
    <mergeCell ref="S10:V10"/>
    <mergeCell ref="W10:Z10"/>
    <mergeCell ref="AA10:AD10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K34"/>
  <sheetViews>
    <sheetView view="pageBreakPreview" zoomScaleSheetLayoutView="100" workbookViewId="0">
      <selection sqref="A1:BK1"/>
    </sheetView>
  </sheetViews>
  <sheetFormatPr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619" t="s">
        <v>952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  <c r="AS1" s="619"/>
      <c r="AT1" s="619"/>
      <c r="AU1" s="619"/>
      <c r="AV1" s="619"/>
      <c r="AW1" s="619"/>
      <c r="AX1" s="619"/>
      <c r="AY1" s="619"/>
      <c r="AZ1" s="619"/>
      <c r="BA1" s="619"/>
      <c r="BB1" s="619"/>
      <c r="BC1" s="619"/>
      <c r="BD1" s="619"/>
      <c r="BE1" s="619"/>
      <c r="BF1" s="619"/>
      <c r="BG1" s="619"/>
      <c r="BH1" s="619"/>
      <c r="BI1" s="619"/>
      <c r="BJ1" s="619"/>
      <c r="BK1" s="619"/>
    </row>
    <row r="2" spans="1:63" ht="28.5" customHeight="1">
      <c r="A2" s="261" t="s">
        <v>443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8"/>
    </row>
    <row r="3" spans="1:63" ht="15" customHeight="1">
      <c r="A3" s="264" t="s">
        <v>681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20"/>
    </row>
    <row r="4" spans="1:63" ht="15.95" customHeight="1">
      <c r="A4" s="321" t="s">
        <v>444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</row>
    <row r="5" spans="1:63" ht="15.95" customHeight="1">
      <c r="A5" s="269" t="s">
        <v>441</v>
      </c>
      <c r="B5" s="269"/>
      <c r="C5" s="342" t="s">
        <v>445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616" t="s">
        <v>446</v>
      </c>
      <c r="AH5" s="617"/>
      <c r="AI5" s="617"/>
      <c r="AJ5" s="617"/>
      <c r="AK5" s="617"/>
      <c r="AL5" s="617"/>
      <c r="AM5" s="617"/>
      <c r="AN5" s="617"/>
      <c r="AO5" s="617"/>
      <c r="AP5" s="617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  <c r="BB5" s="617"/>
      <c r="BC5" s="617"/>
      <c r="BD5" s="617"/>
      <c r="BE5" s="617"/>
      <c r="BF5" s="617"/>
      <c r="BG5" s="617"/>
      <c r="BH5" s="617"/>
      <c r="BI5" s="617"/>
      <c r="BJ5" s="617"/>
      <c r="BK5" s="618"/>
    </row>
    <row r="6" spans="1:63" ht="35.1" customHeight="1">
      <c r="A6" s="269"/>
      <c r="B6" s="269"/>
      <c r="C6" s="270" t="s">
        <v>648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34"/>
      <c r="S6" s="276" t="s">
        <v>241</v>
      </c>
      <c r="T6" s="272"/>
      <c r="U6" s="272"/>
      <c r="V6" s="272"/>
      <c r="W6" s="276" t="s">
        <v>437</v>
      </c>
      <c r="X6" s="272"/>
      <c r="Y6" s="272"/>
      <c r="Z6" s="272"/>
      <c r="AA6" s="276" t="s">
        <v>438</v>
      </c>
      <c r="AB6" s="272"/>
      <c r="AC6" s="272"/>
      <c r="AD6" s="272"/>
      <c r="AE6" s="276" t="s">
        <v>439</v>
      </c>
      <c r="AF6" s="272"/>
      <c r="AG6" s="273" t="s">
        <v>26</v>
      </c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5"/>
      <c r="AW6" s="33"/>
      <c r="AX6" s="612" t="s">
        <v>241</v>
      </c>
      <c r="AY6" s="613"/>
      <c r="AZ6" s="613"/>
      <c r="BA6" s="614"/>
      <c r="BB6" s="612" t="s">
        <v>437</v>
      </c>
      <c r="BC6" s="613"/>
      <c r="BD6" s="613"/>
      <c r="BE6" s="614"/>
      <c r="BF6" s="612" t="s">
        <v>438</v>
      </c>
      <c r="BG6" s="613"/>
      <c r="BH6" s="613"/>
      <c r="BI6" s="614"/>
      <c r="BJ6" s="612" t="s">
        <v>439</v>
      </c>
      <c r="BK6" s="614"/>
    </row>
    <row r="7" spans="1:63">
      <c r="A7" s="341" t="s">
        <v>176</v>
      </c>
      <c r="B7" s="341"/>
      <c r="C7" s="316" t="s">
        <v>177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"/>
      <c r="S7" s="316" t="s">
        <v>178</v>
      </c>
      <c r="T7" s="316"/>
      <c r="U7" s="316"/>
      <c r="V7" s="316"/>
      <c r="W7" s="316" t="s">
        <v>175</v>
      </c>
      <c r="X7" s="316"/>
      <c r="Y7" s="316"/>
      <c r="Z7" s="316"/>
      <c r="AA7" s="316" t="s">
        <v>440</v>
      </c>
      <c r="AB7" s="316"/>
      <c r="AC7" s="316"/>
      <c r="AD7" s="316"/>
      <c r="AE7" s="316" t="s">
        <v>558</v>
      </c>
      <c r="AF7" s="316"/>
      <c r="AG7" s="277" t="s">
        <v>559</v>
      </c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9"/>
      <c r="AW7" s="31"/>
      <c r="AX7" s="610" t="s">
        <v>573</v>
      </c>
      <c r="AY7" s="615"/>
      <c r="AZ7" s="615"/>
      <c r="BA7" s="611"/>
      <c r="BB7" s="610" t="s">
        <v>574</v>
      </c>
      <c r="BC7" s="615"/>
      <c r="BD7" s="615"/>
      <c r="BE7" s="611"/>
      <c r="BF7" s="610" t="s">
        <v>575</v>
      </c>
      <c r="BG7" s="615"/>
      <c r="BH7" s="615"/>
      <c r="BI7" s="611"/>
      <c r="BJ7" s="610" t="s">
        <v>576</v>
      </c>
      <c r="BK7" s="611"/>
    </row>
    <row r="8" spans="1:63" ht="20.100000000000001" customHeight="1">
      <c r="A8" s="339" t="s">
        <v>0</v>
      </c>
      <c r="B8" s="340"/>
      <c r="C8" s="286" t="s">
        <v>647</v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12" t="s">
        <v>262</v>
      </c>
      <c r="S8" s="287">
        <f>377395-S9</f>
        <v>256980</v>
      </c>
      <c r="T8" s="287"/>
      <c r="U8" s="287"/>
      <c r="V8" s="287"/>
      <c r="W8" s="287">
        <v>257020</v>
      </c>
      <c r="X8" s="287"/>
      <c r="Y8" s="287"/>
      <c r="Z8" s="287"/>
      <c r="AA8" s="287">
        <v>256789</v>
      </c>
      <c r="AB8" s="287"/>
      <c r="AC8" s="287"/>
      <c r="AD8" s="287"/>
      <c r="AE8" s="310">
        <f>IF(W8&lt;&gt;"",AA8/W8,"n.é.")</f>
        <v>0.99910123725780098</v>
      </c>
      <c r="AF8" s="311"/>
      <c r="AG8" s="289" t="s">
        <v>646</v>
      </c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1"/>
      <c r="AW8" s="12" t="s">
        <v>32</v>
      </c>
      <c r="AX8" s="312">
        <f>377395-AX9</f>
        <v>276207</v>
      </c>
      <c r="AY8" s="313"/>
      <c r="AZ8" s="313"/>
      <c r="BA8" s="314"/>
      <c r="BB8" s="158">
        <v>276247</v>
      </c>
      <c r="BC8" s="159"/>
      <c r="BD8" s="159"/>
      <c r="BE8" s="160"/>
      <c r="BF8" s="287">
        <v>273245</v>
      </c>
      <c r="BG8" s="287"/>
      <c r="BH8" s="287"/>
      <c r="BI8" s="287"/>
      <c r="BJ8" s="310">
        <f>IF(BB8&lt;&gt;"",BF8/BB8,"n.é.")</f>
        <v>0.98913291366060085</v>
      </c>
      <c r="BK8" s="311"/>
    </row>
    <row r="9" spans="1:63" ht="20.100000000000001" customHeight="1">
      <c r="A9" s="339" t="s">
        <v>1</v>
      </c>
      <c r="B9" s="340"/>
      <c r="C9" s="286" t="s">
        <v>645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12" t="s">
        <v>299</v>
      </c>
      <c r="S9" s="287">
        <v>120415</v>
      </c>
      <c r="T9" s="287"/>
      <c r="U9" s="287"/>
      <c r="V9" s="287"/>
      <c r="W9" s="287">
        <v>227931</v>
      </c>
      <c r="X9" s="287"/>
      <c r="Y9" s="287"/>
      <c r="Z9" s="287"/>
      <c r="AA9" s="287">
        <v>212439</v>
      </c>
      <c r="AB9" s="287"/>
      <c r="AC9" s="287"/>
      <c r="AD9" s="287"/>
      <c r="AE9" s="142">
        <f t="shared" ref="AE9:AE10" si="0">IF(W9&lt;&gt;"",AA9/W9,"n.é.")</f>
        <v>0.93203206233465385</v>
      </c>
      <c r="AF9" s="143"/>
      <c r="AG9" s="289" t="s">
        <v>644</v>
      </c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1"/>
      <c r="AW9" s="12" t="s">
        <v>52</v>
      </c>
      <c r="AX9" s="312">
        <v>101188</v>
      </c>
      <c r="AY9" s="313"/>
      <c r="AZ9" s="313"/>
      <c r="BA9" s="314"/>
      <c r="BB9" s="158">
        <v>208287</v>
      </c>
      <c r="BC9" s="159"/>
      <c r="BD9" s="159"/>
      <c r="BE9" s="160"/>
      <c r="BF9" s="287">
        <v>187143</v>
      </c>
      <c r="BG9" s="287"/>
      <c r="BH9" s="287"/>
      <c r="BI9" s="287"/>
      <c r="BJ9" s="142">
        <f t="shared" ref="BJ9:BJ10" si="1">IF(BB9&lt;&gt;"",BF9/BB9,"n.é.")</f>
        <v>0.89848622333606998</v>
      </c>
      <c r="BK9" s="143"/>
    </row>
    <row r="10" spans="1:63" ht="20.100000000000001" customHeight="1">
      <c r="A10" s="339" t="s">
        <v>2</v>
      </c>
      <c r="B10" s="340"/>
      <c r="C10" s="286" t="s">
        <v>643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12" t="s">
        <v>320</v>
      </c>
      <c r="S10" s="287">
        <v>0</v>
      </c>
      <c r="T10" s="287"/>
      <c r="U10" s="287"/>
      <c r="V10" s="287"/>
      <c r="W10" s="287">
        <f>5800+1540</f>
        <v>7340</v>
      </c>
      <c r="X10" s="287"/>
      <c r="Y10" s="287"/>
      <c r="Z10" s="287"/>
      <c r="AA10" s="287">
        <v>7340</v>
      </c>
      <c r="AB10" s="287"/>
      <c r="AC10" s="287"/>
      <c r="AD10" s="287"/>
      <c r="AE10" s="142">
        <f t="shared" si="0"/>
        <v>1</v>
      </c>
      <c r="AF10" s="143"/>
      <c r="AG10" s="289" t="s">
        <v>642</v>
      </c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1"/>
      <c r="AW10" s="12" t="s">
        <v>57</v>
      </c>
      <c r="AX10" s="312">
        <v>0</v>
      </c>
      <c r="AY10" s="313"/>
      <c r="AZ10" s="313"/>
      <c r="BA10" s="314"/>
      <c r="BB10" s="158">
        <v>7757</v>
      </c>
      <c r="BC10" s="159"/>
      <c r="BD10" s="159"/>
      <c r="BE10" s="160"/>
      <c r="BF10" s="287">
        <v>7757</v>
      </c>
      <c r="BG10" s="287"/>
      <c r="BH10" s="287"/>
      <c r="BI10" s="287"/>
      <c r="BJ10" s="142">
        <f t="shared" si="1"/>
        <v>1</v>
      </c>
      <c r="BK10" s="143"/>
    </row>
    <row r="11" spans="1:63" s="3" customFormat="1" ht="20.100000000000001" customHeight="1">
      <c r="A11" s="343" t="s">
        <v>3</v>
      </c>
      <c r="B11" s="344"/>
      <c r="C11" s="292" t="s">
        <v>641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58"/>
      <c r="S11" s="333">
        <f>SUM(S8:V10)</f>
        <v>377395</v>
      </c>
      <c r="T11" s="333"/>
      <c r="U11" s="333"/>
      <c r="V11" s="333"/>
      <c r="W11" s="333">
        <f t="shared" ref="W11" si="2">SUM(W8:Z10)</f>
        <v>492291</v>
      </c>
      <c r="X11" s="333"/>
      <c r="Y11" s="333"/>
      <c r="Z11" s="333"/>
      <c r="AA11" s="333">
        <f t="shared" ref="AA11" si="3">SUM(AA8:AD10)</f>
        <v>476568</v>
      </c>
      <c r="AB11" s="333"/>
      <c r="AC11" s="333"/>
      <c r="AD11" s="333"/>
      <c r="AE11" s="284">
        <f>IF(W11&lt;&gt;"",AA11/W11,"n.é.")</f>
        <v>0.96806157333772103</v>
      </c>
      <c r="AF11" s="285"/>
      <c r="AG11" s="294" t="s">
        <v>640</v>
      </c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6"/>
      <c r="AW11" s="35"/>
      <c r="AX11" s="605">
        <f>SUM(AX8:BA10)</f>
        <v>377395</v>
      </c>
      <c r="AY11" s="606"/>
      <c r="AZ11" s="606"/>
      <c r="BA11" s="607"/>
      <c r="BB11" s="605">
        <f t="shared" ref="BB11" si="4">SUM(BB8:BE10)</f>
        <v>492291</v>
      </c>
      <c r="BC11" s="606"/>
      <c r="BD11" s="606"/>
      <c r="BE11" s="607"/>
      <c r="BF11" s="605">
        <f t="shared" ref="BF11" si="5">SUM(BF8:BI10)</f>
        <v>468145</v>
      </c>
      <c r="BG11" s="606"/>
      <c r="BH11" s="606"/>
      <c r="BI11" s="607"/>
      <c r="BJ11" s="284">
        <f>IF(BB11&lt;&gt;"",BF11/BB11,"n.é.")</f>
        <v>0.95095177445860268</v>
      </c>
      <c r="BK11" s="285"/>
    </row>
    <row r="12" spans="1:63" ht="28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</row>
    <row r="13" spans="1:63" ht="28.5" customHeight="1">
      <c r="A13" s="261" t="s">
        <v>612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8"/>
    </row>
    <row r="14" spans="1:63" ht="15" customHeight="1">
      <c r="A14" s="264" t="s">
        <v>681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20"/>
    </row>
    <row r="15" spans="1:63" ht="15.95" customHeight="1">
      <c r="A15" s="321" t="s">
        <v>444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</row>
    <row r="16" spans="1:63" ht="15.95" customHeight="1">
      <c r="A16" s="269" t="s">
        <v>441</v>
      </c>
      <c r="B16" s="269"/>
      <c r="C16" s="342" t="s">
        <v>445</v>
      </c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616" t="s">
        <v>446</v>
      </c>
      <c r="AH16" s="617"/>
      <c r="AI16" s="617"/>
      <c r="AJ16" s="617"/>
      <c r="AK16" s="617"/>
      <c r="AL16" s="617"/>
      <c r="AM16" s="617"/>
      <c r="AN16" s="617"/>
      <c r="AO16" s="617"/>
      <c r="AP16" s="617"/>
      <c r="AQ16" s="617"/>
      <c r="AR16" s="617"/>
      <c r="AS16" s="617"/>
      <c r="AT16" s="617"/>
      <c r="AU16" s="617"/>
      <c r="AV16" s="617"/>
      <c r="AW16" s="617"/>
      <c r="AX16" s="617"/>
      <c r="AY16" s="617"/>
      <c r="AZ16" s="617"/>
      <c r="BA16" s="617"/>
      <c r="BB16" s="617"/>
      <c r="BC16" s="617"/>
      <c r="BD16" s="617"/>
      <c r="BE16" s="617"/>
      <c r="BF16" s="617"/>
      <c r="BG16" s="617"/>
      <c r="BH16" s="617"/>
      <c r="BI16" s="617"/>
      <c r="BJ16" s="617"/>
      <c r="BK16" s="618"/>
    </row>
    <row r="17" spans="1:63" ht="35.1" customHeight="1">
      <c r="A17" s="269"/>
      <c r="B17" s="269"/>
      <c r="C17" s="270" t="s">
        <v>648</v>
      </c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34"/>
      <c r="S17" s="276" t="s">
        <v>241</v>
      </c>
      <c r="T17" s="272"/>
      <c r="U17" s="272"/>
      <c r="V17" s="272"/>
      <c r="W17" s="276" t="s">
        <v>437</v>
      </c>
      <c r="X17" s="272"/>
      <c r="Y17" s="272"/>
      <c r="Z17" s="272"/>
      <c r="AA17" s="276" t="s">
        <v>438</v>
      </c>
      <c r="AB17" s="272"/>
      <c r="AC17" s="272"/>
      <c r="AD17" s="272"/>
      <c r="AE17" s="276" t="s">
        <v>439</v>
      </c>
      <c r="AF17" s="272"/>
      <c r="AG17" s="273" t="s">
        <v>26</v>
      </c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5"/>
      <c r="AW17" s="33"/>
      <c r="AX17" s="612" t="s">
        <v>241</v>
      </c>
      <c r="AY17" s="613"/>
      <c r="AZ17" s="613"/>
      <c r="BA17" s="614"/>
      <c r="BB17" s="612" t="s">
        <v>437</v>
      </c>
      <c r="BC17" s="613"/>
      <c r="BD17" s="613"/>
      <c r="BE17" s="614"/>
      <c r="BF17" s="612" t="s">
        <v>438</v>
      </c>
      <c r="BG17" s="613"/>
      <c r="BH17" s="613"/>
      <c r="BI17" s="614"/>
      <c r="BJ17" s="612" t="s">
        <v>439</v>
      </c>
      <c r="BK17" s="614"/>
    </row>
    <row r="18" spans="1:63">
      <c r="A18" s="341" t="s">
        <v>176</v>
      </c>
      <c r="B18" s="341"/>
      <c r="C18" s="316" t="s">
        <v>177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"/>
      <c r="S18" s="316" t="s">
        <v>178</v>
      </c>
      <c r="T18" s="316"/>
      <c r="U18" s="316"/>
      <c r="V18" s="316"/>
      <c r="W18" s="316" t="s">
        <v>175</v>
      </c>
      <c r="X18" s="316"/>
      <c r="Y18" s="316"/>
      <c r="Z18" s="316"/>
      <c r="AA18" s="316" t="s">
        <v>440</v>
      </c>
      <c r="AB18" s="316"/>
      <c r="AC18" s="316"/>
      <c r="AD18" s="316"/>
      <c r="AE18" s="316" t="s">
        <v>558</v>
      </c>
      <c r="AF18" s="316"/>
      <c r="AG18" s="277" t="s">
        <v>559</v>
      </c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9"/>
      <c r="AW18" s="31"/>
      <c r="AX18" s="610" t="s">
        <v>573</v>
      </c>
      <c r="AY18" s="615"/>
      <c r="AZ18" s="615"/>
      <c r="BA18" s="611"/>
      <c r="BB18" s="610" t="s">
        <v>574</v>
      </c>
      <c r="BC18" s="615"/>
      <c r="BD18" s="615"/>
      <c r="BE18" s="611"/>
      <c r="BF18" s="610" t="s">
        <v>575</v>
      </c>
      <c r="BG18" s="615"/>
      <c r="BH18" s="615"/>
      <c r="BI18" s="611"/>
      <c r="BJ18" s="610" t="s">
        <v>576</v>
      </c>
      <c r="BK18" s="611"/>
    </row>
    <row r="19" spans="1:63" ht="20.100000000000001" customHeight="1">
      <c r="A19" s="339" t="s">
        <v>0</v>
      </c>
      <c r="B19" s="340"/>
      <c r="C19" s="286" t="s">
        <v>647</v>
      </c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12" t="s">
        <v>262</v>
      </c>
      <c r="S19" s="287">
        <v>65856</v>
      </c>
      <c r="T19" s="287"/>
      <c r="U19" s="287"/>
      <c r="V19" s="287"/>
      <c r="W19" s="287">
        <v>66964</v>
      </c>
      <c r="X19" s="287"/>
      <c r="Y19" s="287"/>
      <c r="Z19" s="287"/>
      <c r="AA19" s="287">
        <v>66964</v>
      </c>
      <c r="AB19" s="287"/>
      <c r="AC19" s="287"/>
      <c r="AD19" s="287"/>
      <c r="AE19" s="142">
        <f>IF(W19&gt;0,AA19/W19,"n.é.")</f>
        <v>1</v>
      </c>
      <c r="AF19" s="143"/>
      <c r="AG19" s="289" t="s">
        <v>646</v>
      </c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1"/>
      <c r="AW19" s="12" t="s">
        <v>32</v>
      </c>
      <c r="AX19" s="312">
        <v>65856</v>
      </c>
      <c r="AY19" s="313"/>
      <c r="AZ19" s="313"/>
      <c r="BA19" s="314"/>
      <c r="BB19" s="158">
        <v>66964</v>
      </c>
      <c r="BC19" s="159"/>
      <c r="BD19" s="159"/>
      <c r="BE19" s="160"/>
      <c r="BF19" s="158">
        <v>65894</v>
      </c>
      <c r="BG19" s="159"/>
      <c r="BH19" s="159"/>
      <c r="BI19" s="160"/>
      <c r="BJ19" s="142">
        <f>IF(BB19&gt;0,BF19/BB19,"n.é.")</f>
        <v>0.98402126515739796</v>
      </c>
      <c r="BK19" s="143"/>
    </row>
    <row r="20" spans="1:63" ht="20.100000000000001" customHeight="1">
      <c r="A20" s="339" t="s">
        <v>1</v>
      </c>
      <c r="B20" s="340"/>
      <c r="C20" s="286" t="s">
        <v>645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12" t="s">
        <v>299</v>
      </c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142" t="str">
        <f>IF(W20&gt;0,AA20/W20,"n.é.")</f>
        <v>n.é.</v>
      </c>
      <c r="AF20" s="143"/>
      <c r="AG20" s="289" t="s">
        <v>644</v>
      </c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1"/>
      <c r="AW20" s="12" t="s">
        <v>52</v>
      </c>
      <c r="AX20" s="312"/>
      <c r="AY20" s="313"/>
      <c r="AZ20" s="313"/>
      <c r="BA20" s="314"/>
      <c r="BB20" s="158"/>
      <c r="BC20" s="159"/>
      <c r="BD20" s="159"/>
      <c r="BE20" s="160"/>
      <c r="BF20" s="158"/>
      <c r="BG20" s="159"/>
      <c r="BH20" s="159"/>
      <c r="BI20" s="160"/>
      <c r="BJ20" s="142" t="str">
        <f>IF(BB20&gt;0,BF20/BB20,"n.é.")</f>
        <v>n.é.</v>
      </c>
      <c r="BK20" s="143"/>
    </row>
    <row r="21" spans="1:63" ht="20.100000000000001" customHeight="1">
      <c r="A21" s="339" t="s">
        <v>2</v>
      </c>
      <c r="B21" s="340"/>
      <c r="C21" s="286" t="s">
        <v>643</v>
      </c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12" t="s">
        <v>320</v>
      </c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142" t="str">
        <f>IF(W21&gt;0,AA21/W21,"n.é.")</f>
        <v>n.é.</v>
      </c>
      <c r="AF21" s="143"/>
      <c r="AG21" s="289" t="s">
        <v>642</v>
      </c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1"/>
      <c r="AW21" s="12" t="s">
        <v>57</v>
      </c>
      <c r="AX21" s="312"/>
      <c r="AY21" s="313"/>
      <c r="AZ21" s="313"/>
      <c r="BA21" s="314"/>
      <c r="BB21" s="158"/>
      <c r="BC21" s="159"/>
      <c r="BD21" s="159"/>
      <c r="BE21" s="160"/>
      <c r="BF21" s="158"/>
      <c r="BG21" s="159"/>
      <c r="BH21" s="159"/>
      <c r="BI21" s="160"/>
      <c r="BJ21" s="142" t="str">
        <f>IF(BB21&gt;0,BF21/BB21,"n.é.")</f>
        <v>n.é.</v>
      </c>
      <c r="BK21" s="143"/>
    </row>
    <row r="22" spans="1:63" s="3" customFormat="1" ht="20.100000000000001" customHeight="1">
      <c r="A22" s="343" t="s">
        <v>3</v>
      </c>
      <c r="B22" s="344"/>
      <c r="C22" s="292" t="s">
        <v>641</v>
      </c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58"/>
      <c r="S22" s="333">
        <f>SUM(S19:V21)</f>
        <v>65856</v>
      </c>
      <c r="T22" s="333"/>
      <c r="U22" s="333"/>
      <c r="V22" s="333"/>
      <c r="W22" s="333">
        <f t="shared" ref="W22" si="6">SUM(W19:Z21)</f>
        <v>66964</v>
      </c>
      <c r="X22" s="333"/>
      <c r="Y22" s="333"/>
      <c r="Z22" s="333"/>
      <c r="AA22" s="333">
        <f t="shared" ref="AA22" si="7">SUM(AA19:AD21)</f>
        <v>66964</v>
      </c>
      <c r="AB22" s="333"/>
      <c r="AC22" s="333"/>
      <c r="AD22" s="333"/>
      <c r="AE22" s="284">
        <f>IF(W22&gt;0,AA22/W22,"n.é.")</f>
        <v>1</v>
      </c>
      <c r="AF22" s="285"/>
      <c r="AG22" s="294" t="s">
        <v>640</v>
      </c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6"/>
      <c r="AW22" s="35"/>
      <c r="AX22" s="605">
        <f>SUM(AX19:BA21)</f>
        <v>65856</v>
      </c>
      <c r="AY22" s="606"/>
      <c r="AZ22" s="606"/>
      <c r="BA22" s="607"/>
      <c r="BB22" s="605">
        <f t="shared" ref="BB22" si="8">SUM(BB19:BE21)</f>
        <v>66964</v>
      </c>
      <c r="BC22" s="606"/>
      <c r="BD22" s="606"/>
      <c r="BE22" s="607"/>
      <c r="BF22" s="605">
        <f t="shared" ref="BF22" si="9">SUM(BF19:BI21)</f>
        <v>65894</v>
      </c>
      <c r="BG22" s="606"/>
      <c r="BH22" s="606"/>
      <c r="BI22" s="607"/>
      <c r="BJ22" s="284">
        <f>IF(BB22&gt;0,BF22/BB22,"n.é.")</f>
        <v>0.98402126515739796</v>
      </c>
      <c r="BK22" s="285"/>
    </row>
    <row r="23" spans="1:63" ht="27.75" customHeight="1">
      <c r="A23" s="347"/>
      <c r="B23" s="347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0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48"/>
      <c r="AF23" s="348"/>
      <c r="AG23" s="609"/>
      <c r="AH23" s="609"/>
      <c r="AI23" s="609"/>
      <c r="AJ23" s="609"/>
      <c r="AK23" s="609"/>
      <c r="AL23" s="609"/>
      <c r="AM23" s="609"/>
      <c r="AN23" s="609"/>
      <c r="AO23" s="609"/>
      <c r="AP23" s="609"/>
      <c r="AQ23" s="609"/>
      <c r="AR23" s="609"/>
      <c r="AS23" s="609"/>
      <c r="AT23" s="609"/>
      <c r="AU23" s="609"/>
      <c r="AV23" s="30"/>
      <c r="AW23" s="30"/>
      <c r="AX23" s="608"/>
      <c r="AY23" s="608"/>
      <c r="AZ23" s="608"/>
      <c r="BA23" s="608"/>
      <c r="BB23" s="608"/>
      <c r="BC23" s="608"/>
      <c r="BD23" s="608"/>
      <c r="BE23" s="608"/>
      <c r="BF23" s="608"/>
      <c r="BG23" s="608"/>
      <c r="BH23" s="608"/>
      <c r="BI23" s="608"/>
      <c r="BJ23" s="608"/>
      <c r="BK23" s="608"/>
    </row>
    <row r="24" spans="1:63" ht="28.5" customHeight="1">
      <c r="A24" s="261" t="s">
        <v>626</v>
      </c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8"/>
    </row>
    <row r="25" spans="1:63" ht="15" customHeight="1">
      <c r="A25" s="264" t="s">
        <v>681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20"/>
    </row>
    <row r="26" spans="1:63" ht="15.95" customHeight="1">
      <c r="A26" s="321" t="s">
        <v>444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</row>
    <row r="27" spans="1:63" ht="15.95" customHeight="1">
      <c r="A27" s="269" t="s">
        <v>441</v>
      </c>
      <c r="B27" s="269"/>
      <c r="C27" s="342" t="s">
        <v>445</v>
      </c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616" t="s">
        <v>446</v>
      </c>
      <c r="AH27" s="617"/>
      <c r="AI27" s="617"/>
      <c r="AJ27" s="617"/>
      <c r="AK27" s="617"/>
      <c r="AL27" s="617"/>
      <c r="AM27" s="617"/>
      <c r="AN27" s="617"/>
      <c r="AO27" s="617"/>
      <c r="AP27" s="617"/>
      <c r="AQ27" s="617"/>
      <c r="AR27" s="617"/>
      <c r="AS27" s="617"/>
      <c r="AT27" s="617"/>
      <c r="AU27" s="617"/>
      <c r="AV27" s="617"/>
      <c r="AW27" s="617"/>
      <c r="AX27" s="617"/>
      <c r="AY27" s="617"/>
      <c r="AZ27" s="617"/>
      <c r="BA27" s="617"/>
      <c r="BB27" s="617"/>
      <c r="BC27" s="617"/>
      <c r="BD27" s="617"/>
      <c r="BE27" s="617"/>
      <c r="BF27" s="617"/>
      <c r="BG27" s="617"/>
      <c r="BH27" s="617"/>
      <c r="BI27" s="617"/>
      <c r="BJ27" s="617"/>
      <c r="BK27" s="618"/>
    </row>
    <row r="28" spans="1:63" ht="35.1" customHeight="1">
      <c r="A28" s="269"/>
      <c r="B28" s="269"/>
      <c r="C28" s="270" t="s">
        <v>648</v>
      </c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34"/>
      <c r="S28" s="276" t="s">
        <v>241</v>
      </c>
      <c r="T28" s="272"/>
      <c r="U28" s="272"/>
      <c r="V28" s="272"/>
      <c r="W28" s="276" t="s">
        <v>437</v>
      </c>
      <c r="X28" s="272"/>
      <c r="Y28" s="272"/>
      <c r="Z28" s="272"/>
      <c r="AA28" s="276" t="s">
        <v>438</v>
      </c>
      <c r="AB28" s="272"/>
      <c r="AC28" s="272"/>
      <c r="AD28" s="272"/>
      <c r="AE28" s="276" t="s">
        <v>439</v>
      </c>
      <c r="AF28" s="272"/>
      <c r="AG28" s="273" t="s">
        <v>26</v>
      </c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5"/>
      <c r="AW28" s="33"/>
      <c r="AX28" s="612" t="s">
        <v>241</v>
      </c>
      <c r="AY28" s="613"/>
      <c r="AZ28" s="613"/>
      <c r="BA28" s="614"/>
      <c r="BB28" s="612" t="s">
        <v>437</v>
      </c>
      <c r="BC28" s="613"/>
      <c r="BD28" s="613"/>
      <c r="BE28" s="614"/>
      <c r="BF28" s="612" t="s">
        <v>438</v>
      </c>
      <c r="BG28" s="613"/>
      <c r="BH28" s="613"/>
      <c r="BI28" s="614"/>
      <c r="BJ28" s="612" t="s">
        <v>439</v>
      </c>
      <c r="BK28" s="614"/>
    </row>
    <row r="29" spans="1:63">
      <c r="A29" s="341" t="s">
        <v>176</v>
      </c>
      <c r="B29" s="341"/>
      <c r="C29" s="316" t="s">
        <v>177</v>
      </c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"/>
      <c r="S29" s="316" t="s">
        <v>178</v>
      </c>
      <c r="T29" s="316"/>
      <c r="U29" s="316"/>
      <c r="V29" s="316"/>
      <c r="W29" s="316" t="s">
        <v>175</v>
      </c>
      <c r="X29" s="316"/>
      <c r="Y29" s="316"/>
      <c r="Z29" s="316"/>
      <c r="AA29" s="316" t="s">
        <v>440</v>
      </c>
      <c r="AB29" s="316"/>
      <c r="AC29" s="316"/>
      <c r="AD29" s="316"/>
      <c r="AE29" s="316" t="s">
        <v>558</v>
      </c>
      <c r="AF29" s="316"/>
      <c r="AG29" s="277" t="s">
        <v>559</v>
      </c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9"/>
      <c r="AW29" s="31"/>
      <c r="AX29" s="610" t="s">
        <v>573</v>
      </c>
      <c r="AY29" s="615"/>
      <c r="AZ29" s="615"/>
      <c r="BA29" s="611"/>
      <c r="BB29" s="610" t="s">
        <v>574</v>
      </c>
      <c r="BC29" s="615"/>
      <c r="BD29" s="615"/>
      <c r="BE29" s="611"/>
      <c r="BF29" s="610" t="s">
        <v>575</v>
      </c>
      <c r="BG29" s="615"/>
      <c r="BH29" s="615"/>
      <c r="BI29" s="611"/>
      <c r="BJ29" s="610" t="s">
        <v>576</v>
      </c>
      <c r="BK29" s="611"/>
    </row>
    <row r="30" spans="1:63" ht="20.100000000000001" customHeight="1">
      <c r="A30" s="339" t="s">
        <v>0</v>
      </c>
      <c r="B30" s="340"/>
      <c r="C30" s="286" t="s">
        <v>647</v>
      </c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12" t="s">
        <v>262</v>
      </c>
      <c r="S30" s="287">
        <v>43959</v>
      </c>
      <c r="T30" s="287"/>
      <c r="U30" s="287"/>
      <c r="V30" s="287"/>
      <c r="W30" s="287">
        <v>43525</v>
      </c>
      <c r="X30" s="287"/>
      <c r="Y30" s="287"/>
      <c r="Z30" s="287"/>
      <c r="AA30" s="287">
        <v>43525</v>
      </c>
      <c r="AB30" s="287"/>
      <c r="AC30" s="287"/>
      <c r="AD30" s="287"/>
      <c r="AE30" s="142">
        <f t="shared" ref="AE30" si="10">IF(W30&lt;&gt;"",AA30/W30,"n.é.")</f>
        <v>1</v>
      </c>
      <c r="AF30" s="143"/>
      <c r="AG30" s="289" t="s">
        <v>646</v>
      </c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1"/>
      <c r="AW30" s="12" t="s">
        <v>32</v>
      </c>
      <c r="AX30" s="287">
        <f>40645+855</f>
        <v>41500</v>
      </c>
      <c r="AY30" s="287"/>
      <c r="AZ30" s="287"/>
      <c r="BA30" s="287"/>
      <c r="BB30" s="158">
        <v>43525</v>
      </c>
      <c r="BC30" s="159"/>
      <c r="BD30" s="159"/>
      <c r="BE30" s="160"/>
      <c r="BF30" s="287">
        <v>43521</v>
      </c>
      <c r="BG30" s="287"/>
      <c r="BH30" s="287"/>
      <c r="BI30" s="287"/>
      <c r="BJ30" s="310">
        <f>IF(BB30&lt;&gt;"",BF30/BB30,"n.é.")</f>
        <v>0.99990809879379672</v>
      </c>
      <c r="BK30" s="311"/>
    </row>
    <row r="31" spans="1:63" ht="20.100000000000001" customHeight="1">
      <c r="A31" s="339" t="s">
        <v>1</v>
      </c>
      <c r="B31" s="340"/>
      <c r="C31" s="286" t="s">
        <v>645</v>
      </c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12" t="s">
        <v>299</v>
      </c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142" t="str">
        <f t="shared" ref="AE31" si="11">IF(W31&lt;&gt;"",AA31/W31,"n.é.")</f>
        <v>n.é.</v>
      </c>
      <c r="AF31" s="143"/>
      <c r="AG31" s="289" t="s">
        <v>644</v>
      </c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1"/>
      <c r="AW31" s="12" t="s">
        <v>52</v>
      </c>
      <c r="AX31" s="287"/>
      <c r="AY31" s="287"/>
      <c r="AZ31" s="287"/>
      <c r="BA31" s="287"/>
      <c r="BB31" s="158"/>
      <c r="BC31" s="159"/>
      <c r="BD31" s="159"/>
      <c r="BE31" s="160"/>
      <c r="BF31" s="287"/>
      <c r="BG31" s="287"/>
      <c r="BH31" s="287"/>
      <c r="BI31" s="287"/>
      <c r="BJ31" s="142" t="str">
        <f t="shared" ref="BJ31" si="12">IF(BB31&lt;&gt;"",BF31/BB31,"n.é.")</f>
        <v>n.é.</v>
      </c>
      <c r="BK31" s="143"/>
    </row>
    <row r="32" spans="1:63" ht="20.100000000000001" customHeight="1">
      <c r="A32" s="339" t="s">
        <v>2</v>
      </c>
      <c r="B32" s="340"/>
      <c r="C32" s="286" t="s">
        <v>643</v>
      </c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12" t="s">
        <v>320</v>
      </c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142" t="str">
        <f>IF(W32&gt;0,AA32/W32,"n.é.")</f>
        <v>n.é.</v>
      </c>
      <c r="AF32" s="143"/>
      <c r="AG32" s="289" t="s">
        <v>642</v>
      </c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1"/>
      <c r="AW32" s="12" t="s">
        <v>57</v>
      </c>
      <c r="AX32" s="312"/>
      <c r="AY32" s="313"/>
      <c r="AZ32" s="313"/>
      <c r="BA32" s="314"/>
      <c r="BB32" s="158"/>
      <c r="BC32" s="159"/>
      <c r="BD32" s="159"/>
      <c r="BE32" s="160"/>
      <c r="BF32" s="287"/>
      <c r="BG32" s="287"/>
      <c r="BH32" s="287"/>
      <c r="BI32" s="287"/>
      <c r="BJ32" s="142" t="str">
        <f>IF(BB32&gt;0,BF32/BB32,"n.é.")</f>
        <v>n.é.</v>
      </c>
      <c r="BK32" s="143"/>
    </row>
    <row r="33" spans="1:63" s="3" customFormat="1" ht="20.100000000000001" customHeight="1">
      <c r="A33" s="343" t="s">
        <v>3</v>
      </c>
      <c r="B33" s="344"/>
      <c r="C33" s="292" t="s">
        <v>641</v>
      </c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58"/>
      <c r="S33" s="333">
        <f>SUM(S30:V32)</f>
        <v>43959</v>
      </c>
      <c r="T33" s="333"/>
      <c r="U33" s="333"/>
      <c r="V33" s="333"/>
      <c r="W33" s="333">
        <f t="shared" ref="W33" si="13">SUM(W30:Z32)</f>
        <v>43525</v>
      </c>
      <c r="X33" s="333"/>
      <c r="Y33" s="333"/>
      <c r="Z33" s="333"/>
      <c r="AA33" s="333">
        <f t="shared" ref="AA33" si="14">SUM(AA30:AD32)</f>
        <v>43525</v>
      </c>
      <c r="AB33" s="333"/>
      <c r="AC33" s="333"/>
      <c r="AD33" s="333"/>
      <c r="AE33" s="284">
        <f>IF(W33&gt;0,AA33/W33,"n.é.")</f>
        <v>1</v>
      </c>
      <c r="AF33" s="285"/>
      <c r="AG33" s="294" t="s">
        <v>640</v>
      </c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6"/>
      <c r="AW33" s="35"/>
      <c r="AX33" s="605">
        <f>SUM(AX30:BA32)</f>
        <v>41500</v>
      </c>
      <c r="AY33" s="606"/>
      <c r="AZ33" s="606"/>
      <c r="BA33" s="607"/>
      <c r="BB33" s="605">
        <f t="shared" ref="BB33" si="15">SUM(BB30:BE32)</f>
        <v>43525</v>
      </c>
      <c r="BC33" s="606"/>
      <c r="BD33" s="606"/>
      <c r="BE33" s="607"/>
      <c r="BF33" s="605">
        <f t="shared" ref="BF33" si="16">SUM(BF30:BI32)</f>
        <v>43521</v>
      </c>
      <c r="BG33" s="606"/>
      <c r="BH33" s="606"/>
      <c r="BI33" s="607"/>
      <c r="BJ33" s="284">
        <f>IF(BB33&gt;0,BF33/BB33,"n.é.")</f>
        <v>0.99990809879379672</v>
      </c>
      <c r="BK33" s="285"/>
    </row>
    <row r="34" spans="1:63" ht="20.100000000000001" customHeight="1">
      <c r="A34" s="347"/>
      <c r="B34" s="347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0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48"/>
      <c r="AF34" s="348"/>
      <c r="AG34" s="609"/>
      <c r="AH34" s="609"/>
      <c r="AI34" s="609"/>
      <c r="AJ34" s="609"/>
      <c r="AK34" s="609"/>
      <c r="AL34" s="609"/>
      <c r="AM34" s="609"/>
      <c r="AN34" s="609"/>
      <c r="AO34" s="609"/>
      <c r="AP34" s="609"/>
      <c r="AQ34" s="609"/>
      <c r="AR34" s="609"/>
      <c r="AS34" s="609"/>
      <c r="AT34" s="609"/>
      <c r="AU34" s="609"/>
      <c r="AV34" s="30"/>
      <c r="AW34" s="30"/>
      <c r="AX34" s="608"/>
      <c r="AY34" s="608"/>
      <c r="AZ34" s="608"/>
      <c r="BA34" s="608"/>
      <c r="BB34" s="608"/>
      <c r="BC34" s="608"/>
      <c r="BD34" s="608"/>
      <c r="BE34" s="608"/>
      <c r="BF34" s="608"/>
      <c r="BG34" s="608"/>
      <c r="BH34" s="608"/>
      <c r="BI34" s="608"/>
      <c r="BJ34" s="608"/>
      <c r="BK34" s="608"/>
    </row>
  </sheetData>
  <mergeCells count="236">
    <mergeCell ref="AE23:AF23"/>
    <mergeCell ref="AG23:AU23"/>
    <mergeCell ref="AX23:BA23"/>
    <mergeCell ref="BB23:BE23"/>
    <mergeCell ref="BF23:BI23"/>
    <mergeCell ref="BJ23:BK23"/>
    <mergeCell ref="AG22:AV22"/>
    <mergeCell ref="AX22:BA22"/>
    <mergeCell ref="BB22:BE22"/>
    <mergeCell ref="BF22:BI22"/>
    <mergeCell ref="BJ22:BK22"/>
    <mergeCell ref="AE22:AF22"/>
    <mergeCell ref="A23:B23"/>
    <mergeCell ref="C23:Q23"/>
    <mergeCell ref="S23:V23"/>
    <mergeCell ref="W23:Z23"/>
    <mergeCell ref="AA23:AD23"/>
    <mergeCell ref="A22:B22"/>
    <mergeCell ref="C22:Q22"/>
    <mergeCell ref="S22:V22"/>
    <mergeCell ref="W22:Z22"/>
    <mergeCell ref="AA22:AD22"/>
    <mergeCell ref="AE21:AF21"/>
    <mergeCell ref="AG21:AV21"/>
    <mergeCell ref="AX21:BA21"/>
    <mergeCell ref="BB21:BE21"/>
    <mergeCell ref="BF21:BI21"/>
    <mergeCell ref="BJ21:BK21"/>
    <mergeCell ref="AG20:AV20"/>
    <mergeCell ref="AX20:BA20"/>
    <mergeCell ref="BB20:BE20"/>
    <mergeCell ref="BF20:BI20"/>
    <mergeCell ref="BJ20:BK20"/>
    <mergeCell ref="AE20:AF20"/>
    <mergeCell ref="A21:B21"/>
    <mergeCell ref="C21:Q21"/>
    <mergeCell ref="S21:V21"/>
    <mergeCell ref="W21:Z21"/>
    <mergeCell ref="AA21:AD21"/>
    <mergeCell ref="A20:B20"/>
    <mergeCell ref="C20:Q20"/>
    <mergeCell ref="S20:V20"/>
    <mergeCell ref="W20:Z20"/>
    <mergeCell ref="AA20:AD20"/>
    <mergeCell ref="AG19:AV19"/>
    <mergeCell ref="AX19:BA19"/>
    <mergeCell ref="BB19:BE19"/>
    <mergeCell ref="BF19:BI19"/>
    <mergeCell ref="BJ19:BK19"/>
    <mergeCell ref="AG18:AV18"/>
    <mergeCell ref="AX18:BA18"/>
    <mergeCell ref="BB18:BE18"/>
    <mergeCell ref="BF18:BI18"/>
    <mergeCell ref="BJ18:BK18"/>
    <mergeCell ref="A11:B11"/>
    <mergeCell ref="C11:Q11"/>
    <mergeCell ref="S11:V11"/>
    <mergeCell ref="W11:Z11"/>
    <mergeCell ref="AA11:AD11"/>
    <mergeCell ref="AE11:AF11"/>
    <mergeCell ref="A19:B19"/>
    <mergeCell ref="C19:Q19"/>
    <mergeCell ref="S19:V19"/>
    <mergeCell ref="W19:Z19"/>
    <mergeCell ref="AA19:AD19"/>
    <mergeCell ref="A18:B18"/>
    <mergeCell ref="C18:Q18"/>
    <mergeCell ref="S18:V18"/>
    <mergeCell ref="W18:Z18"/>
    <mergeCell ref="AA18:AD18"/>
    <mergeCell ref="AE19:AF19"/>
    <mergeCell ref="AE18:AF18"/>
    <mergeCell ref="AE17:AF17"/>
    <mergeCell ref="AG17:AV17"/>
    <mergeCell ref="AX17:BA17"/>
    <mergeCell ref="BB17:BE17"/>
    <mergeCell ref="BF17:BI17"/>
    <mergeCell ref="BJ17:BK17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10:B10"/>
    <mergeCell ref="C10:Q10"/>
    <mergeCell ref="S10:V10"/>
    <mergeCell ref="W10:Z10"/>
    <mergeCell ref="AA10:AD10"/>
    <mergeCell ref="AE10:AF10"/>
    <mergeCell ref="A9:B9"/>
    <mergeCell ref="C9:Q9"/>
    <mergeCell ref="S9:V9"/>
    <mergeCell ref="W9:Z9"/>
    <mergeCell ref="AA9:AD9"/>
    <mergeCell ref="AE9:AF9"/>
    <mergeCell ref="AG11:AV11"/>
    <mergeCell ref="AX11:BA11"/>
    <mergeCell ref="BB11:BE11"/>
    <mergeCell ref="BF11:BI11"/>
    <mergeCell ref="BJ11:BK11"/>
    <mergeCell ref="AG10:AV10"/>
    <mergeCell ref="AX10:BA10"/>
    <mergeCell ref="BB10:BE10"/>
    <mergeCell ref="BF8:BI8"/>
    <mergeCell ref="BJ8:BK8"/>
    <mergeCell ref="AG9:AV9"/>
    <mergeCell ref="AX9:BA9"/>
    <mergeCell ref="BB9:BE9"/>
    <mergeCell ref="BF9:BI9"/>
    <mergeCell ref="BJ9:BK9"/>
    <mergeCell ref="BF10:BI10"/>
    <mergeCell ref="BJ10:BK10"/>
    <mergeCell ref="A8:B8"/>
    <mergeCell ref="C8:Q8"/>
    <mergeCell ref="S8:V8"/>
    <mergeCell ref="W8:Z8"/>
    <mergeCell ref="AA8:AD8"/>
    <mergeCell ref="AE8:AF8"/>
    <mergeCell ref="AG8:AV8"/>
    <mergeCell ref="AX8:BA8"/>
    <mergeCell ref="BB8:BE8"/>
    <mergeCell ref="AX6:BA6"/>
    <mergeCell ref="BB6:BE6"/>
    <mergeCell ref="BF6:BI6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BF7:BI7"/>
    <mergeCell ref="BJ7:BK7"/>
    <mergeCell ref="AG6:AV6"/>
    <mergeCell ref="AG34:AU34"/>
    <mergeCell ref="AX34:BA34"/>
    <mergeCell ref="BB34:BE34"/>
    <mergeCell ref="BF34:BI34"/>
    <mergeCell ref="BJ34:BK34"/>
    <mergeCell ref="A2:BK2"/>
    <mergeCell ref="A3:BK3"/>
    <mergeCell ref="A4:BK4"/>
    <mergeCell ref="A5:B6"/>
    <mergeCell ref="C5:AF5"/>
    <mergeCell ref="A34:B34"/>
    <mergeCell ref="C34:Q34"/>
    <mergeCell ref="S34:V34"/>
    <mergeCell ref="W34:Z34"/>
    <mergeCell ref="AA34:AD34"/>
    <mergeCell ref="AE34:AF34"/>
    <mergeCell ref="AE33:AF33"/>
    <mergeCell ref="AG33:AV33"/>
    <mergeCell ref="AX33:BA33"/>
    <mergeCell ref="BB33:BE33"/>
    <mergeCell ref="BF33:BI33"/>
    <mergeCell ref="BJ33:BK33"/>
    <mergeCell ref="AG32:AV32"/>
    <mergeCell ref="AX32:BA32"/>
    <mergeCell ref="A33:B33"/>
    <mergeCell ref="C33:Q33"/>
    <mergeCell ref="S33:V33"/>
    <mergeCell ref="W33:Z33"/>
    <mergeCell ref="AA33:AD33"/>
    <mergeCell ref="AX31:BA31"/>
    <mergeCell ref="BB31:BE31"/>
    <mergeCell ref="BF31:BI31"/>
    <mergeCell ref="BJ31:BK31"/>
    <mergeCell ref="A32:B32"/>
    <mergeCell ref="C32:Q32"/>
    <mergeCell ref="S32:V32"/>
    <mergeCell ref="W32:Z32"/>
    <mergeCell ref="AA32:AD32"/>
    <mergeCell ref="AE32:AF32"/>
    <mergeCell ref="A31:B31"/>
    <mergeCell ref="C31:Q31"/>
    <mergeCell ref="S31:V31"/>
    <mergeCell ref="W31:Z31"/>
    <mergeCell ref="AA31:AD31"/>
    <mergeCell ref="AE31:AF31"/>
    <mergeCell ref="AG31:AV31"/>
    <mergeCell ref="BB32:BE32"/>
    <mergeCell ref="BF32:BI32"/>
    <mergeCell ref="BF29:BI29"/>
    <mergeCell ref="BJ29:BK29"/>
    <mergeCell ref="A30:B30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A29:B29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J32:BK32"/>
    <mergeCell ref="A1:BK1"/>
    <mergeCell ref="A24:BK24"/>
    <mergeCell ref="A25:BK25"/>
    <mergeCell ref="A26:BK26"/>
    <mergeCell ref="A27:B28"/>
    <mergeCell ref="C27:AF27"/>
    <mergeCell ref="AG27:BK27"/>
    <mergeCell ref="C28:Q28"/>
    <mergeCell ref="S28:V28"/>
    <mergeCell ref="W28:Z28"/>
    <mergeCell ref="BJ28:BK28"/>
    <mergeCell ref="AA28:AD28"/>
    <mergeCell ref="AE28:AF28"/>
    <mergeCell ref="AG28:AV28"/>
    <mergeCell ref="AX28:BA28"/>
    <mergeCell ref="BB28:BE28"/>
    <mergeCell ref="BF28:BI28"/>
    <mergeCell ref="AG5:BK5"/>
    <mergeCell ref="C6:Q6"/>
    <mergeCell ref="S6:V6"/>
    <mergeCell ref="W6:Z6"/>
    <mergeCell ref="AA6:AD6"/>
    <mergeCell ref="AE6:AF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G30"/>
  <sheetViews>
    <sheetView view="pageBreakPreview" zoomScale="90" zoomScaleSheetLayoutView="90" workbookViewId="0">
      <selection sqref="A1:BF1"/>
    </sheetView>
  </sheetViews>
  <sheetFormatPr defaultRowHeight="12.75"/>
  <cols>
    <col min="1" max="1" width="2.42578125" style="4" customWidth="1"/>
    <col min="2" max="2" width="2.140625" style="4" customWidth="1"/>
    <col min="3" max="31" width="2.7109375" style="1" customWidth="1"/>
    <col min="32" max="32" width="5.42578125" style="1" customWidth="1"/>
    <col min="33" max="33" width="2.7109375" style="1" customWidth="1"/>
    <col min="34" max="34" width="5.42578125" style="1" customWidth="1"/>
    <col min="35" max="35" width="2.7109375" style="1" customWidth="1"/>
    <col min="36" max="36" width="5.5703125" style="1" customWidth="1"/>
    <col min="37" max="37" width="2.7109375" style="1" customWidth="1"/>
    <col min="38" max="38" width="4.5703125" style="1" customWidth="1"/>
    <col min="39" max="39" width="2.7109375" style="1" customWidth="1"/>
    <col min="40" max="40" width="5.42578125" style="1" customWidth="1"/>
    <col min="41" max="41" width="2.7109375" style="1" customWidth="1"/>
    <col min="42" max="42" width="5.28515625" style="1" customWidth="1"/>
    <col min="43" max="43" width="4.140625" style="1" customWidth="1"/>
    <col min="44" max="45" width="4.28515625" style="1" customWidth="1"/>
    <col min="46" max="46" width="4.140625" style="1" customWidth="1"/>
    <col min="47" max="47" width="2.7109375" style="1" customWidth="1"/>
    <col min="48" max="48" width="5.7109375" style="1" customWidth="1"/>
    <col min="49" max="49" width="2.7109375" style="1" customWidth="1"/>
    <col min="50" max="50" width="5.140625" style="1" customWidth="1"/>
    <col min="51" max="51" width="2.7109375" style="1" customWidth="1"/>
    <col min="52" max="52" width="6.42578125" style="1" customWidth="1"/>
    <col min="53" max="53" width="2.7109375" style="1" customWidth="1"/>
    <col min="54" max="54" width="5.42578125" style="1" customWidth="1"/>
    <col min="55" max="55" width="2.7109375" style="1" customWidth="1"/>
    <col min="56" max="56" width="6.42578125" style="1" customWidth="1"/>
    <col min="57" max="57" width="2.7109375" style="1" customWidth="1"/>
    <col min="58" max="58" width="7.7109375" style="1" customWidth="1"/>
    <col min="59" max="59" width="10.42578125" style="1" customWidth="1"/>
    <col min="60" max="67" width="2.7109375" style="1" customWidth="1"/>
    <col min="68" max="16384" width="9.140625" style="1"/>
  </cols>
  <sheetData>
    <row r="1" spans="1:59" ht="28.5" customHeight="1">
      <c r="A1" s="552" t="s">
        <v>953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552"/>
      <c r="BA1" s="552"/>
      <c r="BB1" s="552"/>
      <c r="BC1" s="552"/>
      <c r="BD1" s="552"/>
      <c r="BE1" s="552"/>
      <c r="BF1" s="552"/>
    </row>
    <row r="2" spans="1:59" ht="28.5" customHeight="1">
      <c r="A2" s="417" t="s">
        <v>443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9"/>
    </row>
    <row r="3" spans="1:59" ht="15" customHeight="1">
      <c r="A3" s="420" t="s">
        <v>675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2"/>
    </row>
    <row r="4" spans="1:59" ht="15.95" customHeight="1">
      <c r="A4" s="423" t="s">
        <v>444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2"/>
    </row>
    <row r="5" spans="1:59" ht="15.95" customHeight="1">
      <c r="A5" s="425" t="s">
        <v>441</v>
      </c>
      <c r="B5" s="425"/>
      <c r="C5" s="426" t="s">
        <v>26</v>
      </c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7" t="s">
        <v>442</v>
      </c>
      <c r="AD5" s="427"/>
      <c r="AE5" s="635" t="s">
        <v>674</v>
      </c>
      <c r="AF5" s="636"/>
      <c r="AG5" s="632">
        <v>2015</v>
      </c>
      <c r="AH5" s="633"/>
      <c r="AI5" s="633"/>
      <c r="AJ5" s="633"/>
      <c r="AK5" s="633"/>
      <c r="AL5" s="633"/>
      <c r="AM5" s="633"/>
      <c r="AN5" s="633"/>
      <c r="AO5" s="633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633"/>
      <c r="BA5" s="633"/>
      <c r="BB5" s="633"/>
      <c r="BC5" s="633"/>
      <c r="BD5" s="633"/>
      <c r="BE5" s="548" t="s">
        <v>673</v>
      </c>
      <c r="BF5" s="548"/>
      <c r="BG5" s="548" t="s">
        <v>672</v>
      </c>
    </row>
    <row r="6" spans="1:59" ht="39.75" customHeight="1">
      <c r="A6" s="425"/>
      <c r="B6" s="425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7"/>
      <c r="AD6" s="427"/>
      <c r="AE6" s="637"/>
      <c r="AF6" s="638"/>
      <c r="AG6" s="549" t="s">
        <v>671</v>
      </c>
      <c r="AH6" s="550"/>
      <c r="AI6" s="549" t="s">
        <v>670</v>
      </c>
      <c r="AJ6" s="550"/>
      <c r="AK6" s="549" t="s">
        <v>669</v>
      </c>
      <c r="AL6" s="634"/>
      <c r="AM6" s="549" t="s">
        <v>668</v>
      </c>
      <c r="AN6" s="550"/>
      <c r="AO6" s="549" t="s">
        <v>667</v>
      </c>
      <c r="AP6" s="550"/>
      <c r="AQ6" s="549" t="s">
        <v>666</v>
      </c>
      <c r="AR6" s="550"/>
      <c r="AS6" s="549" t="s">
        <v>665</v>
      </c>
      <c r="AT6" s="550"/>
      <c r="AU6" s="549" t="s">
        <v>664</v>
      </c>
      <c r="AV6" s="550"/>
      <c r="AW6" s="549" t="s">
        <v>663</v>
      </c>
      <c r="AX6" s="550"/>
      <c r="AY6" s="549" t="s">
        <v>662</v>
      </c>
      <c r="AZ6" s="550"/>
      <c r="BA6" s="549" t="s">
        <v>661</v>
      </c>
      <c r="BB6" s="550"/>
      <c r="BC6" s="549" t="s">
        <v>660</v>
      </c>
      <c r="BD6" s="550"/>
      <c r="BE6" s="548"/>
      <c r="BF6" s="548"/>
      <c r="BG6" s="548"/>
    </row>
    <row r="7" spans="1:59">
      <c r="A7" s="410" t="s">
        <v>176</v>
      </c>
      <c r="B7" s="411"/>
      <c r="C7" s="412" t="s">
        <v>177</v>
      </c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2" t="s">
        <v>178</v>
      </c>
      <c r="AD7" s="413"/>
      <c r="AE7" s="412" t="s">
        <v>175</v>
      </c>
      <c r="AF7" s="413"/>
      <c r="AG7" s="412" t="s">
        <v>440</v>
      </c>
      <c r="AH7" s="413"/>
      <c r="AI7" s="412" t="s">
        <v>558</v>
      </c>
      <c r="AJ7" s="413"/>
      <c r="AK7" s="412" t="s">
        <v>559</v>
      </c>
      <c r="AL7" s="413"/>
      <c r="AM7" s="412" t="s">
        <v>573</v>
      </c>
      <c r="AN7" s="413"/>
      <c r="AO7" s="412" t="s">
        <v>574</v>
      </c>
      <c r="AP7" s="413"/>
      <c r="AQ7" s="412" t="s">
        <v>575</v>
      </c>
      <c r="AR7" s="413"/>
      <c r="AS7" s="412" t="s">
        <v>576</v>
      </c>
      <c r="AT7" s="413"/>
      <c r="AU7" s="412" t="s">
        <v>577</v>
      </c>
      <c r="AV7" s="413"/>
      <c r="AW7" s="412" t="s">
        <v>578</v>
      </c>
      <c r="AX7" s="413"/>
      <c r="AY7" s="412" t="s">
        <v>659</v>
      </c>
      <c r="AZ7" s="413"/>
      <c r="BA7" s="412" t="s">
        <v>658</v>
      </c>
      <c r="BB7" s="413"/>
      <c r="BC7" s="412" t="s">
        <v>657</v>
      </c>
      <c r="BD7" s="413"/>
      <c r="BE7" s="412" t="s">
        <v>656</v>
      </c>
      <c r="BF7" s="414"/>
      <c r="BG7" s="60" t="s">
        <v>655</v>
      </c>
    </row>
    <row r="8" spans="1:59" ht="20.100000000000001" customHeight="1">
      <c r="A8" s="363" t="s">
        <v>0</v>
      </c>
      <c r="B8" s="364"/>
      <c r="C8" s="394" t="s">
        <v>563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6"/>
      <c r="AC8" s="400" t="s">
        <v>262</v>
      </c>
      <c r="AD8" s="401"/>
      <c r="AE8" s="370">
        <v>200027</v>
      </c>
      <c r="AF8" s="371"/>
      <c r="AG8" s="620">
        <v>24317</v>
      </c>
      <c r="AH8" s="623"/>
      <c r="AI8" s="620">
        <v>16211</v>
      </c>
      <c r="AJ8" s="623"/>
      <c r="AK8" s="620">
        <v>16211</v>
      </c>
      <c r="AL8" s="623"/>
      <c r="AM8" s="620">
        <v>16211</v>
      </c>
      <c r="AN8" s="623"/>
      <c r="AO8" s="620">
        <v>16211</v>
      </c>
      <c r="AP8" s="623"/>
      <c r="AQ8" s="620">
        <v>16211</v>
      </c>
      <c r="AR8" s="623"/>
      <c r="AS8" s="620">
        <v>16211</v>
      </c>
      <c r="AT8" s="623"/>
      <c r="AU8" s="620">
        <v>16211</v>
      </c>
      <c r="AV8" s="623"/>
      <c r="AW8" s="620">
        <v>16211</v>
      </c>
      <c r="AX8" s="623"/>
      <c r="AY8" s="620">
        <v>16211</v>
      </c>
      <c r="AZ8" s="623"/>
      <c r="BA8" s="620">
        <v>16211</v>
      </c>
      <c r="BB8" s="623"/>
      <c r="BC8" s="620">
        <v>13600</v>
      </c>
      <c r="BD8" s="623"/>
      <c r="BE8" s="370">
        <f t="shared" ref="BE8:BE28" si="0">SUM(AG8:BD8)</f>
        <v>200027</v>
      </c>
      <c r="BF8" s="372"/>
      <c r="BG8" s="59">
        <f t="shared" ref="BG8:BG30" si="1">BE8-AE8</f>
        <v>0</v>
      </c>
    </row>
    <row r="9" spans="1:59" ht="20.100000000000001" customHeight="1">
      <c r="A9" s="363" t="s">
        <v>1</v>
      </c>
      <c r="B9" s="364"/>
      <c r="C9" s="394" t="s">
        <v>564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6"/>
      <c r="AC9" s="400" t="s">
        <v>271</v>
      </c>
      <c r="AD9" s="401"/>
      <c r="AE9" s="370">
        <v>67384</v>
      </c>
      <c r="AF9" s="372"/>
      <c r="AG9" s="620">
        <v>30378</v>
      </c>
      <c r="AH9" s="621"/>
      <c r="AI9" s="620">
        <f>17+3269</f>
        <v>3286</v>
      </c>
      <c r="AJ9" s="621"/>
      <c r="AK9" s="620"/>
      <c r="AL9" s="621"/>
      <c r="AM9" s="620"/>
      <c r="AN9" s="621"/>
      <c r="AO9" s="620"/>
      <c r="AP9" s="621"/>
      <c r="AQ9" s="620"/>
      <c r="AR9" s="621"/>
      <c r="AS9" s="620"/>
      <c r="AT9" s="621"/>
      <c r="AU9" s="620"/>
      <c r="AV9" s="621"/>
      <c r="AW9" s="620"/>
      <c r="AX9" s="621"/>
      <c r="AY9" s="620">
        <v>33720</v>
      </c>
      <c r="AZ9" s="621"/>
      <c r="BA9" s="620"/>
      <c r="BB9" s="621"/>
      <c r="BC9" s="620"/>
      <c r="BD9" s="621"/>
      <c r="BE9" s="370">
        <f t="shared" si="0"/>
        <v>67384</v>
      </c>
      <c r="BF9" s="372"/>
      <c r="BG9" s="59">
        <f t="shared" si="1"/>
        <v>0</v>
      </c>
    </row>
    <row r="10" spans="1:59" ht="20.100000000000001" customHeight="1">
      <c r="A10" s="363" t="s">
        <v>2</v>
      </c>
      <c r="B10" s="364"/>
      <c r="C10" s="394" t="s">
        <v>448</v>
      </c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6"/>
      <c r="AC10" s="400" t="s">
        <v>299</v>
      </c>
      <c r="AD10" s="401"/>
      <c r="AE10" s="370">
        <v>94100</v>
      </c>
      <c r="AF10" s="372"/>
      <c r="AG10" s="620">
        <v>376</v>
      </c>
      <c r="AH10" s="621"/>
      <c r="AI10" s="620">
        <v>1200</v>
      </c>
      <c r="AJ10" s="621"/>
      <c r="AK10" s="620">
        <v>32780</v>
      </c>
      <c r="AL10" s="621"/>
      <c r="AM10" s="620">
        <v>2300</v>
      </c>
      <c r="AN10" s="621"/>
      <c r="AO10" s="620">
        <v>2100</v>
      </c>
      <c r="AP10" s="621"/>
      <c r="AQ10" s="620">
        <v>7120</v>
      </c>
      <c r="AR10" s="621"/>
      <c r="AS10" s="620">
        <v>1100</v>
      </c>
      <c r="AT10" s="621"/>
      <c r="AU10" s="620">
        <v>1100</v>
      </c>
      <c r="AV10" s="621"/>
      <c r="AW10" s="620">
        <v>29800</v>
      </c>
      <c r="AX10" s="621"/>
      <c r="AY10" s="620">
        <v>4815</v>
      </c>
      <c r="AZ10" s="621"/>
      <c r="BA10" s="620">
        <v>4600</v>
      </c>
      <c r="BB10" s="621"/>
      <c r="BC10" s="620">
        <v>6809</v>
      </c>
      <c r="BD10" s="621"/>
      <c r="BE10" s="370">
        <f t="shared" si="0"/>
        <v>94100</v>
      </c>
      <c r="BF10" s="372"/>
      <c r="BG10" s="59">
        <f t="shared" si="1"/>
        <v>0</v>
      </c>
    </row>
    <row r="11" spans="1:59" ht="20.100000000000001" customHeight="1">
      <c r="A11" s="363" t="s">
        <v>3</v>
      </c>
      <c r="B11" s="364"/>
      <c r="C11" s="388" t="s">
        <v>449</v>
      </c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90"/>
      <c r="AC11" s="400" t="s">
        <v>320</v>
      </c>
      <c r="AD11" s="401"/>
      <c r="AE11" s="370">
        <v>58588</v>
      </c>
      <c r="AF11" s="372"/>
      <c r="AG11" s="620">
        <v>4066</v>
      </c>
      <c r="AH11" s="621"/>
      <c r="AI11" s="620">
        <v>3566</v>
      </c>
      <c r="AJ11" s="621"/>
      <c r="AK11" s="620">
        <v>4066</v>
      </c>
      <c r="AL11" s="621"/>
      <c r="AM11" s="620">
        <v>4568</v>
      </c>
      <c r="AN11" s="621"/>
      <c r="AO11" s="620">
        <v>8566</v>
      </c>
      <c r="AP11" s="621"/>
      <c r="AQ11" s="620">
        <v>4066</v>
      </c>
      <c r="AR11" s="621"/>
      <c r="AS11" s="620">
        <v>4066</v>
      </c>
      <c r="AT11" s="621"/>
      <c r="AU11" s="620">
        <v>4068</v>
      </c>
      <c r="AV11" s="621"/>
      <c r="AW11" s="620">
        <v>3566</v>
      </c>
      <c r="AX11" s="621"/>
      <c r="AY11" s="620">
        <v>7566</v>
      </c>
      <c r="AZ11" s="621"/>
      <c r="BA11" s="620">
        <v>5566</v>
      </c>
      <c r="BB11" s="621"/>
      <c r="BC11" s="620">
        <f>4567+291</f>
        <v>4858</v>
      </c>
      <c r="BD11" s="621"/>
      <c r="BE11" s="370">
        <f t="shared" si="0"/>
        <v>58588</v>
      </c>
      <c r="BF11" s="372"/>
      <c r="BG11" s="59">
        <f t="shared" si="1"/>
        <v>0</v>
      </c>
    </row>
    <row r="12" spans="1:59" ht="20.100000000000001" customHeight="1">
      <c r="A12" s="363" t="s">
        <v>4</v>
      </c>
      <c r="B12" s="364"/>
      <c r="C12" s="394" t="s">
        <v>463</v>
      </c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6"/>
      <c r="AC12" s="400" t="s">
        <v>331</v>
      </c>
      <c r="AD12" s="401"/>
      <c r="AE12" s="370">
        <v>404</v>
      </c>
      <c r="AF12" s="372"/>
      <c r="AG12" s="620"/>
      <c r="AH12" s="621"/>
      <c r="AI12" s="620"/>
      <c r="AJ12" s="621"/>
      <c r="AK12" s="620"/>
      <c r="AL12" s="621"/>
      <c r="AM12" s="620">
        <v>404</v>
      </c>
      <c r="AN12" s="621"/>
      <c r="AO12" s="620"/>
      <c r="AP12" s="621"/>
      <c r="AQ12" s="620"/>
      <c r="AR12" s="621"/>
      <c r="AS12" s="620"/>
      <c r="AT12" s="621"/>
      <c r="AU12" s="620"/>
      <c r="AV12" s="621"/>
      <c r="AW12" s="620"/>
      <c r="AX12" s="621"/>
      <c r="AY12" s="620"/>
      <c r="AZ12" s="621"/>
      <c r="BA12" s="620"/>
      <c r="BB12" s="621"/>
      <c r="BC12" s="620"/>
      <c r="BD12" s="621"/>
      <c r="BE12" s="370">
        <f t="shared" si="0"/>
        <v>404</v>
      </c>
      <c r="BF12" s="372"/>
      <c r="BG12" s="59">
        <f t="shared" si="1"/>
        <v>0</v>
      </c>
    </row>
    <row r="13" spans="1:59" ht="20.100000000000001" customHeight="1">
      <c r="A13" s="363" t="s">
        <v>5</v>
      </c>
      <c r="B13" s="364"/>
      <c r="C13" s="394" t="s">
        <v>450</v>
      </c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6"/>
      <c r="AC13" s="400" t="s">
        <v>336</v>
      </c>
      <c r="AD13" s="401"/>
      <c r="AE13" s="370">
        <v>7382</v>
      </c>
      <c r="AF13" s="372"/>
      <c r="AG13" s="620">
        <v>0</v>
      </c>
      <c r="AH13" s="621"/>
      <c r="AI13" s="620">
        <v>50</v>
      </c>
      <c r="AJ13" s="621"/>
      <c r="AK13" s="620">
        <v>1025</v>
      </c>
      <c r="AL13" s="621"/>
      <c r="AM13" s="620">
        <v>25</v>
      </c>
      <c r="AN13" s="621"/>
      <c r="AO13" s="620">
        <v>25</v>
      </c>
      <c r="AP13" s="621"/>
      <c r="AQ13" s="620">
        <v>25</v>
      </c>
      <c r="AR13" s="621"/>
      <c r="AS13" s="620">
        <v>25</v>
      </c>
      <c r="AT13" s="621"/>
      <c r="AU13" s="620">
        <f>25+6082</f>
        <v>6107</v>
      </c>
      <c r="AV13" s="621"/>
      <c r="AW13" s="620">
        <v>25</v>
      </c>
      <c r="AX13" s="621"/>
      <c r="AY13" s="620">
        <v>25</v>
      </c>
      <c r="AZ13" s="621"/>
      <c r="BA13" s="620">
        <v>25</v>
      </c>
      <c r="BB13" s="621"/>
      <c r="BC13" s="620">
        <v>25</v>
      </c>
      <c r="BD13" s="621"/>
      <c r="BE13" s="370">
        <f t="shared" si="0"/>
        <v>7382</v>
      </c>
      <c r="BF13" s="372"/>
      <c r="BG13" s="59">
        <f t="shared" si="1"/>
        <v>0</v>
      </c>
    </row>
    <row r="14" spans="1:59" ht="20.100000000000001" customHeight="1">
      <c r="A14" s="363" t="s">
        <v>6</v>
      </c>
      <c r="B14" s="364"/>
      <c r="C14" s="394" t="s">
        <v>464</v>
      </c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6"/>
      <c r="AC14" s="400" t="s">
        <v>341</v>
      </c>
      <c r="AD14" s="401"/>
      <c r="AE14" s="370">
        <v>53</v>
      </c>
      <c r="AF14" s="372"/>
      <c r="AG14" s="620">
        <v>4</v>
      </c>
      <c r="AH14" s="621"/>
      <c r="AI14" s="620">
        <v>4</v>
      </c>
      <c r="AJ14" s="621"/>
      <c r="AK14" s="620">
        <v>4</v>
      </c>
      <c r="AL14" s="621"/>
      <c r="AM14" s="620">
        <v>5</v>
      </c>
      <c r="AN14" s="621"/>
      <c r="AO14" s="620">
        <v>4</v>
      </c>
      <c r="AP14" s="621"/>
      <c r="AQ14" s="620">
        <v>5</v>
      </c>
      <c r="AR14" s="621"/>
      <c r="AS14" s="620">
        <v>4</v>
      </c>
      <c r="AT14" s="621"/>
      <c r="AU14" s="620">
        <v>5</v>
      </c>
      <c r="AV14" s="621"/>
      <c r="AW14" s="620">
        <v>4</v>
      </c>
      <c r="AX14" s="621"/>
      <c r="AY14" s="620">
        <v>5</v>
      </c>
      <c r="AZ14" s="621"/>
      <c r="BA14" s="620">
        <v>4</v>
      </c>
      <c r="BB14" s="621"/>
      <c r="BC14" s="620">
        <v>5</v>
      </c>
      <c r="BD14" s="621"/>
      <c r="BE14" s="370">
        <f t="shared" si="0"/>
        <v>53</v>
      </c>
      <c r="BF14" s="372"/>
      <c r="BG14" s="59">
        <f t="shared" si="1"/>
        <v>0</v>
      </c>
    </row>
    <row r="15" spans="1:59" s="10" customFormat="1" ht="20.100000000000001" customHeight="1">
      <c r="A15" s="378" t="s">
        <v>7</v>
      </c>
      <c r="B15" s="379"/>
      <c r="C15" s="405" t="s">
        <v>654</v>
      </c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7"/>
      <c r="AC15" s="408" t="s">
        <v>342</v>
      </c>
      <c r="AD15" s="409"/>
      <c r="AE15" s="385">
        <f>SUM(AE8:AF14)</f>
        <v>427938</v>
      </c>
      <c r="AF15" s="387"/>
      <c r="AG15" s="385">
        <f>SUM(AG8:AH14)</f>
        <v>59141</v>
      </c>
      <c r="AH15" s="386"/>
      <c r="AI15" s="385">
        <f>SUM(AI8:AJ14)</f>
        <v>24317</v>
      </c>
      <c r="AJ15" s="386"/>
      <c r="AK15" s="385">
        <f>SUM(AK8:AL14)</f>
        <v>54086</v>
      </c>
      <c r="AL15" s="386"/>
      <c r="AM15" s="385">
        <f>SUM(AM8:AN14)</f>
        <v>23513</v>
      </c>
      <c r="AN15" s="386"/>
      <c r="AO15" s="385">
        <f>SUM(AO8:AP14)</f>
        <v>26906</v>
      </c>
      <c r="AP15" s="386"/>
      <c r="AQ15" s="385">
        <f>SUM(AQ8:AR14)</f>
        <v>27427</v>
      </c>
      <c r="AR15" s="386"/>
      <c r="AS15" s="385">
        <f>SUM(AS8:AT14)</f>
        <v>21406</v>
      </c>
      <c r="AT15" s="386"/>
      <c r="AU15" s="385">
        <f>SUM(AU8:AV14)</f>
        <v>27491</v>
      </c>
      <c r="AV15" s="386"/>
      <c r="AW15" s="385">
        <f>SUM(AW8:AX14)</f>
        <v>49606</v>
      </c>
      <c r="AX15" s="386"/>
      <c r="AY15" s="385">
        <f>SUM(AY8:AZ14)</f>
        <v>62342</v>
      </c>
      <c r="AZ15" s="386"/>
      <c r="BA15" s="385">
        <f>SUM(BA8:BB14)</f>
        <v>26406</v>
      </c>
      <c r="BB15" s="386"/>
      <c r="BC15" s="385">
        <f>SUM(BC8:BD14)</f>
        <v>25297</v>
      </c>
      <c r="BD15" s="386"/>
      <c r="BE15" s="385">
        <f t="shared" si="0"/>
        <v>427938</v>
      </c>
      <c r="BF15" s="387"/>
      <c r="BG15" s="69">
        <f t="shared" si="1"/>
        <v>0</v>
      </c>
    </row>
    <row r="16" spans="1:59" ht="20.100000000000001" customHeight="1">
      <c r="A16" s="363" t="s">
        <v>8</v>
      </c>
      <c r="B16" s="364"/>
      <c r="C16" s="365" t="s">
        <v>452</v>
      </c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7"/>
      <c r="AC16" s="368" t="s">
        <v>380</v>
      </c>
      <c r="AD16" s="369"/>
      <c r="AE16" s="370">
        <v>71039</v>
      </c>
      <c r="AF16" s="372"/>
      <c r="AG16" s="620">
        <f>23590+3133+302</f>
        <v>27025</v>
      </c>
      <c r="AH16" s="621"/>
      <c r="AI16" s="620"/>
      <c r="AJ16" s="621"/>
      <c r="AK16" s="620"/>
      <c r="AL16" s="621"/>
      <c r="AM16" s="620"/>
      <c r="AN16" s="621"/>
      <c r="AO16" s="620">
        <v>38698</v>
      </c>
      <c r="AP16" s="621"/>
      <c r="AQ16" s="620"/>
      <c r="AR16" s="621"/>
      <c r="AS16" s="620"/>
      <c r="AT16" s="621"/>
      <c r="AU16" s="620"/>
      <c r="AV16" s="621"/>
      <c r="AW16" s="620"/>
      <c r="AX16" s="621"/>
      <c r="AY16" s="620"/>
      <c r="AZ16" s="621"/>
      <c r="BA16" s="620"/>
      <c r="BB16" s="621"/>
      <c r="BC16" s="620">
        <v>5316</v>
      </c>
      <c r="BD16" s="621"/>
      <c r="BE16" s="370">
        <f t="shared" si="0"/>
        <v>71039</v>
      </c>
      <c r="BF16" s="372"/>
      <c r="BG16" s="59">
        <f t="shared" si="1"/>
        <v>0</v>
      </c>
    </row>
    <row r="17" spans="1:59" s="3" customFormat="1" ht="20.100000000000001" customHeight="1">
      <c r="A17" s="626">
        <v>10</v>
      </c>
      <c r="B17" s="627"/>
      <c r="C17" s="27" t="s">
        <v>566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5"/>
      <c r="AD17" s="6"/>
      <c r="AE17" s="402">
        <f>AE15+AE16</f>
        <v>498977</v>
      </c>
      <c r="AF17" s="404"/>
      <c r="AG17" s="402">
        <f>AG15+AG16</f>
        <v>86166</v>
      </c>
      <c r="AH17" s="404"/>
      <c r="AI17" s="402">
        <f>AI15+AI16</f>
        <v>24317</v>
      </c>
      <c r="AJ17" s="404"/>
      <c r="AK17" s="402">
        <f>AK15+AK16</f>
        <v>54086</v>
      </c>
      <c r="AL17" s="404"/>
      <c r="AM17" s="402">
        <f>AM15+AM16</f>
        <v>23513</v>
      </c>
      <c r="AN17" s="404"/>
      <c r="AO17" s="402">
        <f>AO15+AO16</f>
        <v>65604</v>
      </c>
      <c r="AP17" s="404"/>
      <c r="AQ17" s="402">
        <f>AQ15+AQ16</f>
        <v>27427</v>
      </c>
      <c r="AR17" s="404"/>
      <c r="AS17" s="402">
        <f>AS15+AS16</f>
        <v>21406</v>
      </c>
      <c r="AT17" s="404"/>
      <c r="AU17" s="402">
        <f>AU15+AU16</f>
        <v>27491</v>
      </c>
      <c r="AV17" s="404"/>
      <c r="AW17" s="402">
        <f>AW15+AW16</f>
        <v>49606</v>
      </c>
      <c r="AX17" s="404"/>
      <c r="AY17" s="402">
        <f>AY15+AY16</f>
        <v>62342</v>
      </c>
      <c r="AZ17" s="404"/>
      <c r="BA17" s="402">
        <f>BA15+BA16</f>
        <v>26406</v>
      </c>
      <c r="BB17" s="404"/>
      <c r="BC17" s="402">
        <f>BC15+BC16</f>
        <v>30613</v>
      </c>
      <c r="BD17" s="404"/>
      <c r="BE17" s="360">
        <f t="shared" si="0"/>
        <v>498977</v>
      </c>
      <c r="BF17" s="362"/>
      <c r="BG17" s="59">
        <f t="shared" si="1"/>
        <v>0</v>
      </c>
    </row>
    <row r="18" spans="1:59" ht="20.100000000000001" customHeight="1">
      <c r="A18" s="624">
        <v>11</v>
      </c>
      <c r="B18" s="625"/>
      <c r="C18" s="397" t="s">
        <v>453</v>
      </c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9"/>
      <c r="AC18" s="376" t="s">
        <v>32</v>
      </c>
      <c r="AD18" s="377"/>
      <c r="AE18" s="370">
        <v>131739</v>
      </c>
      <c r="AF18" s="372"/>
      <c r="AG18" s="620">
        <v>8099</v>
      </c>
      <c r="AH18" s="621"/>
      <c r="AI18" s="620">
        <v>10810</v>
      </c>
      <c r="AJ18" s="621"/>
      <c r="AK18" s="620">
        <v>11809</v>
      </c>
      <c r="AL18" s="621"/>
      <c r="AM18" s="620">
        <v>10810</v>
      </c>
      <c r="AN18" s="621"/>
      <c r="AO18" s="620">
        <v>10810</v>
      </c>
      <c r="AP18" s="621"/>
      <c r="AQ18" s="620">
        <v>11810</v>
      </c>
      <c r="AR18" s="621"/>
      <c r="AS18" s="620">
        <v>11810</v>
      </c>
      <c r="AT18" s="621"/>
      <c r="AU18" s="620">
        <v>11520</v>
      </c>
      <c r="AV18" s="621"/>
      <c r="AW18" s="620">
        <v>10810</v>
      </c>
      <c r="AX18" s="621"/>
      <c r="AY18" s="620">
        <v>10809</v>
      </c>
      <c r="AZ18" s="621"/>
      <c r="BA18" s="620">
        <v>10809</v>
      </c>
      <c r="BB18" s="621"/>
      <c r="BC18" s="620">
        <f>10810+1023</f>
        <v>11833</v>
      </c>
      <c r="BD18" s="621"/>
      <c r="BE18" s="370">
        <f t="shared" si="0"/>
        <v>131739</v>
      </c>
      <c r="BF18" s="372"/>
      <c r="BG18" s="59">
        <f t="shared" si="1"/>
        <v>0</v>
      </c>
    </row>
    <row r="19" spans="1:59" s="3" customFormat="1" ht="20.100000000000001" customHeight="1">
      <c r="A19" s="624">
        <v>12</v>
      </c>
      <c r="B19" s="625"/>
      <c r="C19" s="394" t="s">
        <v>24</v>
      </c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6"/>
      <c r="AC19" s="376" t="s">
        <v>52</v>
      </c>
      <c r="AD19" s="377"/>
      <c r="AE19" s="370">
        <v>31939</v>
      </c>
      <c r="AF19" s="372"/>
      <c r="AG19" s="620">
        <v>1608</v>
      </c>
      <c r="AH19" s="621"/>
      <c r="AI19" s="620">
        <v>2562</v>
      </c>
      <c r="AJ19" s="621"/>
      <c r="AK19" s="620">
        <v>3062</v>
      </c>
      <c r="AL19" s="621"/>
      <c r="AM19" s="620">
        <v>2562</v>
      </c>
      <c r="AN19" s="621"/>
      <c r="AO19" s="620">
        <v>2562</v>
      </c>
      <c r="AP19" s="621"/>
      <c r="AQ19" s="620">
        <v>3152</v>
      </c>
      <c r="AR19" s="621"/>
      <c r="AS19" s="620">
        <v>3174</v>
      </c>
      <c r="AT19" s="621"/>
      <c r="AU19" s="620">
        <v>3110</v>
      </c>
      <c r="AV19" s="621"/>
      <c r="AW19" s="620">
        <v>2562</v>
      </c>
      <c r="AX19" s="621"/>
      <c r="AY19" s="620">
        <v>2562</v>
      </c>
      <c r="AZ19" s="621"/>
      <c r="BA19" s="620">
        <v>2562</v>
      </c>
      <c r="BB19" s="621"/>
      <c r="BC19" s="620">
        <f>3062+183-784</f>
        <v>2461</v>
      </c>
      <c r="BD19" s="621"/>
      <c r="BE19" s="370">
        <f t="shared" si="0"/>
        <v>31939</v>
      </c>
      <c r="BF19" s="372"/>
      <c r="BG19" s="59">
        <f t="shared" si="1"/>
        <v>0</v>
      </c>
    </row>
    <row r="20" spans="1:59" ht="20.100000000000001" customHeight="1">
      <c r="A20" s="624">
        <v>13</v>
      </c>
      <c r="B20" s="625"/>
      <c r="C20" s="394" t="s">
        <v>454</v>
      </c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6"/>
      <c r="AC20" s="376" t="s">
        <v>57</v>
      </c>
      <c r="AD20" s="377"/>
      <c r="AE20" s="370">
        <v>123333</v>
      </c>
      <c r="AF20" s="372"/>
      <c r="AG20" s="620">
        <f>AE20/12</f>
        <v>10277.75</v>
      </c>
      <c r="AH20" s="621"/>
      <c r="AI20" s="620">
        <v>10278</v>
      </c>
      <c r="AJ20" s="621"/>
      <c r="AK20" s="620">
        <v>10279</v>
      </c>
      <c r="AL20" s="621"/>
      <c r="AM20" s="620">
        <v>10280</v>
      </c>
      <c r="AN20" s="621"/>
      <c r="AO20" s="620">
        <v>13281</v>
      </c>
      <c r="AP20" s="621"/>
      <c r="AQ20" s="620">
        <v>10282</v>
      </c>
      <c r="AR20" s="621"/>
      <c r="AS20" s="620">
        <v>10283</v>
      </c>
      <c r="AT20" s="621"/>
      <c r="AU20" s="620">
        <v>10284</v>
      </c>
      <c r="AV20" s="621"/>
      <c r="AW20" s="620">
        <v>10285</v>
      </c>
      <c r="AX20" s="621"/>
      <c r="AY20" s="620">
        <v>10286</v>
      </c>
      <c r="AZ20" s="621"/>
      <c r="BA20" s="620">
        <v>10287</v>
      </c>
      <c r="BB20" s="621"/>
      <c r="BC20" s="620">
        <f>7288-58</f>
        <v>7230</v>
      </c>
      <c r="BD20" s="621"/>
      <c r="BE20" s="370">
        <f t="shared" si="0"/>
        <v>123332.75</v>
      </c>
      <c r="BF20" s="372"/>
      <c r="BG20" s="59">
        <f t="shared" si="1"/>
        <v>-0.25</v>
      </c>
    </row>
    <row r="21" spans="1:59" ht="20.100000000000001" customHeight="1">
      <c r="A21" s="624">
        <v>14</v>
      </c>
      <c r="B21" s="625"/>
      <c r="C21" s="388" t="s">
        <v>455</v>
      </c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90"/>
      <c r="AC21" s="376" t="s">
        <v>58</v>
      </c>
      <c r="AD21" s="377"/>
      <c r="AE21" s="370">
        <v>15332</v>
      </c>
      <c r="AF21" s="372"/>
      <c r="AG21" s="620">
        <v>882</v>
      </c>
      <c r="AH21" s="621"/>
      <c r="AI21" s="620">
        <v>882</v>
      </c>
      <c r="AJ21" s="621"/>
      <c r="AK21" s="620">
        <v>882</v>
      </c>
      <c r="AL21" s="621"/>
      <c r="AM21" s="620">
        <v>850</v>
      </c>
      <c r="AN21" s="621"/>
      <c r="AO21" s="620">
        <f>850+752</f>
        <v>1602</v>
      </c>
      <c r="AP21" s="621"/>
      <c r="AQ21" s="620">
        <v>850</v>
      </c>
      <c r="AR21" s="621"/>
      <c r="AS21" s="620">
        <v>850</v>
      </c>
      <c r="AT21" s="621"/>
      <c r="AU21" s="620">
        <v>850</v>
      </c>
      <c r="AV21" s="621"/>
      <c r="AW21" s="620">
        <v>882</v>
      </c>
      <c r="AX21" s="621"/>
      <c r="AY21" s="620">
        <v>881</v>
      </c>
      <c r="AZ21" s="621"/>
      <c r="BA21" s="620">
        <v>2882</v>
      </c>
      <c r="BB21" s="621"/>
      <c r="BC21" s="620">
        <v>3039</v>
      </c>
      <c r="BD21" s="621"/>
      <c r="BE21" s="370">
        <f t="shared" si="0"/>
        <v>15332</v>
      </c>
      <c r="BF21" s="372"/>
      <c r="BG21" s="59">
        <f t="shared" si="1"/>
        <v>0</v>
      </c>
    </row>
    <row r="22" spans="1:59" ht="20.100000000000001" customHeight="1">
      <c r="A22" s="624">
        <v>15</v>
      </c>
      <c r="B22" s="625"/>
      <c r="C22" s="388" t="s">
        <v>456</v>
      </c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90"/>
      <c r="AC22" s="376" t="s">
        <v>59</v>
      </c>
      <c r="AD22" s="377"/>
      <c r="AE22" s="370">
        <v>18076</v>
      </c>
      <c r="AF22" s="372"/>
      <c r="AG22" s="620">
        <v>15</v>
      </c>
      <c r="AH22" s="621"/>
      <c r="AI22" s="620">
        <v>150</v>
      </c>
      <c r="AJ22" s="621"/>
      <c r="AK22" s="620">
        <v>1850</v>
      </c>
      <c r="AL22" s="621"/>
      <c r="AM22" s="620">
        <v>650</v>
      </c>
      <c r="AN22" s="621"/>
      <c r="AO22" s="620">
        <v>650</v>
      </c>
      <c r="AP22" s="621"/>
      <c r="AQ22" s="620">
        <v>450</v>
      </c>
      <c r="AR22" s="621"/>
      <c r="AS22" s="620">
        <v>285</v>
      </c>
      <c r="AT22" s="621"/>
      <c r="AU22" s="620">
        <v>650</v>
      </c>
      <c r="AV22" s="621"/>
      <c r="AW22" s="620">
        <f>1150-287</f>
        <v>863</v>
      </c>
      <c r="AX22" s="621"/>
      <c r="AY22" s="620">
        <v>650</v>
      </c>
      <c r="AZ22" s="621"/>
      <c r="BA22" s="620">
        <v>650</v>
      </c>
      <c r="BB22" s="621"/>
      <c r="BC22" s="620">
        <v>150</v>
      </c>
      <c r="BD22" s="621"/>
      <c r="BE22" s="370">
        <f t="shared" si="0"/>
        <v>7013</v>
      </c>
      <c r="BF22" s="372"/>
      <c r="BG22" s="59">
        <f t="shared" si="1"/>
        <v>-11063</v>
      </c>
    </row>
    <row r="23" spans="1:59" s="3" customFormat="1" ht="20.100000000000001" customHeight="1">
      <c r="A23" s="624">
        <v>16</v>
      </c>
      <c r="B23" s="625"/>
      <c r="C23" s="391" t="s">
        <v>465</v>
      </c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3"/>
      <c r="AC23" s="376" t="s">
        <v>60</v>
      </c>
      <c r="AD23" s="377"/>
      <c r="AE23" s="370">
        <v>104605</v>
      </c>
      <c r="AF23" s="372"/>
      <c r="AG23" s="620">
        <v>29419</v>
      </c>
      <c r="AH23" s="621"/>
      <c r="AI23" s="620">
        <f>3269+218</f>
        <v>3487</v>
      </c>
      <c r="AJ23" s="621"/>
      <c r="AK23" s="620">
        <v>30400</v>
      </c>
      <c r="AL23" s="621"/>
      <c r="AM23" s="620">
        <v>582</v>
      </c>
      <c r="AN23" s="621"/>
      <c r="AO23" s="620"/>
      <c r="AP23" s="621"/>
      <c r="AQ23" s="620">
        <v>16000</v>
      </c>
      <c r="AR23" s="621"/>
      <c r="AS23" s="620"/>
      <c r="AT23" s="621"/>
      <c r="AU23" s="620">
        <v>24490</v>
      </c>
      <c r="AV23" s="621"/>
      <c r="AW23" s="620">
        <v>227</v>
      </c>
      <c r="AX23" s="621"/>
      <c r="AY23" s="620"/>
      <c r="AZ23" s="621"/>
      <c r="BA23" s="620"/>
      <c r="BB23" s="621"/>
      <c r="BC23" s="620"/>
      <c r="BD23" s="621"/>
      <c r="BE23" s="370">
        <f t="shared" si="0"/>
        <v>104605</v>
      </c>
      <c r="BF23" s="372"/>
      <c r="BG23" s="59">
        <f t="shared" si="1"/>
        <v>0</v>
      </c>
    </row>
    <row r="24" spans="1:59" s="3" customFormat="1" ht="20.100000000000001" customHeight="1">
      <c r="A24" s="624">
        <v>17</v>
      </c>
      <c r="B24" s="625"/>
      <c r="C24" s="388" t="s">
        <v>466</v>
      </c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90"/>
      <c r="AC24" s="376" t="s">
        <v>61</v>
      </c>
      <c r="AD24" s="377"/>
      <c r="AE24" s="370">
        <v>26973</v>
      </c>
      <c r="AF24" s="372"/>
      <c r="AG24" s="620"/>
      <c r="AH24" s="621"/>
      <c r="AI24" s="620"/>
      <c r="AJ24" s="621"/>
      <c r="AK24" s="620"/>
      <c r="AL24" s="621"/>
      <c r="AM24" s="620"/>
      <c r="AN24" s="621"/>
      <c r="AO24" s="620"/>
      <c r="AP24" s="621"/>
      <c r="AQ24" s="620"/>
      <c r="AR24" s="621"/>
      <c r="AS24" s="620"/>
      <c r="AT24" s="621"/>
      <c r="AU24" s="620">
        <v>614</v>
      </c>
      <c r="AV24" s="621"/>
      <c r="AW24" s="620"/>
      <c r="AX24" s="621"/>
      <c r="AY24" s="620">
        <v>26359</v>
      </c>
      <c r="AZ24" s="621"/>
      <c r="BA24" s="620"/>
      <c r="BB24" s="621"/>
      <c r="BC24" s="620"/>
      <c r="BD24" s="621"/>
      <c r="BE24" s="370">
        <f t="shared" si="0"/>
        <v>26973</v>
      </c>
      <c r="BF24" s="372"/>
      <c r="BG24" s="59">
        <f t="shared" si="1"/>
        <v>0</v>
      </c>
    </row>
    <row r="25" spans="1:59" ht="20.100000000000001" customHeight="1">
      <c r="A25" s="624">
        <v>18</v>
      </c>
      <c r="B25" s="625"/>
      <c r="C25" s="388" t="s">
        <v>467</v>
      </c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90"/>
      <c r="AC25" s="376" t="s">
        <v>62</v>
      </c>
      <c r="AD25" s="377"/>
      <c r="AE25" s="370">
        <v>3611</v>
      </c>
      <c r="AF25" s="372"/>
      <c r="AG25" s="620"/>
      <c r="AH25" s="621"/>
      <c r="AI25" s="620">
        <v>17</v>
      </c>
      <c r="AJ25" s="621"/>
      <c r="AK25" s="620"/>
      <c r="AL25" s="621"/>
      <c r="AM25" s="620"/>
      <c r="AN25" s="621"/>
      <c r="AO25" s="620"/>
      <c r="AP25" s="621"/>
      <c r="AQ25" s="620">
        <v>272</v>
      </c>
      <c r="AR25" s="621"/>
      <c r="AS25" s="620"/>
      <c r="AT25" s="621"/>
      <c r="AU25" s="620"/>
      <c r="AV25" s="621"/>
      <c r="AW25" s="620"/>
      <c r="AX25" s="621"/>
      <c r="AY25" s="620"/>
      <c r="AZ25" s="621"/>
      <c r="BA25" s="620"/>
      <c r="BB25" s="621"/>
      <c r="BC25" s="620">
        <v>3322</v>
      </c>
      <c r="BD25" s="621"/>
      <c r="BE25" s="370">
        <f t="shared" si="0"/>
        <v>3611</v>
      </c>
      <c r="BF25" s="372"/>
      <c r="BG25" s="59">
        <f t="shared" si="1"/>
        <v>0</v>
      </c>
    </row>
    <row r="26" spans="1:59" s="10" customFormat="1" ht="19.5" customHeight="1">
      <c r="A26" s="628">
        <v>19</v>
      </c>
      <c r="B26" s="629"/>
      <c r="C26" s="380" t="s">
        <v>653</v>
      </c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2"/>
      <c r="AC26" s="383" t="s">
        <v>174</v>
      </c>
      <c r="AD26" s="384"/>
      <c r="AE26" s="385">
        <f>SUM(AE18:AF25)</f>
        <v>455608</v>
      </c>
      <c r="AF26" s="387"/>
      <c r="AG26" s="385">
        <f>SUM(AG18:AH25)</f>
        <v>50300.75</v>
      </c>
      <c r="AH26" s="386"/>
      <c r="AI26" s="385">
        <f>SUM(AI18:AJ25)</f>
        <v>28186</v>
      </c>
      <c r="AJ26" s="386"/>
      <c r="AK26" s="385">
        <f>SUM(AK18:AL25)</f>
        <v>58282</v>
      </c>
      <c r="AL26" s="386"/>
      <c r="AM26" s="385">
        <f>SUM(AM18:AN25)</f>
        <v>25734</v>
      </c>
      <c r="AN26" s="386"/>
      <c r="AO26" s="385">
        <f>SUM(AO18:AP25)</f>
        <v>28905</v>
      </c>
      <c r="AP26" s="386"/>
      <c r="AQ26" s="385">
        <f>SUM(AQ18:AR25)</f>
        <v>42816</v>
      </c>
      <c r="AR26" s="386"/>
      <c r="AS26" s="385">
        <f>SUM(AS18:AT25)</f>
        <v>26402</v>
      </c>
      <c r="AT26" s="386"/>
      <c r="AU26" s="385">
        <f>SUM(AU18:AV25)</f>
        <v>51518</v>
      </c>
      <c r="AV26" s="386"/>
      <c r="AW26" s="385">
        <f>SUM(AW18:AX25)</f>
        <v>25629</v>
      </c>
      <c r="AX26" s="386"/>
      <c r="AY26" s="385">
        <f>SUM(AY18:AZ25)</f>
        <v>51547</v>
      </c>
      <c r="AZ26" s="386"/>
      <c r="BA26" s="385">
        <f>SUM(BA18:BB25)</f>
        <v>27190</v>
      </c>
      <c r="BB26" s="386"/>
      <c r="BC26" s="385">
        <f>SUM(BC18:BD25)</f>
        <v>28035</v>
      </c>
      <c r="BD26" s="386"/>
      <c r="BE26" s="385">
        <f t="shared" si="0"/>
        <v>444544.75</v>
      </c>
      <c r="BF26" s="387"/>
      <c r="BG26" s="69">
        <f t="shared" si="1"/>
        <v>-11063.25</v>
      </c>
    </row>
    <row r="27" spans="1:59" ht="20.100000000000001" customHeight="1">
      <c r="A27" s="624">
        <v>20</v>
      </c>
      <c r="B27" s="625"/>
      <c r="C27" s="365" t="s">
        <v>457</v>
      </c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7"/>
      <c r="AC27" s="368" t="s">
        <v>415</v>
      </c>
      <c r="AD27" s="369"/>
      <c r="AE27" s="370">
        <v>43369</v>
      </c>
      <c r="AF27" s="372"/>
      <c r="AG27" s="622">
        <v>4671</v>
      </c>
      <c r="AH27" s="622"/>
      <c r="AI27" s="622"/>
      <c r="AJ27" s="622"/>
      <c r="AK27" s="620"/>
      <c r="AL27" s="623"/>
      <c r="AM27" s="622"/>
      <c r="AN27" s="622"/>
      <c r="AO27" s="622"/>
      <c r="AP27" s="622"/>
      <c r="AQ27" s="622"/>
      <c r="AR27" s="622"/>
      <c r="AS27" s="622"/>
      <c r="AT27" s="622"/>
      <c r="AU27" s="622"/>
      <c r="AV27" s="622"/>
      <c r="AW27" s="622"/>
      <c r="AX27" s="622"/>
      <c r="AY27" s="622"/>
      <c r="AZ27" s="622"/>
      <c r="BA27" s="622"/>
      <c r="BB27" s="622"/>
      <c r="BC27" s="622">
        <v>38698</v>
      </c>
      <c r="BD27" s="622"/>
      <c r="BE27" s="370">
        <f t="shared" si="0"/>
        <v>43369</v>
      </c>
      <c r="BF27" s="372"/>
      <c r="BG27" s="59">
        <f t="shared" si="1"/>
        <v>0</v>
      </c>
    </row>
    <row r="28" spans="1:59" s="3" customFormat="1" ht="20.100000000000001" customHeight="1">
      <c r="A28" s="626">
        <v>21</v>
      </c>
      <c r="B28" s="627"/>
      <c r="C28" s="355" t="s">
        <v>652</v>
      </c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7"/>
      <c r="AC28" s="358"/>
      <c r="AD28" s="359"/>
      <c r="AE28" s="360">
        <f>AE26+AE27</f>
        <v>498977</v>
      </c>
      <c r="AF28" s="361"/>
      <c r="AG28" s="360">
        <f>AG26+AG27</f>
        <v>54971.75</v>
      </c>
      <c r="AH28" s="361"/>
      <c r="AI28" s="360">
        <f>AI26+AI27</f>
        <v>28186</v>
      </c>
      <c r="AJ28" s="361"/>
      <c r="AK28" s="360">
        <f>AK26+AK27</f>
        <v>58282</v>
      </c>
      <c r="AL28" s="361"/>
      <c r="AM28" s="360">
        <f>AM26+AM27</f>
        <v>25734</v>
      </c>
      <c r="AN28" s="361"/>
      <c r="AO28" s="360">
        <f>AO26+AO27</f>
        <v>28905</v>
      </c>
      <c r="AP28" s="361"/>
      <c r="AQ28" s="360">
        <f>AQ26+AQ27</f>
        <v>42816</v>
      </c>
      <c r="AR28" s="361"/>
      <c r="AS28" s="360">
        <f>AS26+AS27</f>
        <v>26402</v>
      </c>
      <c r="AT28" s="361"/>
      <c r="AU28" s="360">
        <f>AU26+AU27</f>
        <v>51518</v>
      </c>
      <c r="AV28" s="361"/>
      <c r="AW28" s="360">
        <f>AW26+AW27</f>
        <v>25629</v>
      </c>
      <c r="AX28" s="361"/>
      <c r="AY28" s="360">
        <f>AY26+AY27</f>
        <v>51547</v>
      </c>
      <c r="AZ28" s="361"/>
      <c r="BA28" s="360">
        <f>BA26+BA27</f>
        <v>27190</v>
      </c>
      <c r="BB28" s="361"/>
      <c r="BC28" s="360">
        <f>BC26+BC27</f>
        <v>66733</v>
      </c>
      <c r="BD28" s="361"/>
      <c r="BE28" s="360">
        <f t="shared" si="0"/>
        <v>487913.75</v>
      </c>
      <c r="BF28" s="362"/>
      <c r="BG28" s="59">
        <f t="shared" si="1"/>
        <v>-11063.25</v>
      </c>
    </row>
    <row r="29" spans="1:59" ht="20.100000000000001" customHeight="1">
      <c r="A29" s="630">
        <v>22</v>
      </c>
      <c r="B29" s="625"/>
      <c r="C29" s="365" t="s">
        <v>651</v>
      </c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7"/>
      <c r="AC29" s="368"/>
      <c r="AD29" s="631"/>
      <c r="AE29" s="370">
        <f>AE17-AE28</f>
        <v>0</v>
      </c>
      <c r="AF29" s="372"/>
      <c r="AG29" s="370">
        <f>AG17-AG28</f>
        <v>31194.25</v>
      </c>
      <c r="AH29" s="372"/>
      <c r="AI29" s="370">
        <f>AI17-AI28</f>
        <v>-3869</v>
      </c>
      <c r="AJ29" s="372"/>
      <c r="AK29" s="370">
        <f>AK17-AK28</f>
        <v>-4196</v>
      </c>
      <c r="AL29" s="372"/>
      <c r="AM29" s="370">
        <f>AM17-AM28</f>
        <v>-2221</v>
      </c>
      <c r="AN29" s="372"/>
      <c r="AO29" s="370">
        <f>AO17-AO28</f>
        <v>36699</v>
      </c>
      <c r="AP29" s="372"/>
      <c r="AQ29" s="370">
        <f>AQ17-AQ28</f>
        <v>-15389</v>
      </c>
      <c r="AR29" s="372"/>
      <c r="AS29" s="370">
        <f>AS17-AS28</f>
        <v>-4996</v>
      </c>
      <c r="AT29" s="372"/>
      <c r="AU29" s="370">
        <f>AU17-AU28</f>
        <v>-24027</v>
      </c>
      <c r="AV29" s="372"/>
      <c r="AW29" s="370">
        <f>AW17-AW28</f>
        <v>23977</v>
      </c>
      <c r="AX29" s="372"/>
      <c r="AY29" s="370">
        <f>AY17-AY28</f>
        <v>10795</v>
      </c>
      <c r="AZ29" s="372"/>
      <c r="BA29" s="370">
        <f>BA17-BA28</f>
        <v>-784</v>
      </c>
      <c r="BB29" s="372"/>
      <c r="BC29" s="370">
        <f>BC17-BC28</f>
        <v>-36120</v>
      </c>
      <c r="BD29" s="372"/>
      <c r="BE29" s="370">
        <f>BE17-BE28</f>
        <v>11063.25</v>
      </c>
      <c r="BF29" s="372"/>
      <c r="BG29" s="59">
        <f t="shared" si="1"/>
        <v>11063.25</v>
      </c>
    </row>
    <row r="30" spans="1:59" ht="20.100000000000001" customHeight="1">
      <c r="A30" s="630">
        <v>23</v>
      </c>
      <c r="B30" s="625"/>
      <c r="C30" s="365" t="s">
        <v>650</v>
      </c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7"/>
      <c r="AC30" s="368"/>
      <c r="AD30" s="631"/>
      <c r="AE30" s="370">
        <f>AE29</f>
        <v>0</v>
      </c>
      <c r="AF30" s="372"/>
      <c r="AG30" s="370">
        <f>AE30+AG29</f>
        <v>31194.25</v>
      </c>
      <c r="AH30" s="372"/>
      <c r="AI30" s="370">
        <f>AG30+AI29</f>
        <v>27325.25</v>
      </c>
      <c r="AJ30" s="372"/>
      <c r="AK30" s="370">
        <f>AI30+AK29</f>
        <v>23129.25</v>
      </c>
      <c r="AL30" s="372"/>
      <c r="AM30" s="370">
        <f>AK30+AM29</f>
        <v>20908.25</v>
      </c>
      <c r="AN30" s="372"/>
      <c r="AO30" s="370">
        <f>AM30+AO29</f>
        <v>57607.25</v>
      </c>
      <c r="AP30" s="372"/>
      <c r="AQ30" s="370">
        <f>AO30+AQ29</f>
        <v>42218.25</v>
      </c>
      <c r="AR30" s="372"/>
      <c r="AS30" s="370">
        <f>AQ30+AS29</f>
        <v>37222.25</v>
      </c>
      <c r="AT30" s="372"/>
      <c r="AU30" s="370">
        <f>AS30+AU29</f>
        <v>13195.25</v>
      </c>
      <c r="AV30" s="372"/>
      <c r="AW30" s="370">
        <f>AU30+AW29</f>
        <v>37172.25</v>
      </c>
      <c r="AX30" s="372"/>
      <c r="AY30" s="370">
        <f>AW30+AY29</f>
        <v>47967.25</v>
      </c>
      <c r="AZ30" s="372"/>
      <c r="BA30" s="370">
        <f>AY30+BA29</f>
        <v>47183.25</v>
      </c>
      <c r="BB30" s="372"/>
      <c r="BC30" s="370">
        <f>BA30+BC29</f>
        <v>11063.25</v>
      </c>
      <c r="BD30" s="372"/>
      <c r="BE30" s="370">
        <f>BE29</f>
        <v>11063.25</v>
      </c>
      <c r="BF30" s="372"/>
      <c r="BG30" s="59">
        <f t="shared" si="1"/>
        <v>11063.25</v>
      </c>
    </row>
  </sheetData>
  <mergeCells count="429">
    <mergeCell ref="BA6:BB6"/>
    <mergeCell ref="A1:BF1"/>
    <mergeCell ref="A2:BF2"/>
    <mergeCell ref="A3:BF3"/>
    <mergeCell ref="A4:BF4"/>
    <mergeCell ref="A5:B6"/>
    <mergeCell ref="C5:AB6"/>
    <mergeCell ref="AC5:AD6"/>
    <mergeCell ref="AG5:BD5"/>
    <mergeCell ref="BE5:BF6"/>
    <mergeCell ref="AQ6:AR6"/>
    <mergeCell ref="AG6:AH6"/>
    <mergeCell ref="AI6:AJ6"/>
    <mergeCell ref="AK6:AL6"/>
    <mergeCell ref="BC6:BD6"/>
    <mergeCell ref="AE5:AF6"/>
    <mergeCell ref="AM6:AN6"/>
    <mergeCell ref="AO6:AP6"/>
    <mergeCell ref="AS6:AT6"/>
    <mergeCell ref="AU6:AV6"/>
    <mergeCell ref="AY6:AZ6"/>
    <mergeCell ref="AW6:AX6"/>
    <mergeCell ref="AI9:AJ9"/>
    <mergeCell ref="AK9:AL9"/>
    <mergeCell ref="A9:B9"/>
    <mergeCell ref="AG9:AH9"/>
    <mergeCell ref="AQ7:AR7"/>
    <mergeCell ref="AS7:AT7"/>
    <mergeCell ref="AU7:AV7"/>
    <mergeCell ref="AK8:AL8"/>
    <mergeCell ref="BC8:BD8"/>
    <mergeCell ref="AG7:AH7"/>
    <mergeCell ref="A8:B8"/>
    <mergeCell ref="C8:AB8"/>
    <mergeCell ref="AC8:AD8"/>
    <mergeCell ref="AE8:AF8"/>
    <mergeCell ref="AG8:AH8"/>
    <mergeCell ref="C9:AB9"/>
    <mergeCell ref="AC9:AD9"/>
    <mergeCell ref="AE9:AF9"/>
    <mergeCell ref="A7:B7"/>
    <mergeCell ref="C7:AB7"/>
    <mergeCell ref="AC7:AD7"/>
    <mergeCell ref="AE7:AF7"/>
    <mergeCell ref="BE8:BF8"/>
    <mergeCell ref="AY8:AZ8"/>
    <mergeCell ref="AQ8:AR8"/>
    <mergeCell ref="AS8:AT8"/>
    <mergeCell ref="AU8:AV8"/>
    <mergeCell ref="AW8:AX8"/>
    <mergeCell ref="AW7:AX7"/>
    <mergeCell ref="AM7:AN7"/>
    <mergeCell ref="AO7:AP7"/>
    <mergeCell ref="BA7:BB7"/>
    <mergeCell ref="BE9:BF9"/>
    <mergeCell ref="AY9:AZ9"/>
    <mergeCell ref="AI7:AJ7"/>
    <mergeCell ref="AK7:AL7"/>
    <mergeCell ref="BC7:BD7"/>
    <mergeCell ref="BC10:BD10"/>
    <mergeCell ref="BE10:BF10"/>
    <mergeCell ref="AY10:AZ10"/>
    <mergeCell ref="AQ10:AR10"/>
    <mergeCell ref="AS10:AT10"/>
    <mergeCell ref="AU10:AV10"/>
    <mergeCell ref="AW10:AX10"/>
    <mergeCell ref="AW9:AX9"/>
    <mergeCell ref="AQ9:AR9"/>
    <mergeCell ref="AS9:AT9"/>
    <mergeCell ref="AU9:AV9"/>
    <mergeCell ref="AM9:AN9"/>
    <mergeCell ref="AO9:AP9"/>
    <mergeCell ref="BA8:BB8"/>
    <mergeCell ref="BE7:BF7"/>
    <mergeCell ref="AY7:AZ7"/>
    <mergeCell ref="AM8:AN8"/>
    <mergeCell ref="AO8:AP8"/>
    <mergeCell ref="AI8:AJ8"/>
    <mergeCell ref="A10:B10"/>
    <mergeCell ref="C10:AB10"/>
    <mergeCell ref="AC10:AD10"/>
    <mergeCell ref="AE10:AF10"/>
    <mergeCell ref="AM10:AN10"/>
    <mergeCell ref="AO10:AP10"/>
    <mergeCell ref="AG10:AH10"/>
    <mergeCell ref="AI10:AJ10"/>
    <mergeCell ref="AK10:AL10"/>
    <mergeCell ref="AU11:AV11"/>
    <mergeCell ref="AW11:AX11"/>
    <mergeCell ref="AY12:AZ12"/>
    <mergeCell ref="A12:B12"/>
    <mergeCell ref="C12:AB12"/>
    <mergeCell ref="AC12:AD12"/>
    <mergeCell ref="AE12:AF12"/>
    <mergeCell ref="AG12:AH12"/>
    <mergeCell ref="BE11:BF11"/>
    <mergeCell ref="AY11:AZ11"/>
    <mergeCell ref="A11:B11"/>
    <mergeCell ref="C11:AB11"/>
    <mergeCell ref="AC11:AD11"/>
    <mergeCell ref="AE11:AF11"/>
    <mergeCell ref="AG11:AH11"/>
    <mergeCell ref="AO11:AP11"/>
    <mergeCell ref="AM11:AN11"/>
    <mergeCell ref="AQ11:AR11"/>
    <mergeCell ref="AI11:AJ11"/>
    <mergeCell ref="AK11:AL11"/>
    <mergeCell ref="BC11:BD11"/>
    <mergeCell ref="AS11:AT11"/>
    <mergeCell ref="A13:B13"/>
    <mergeCell ref="C13:AB13"/>
    <mergeCell ref="AC13:AD13"/>
    <mergeCell ref="AE13:AF13"/>
    <mergeCell ref="AG13:AH13"/>
    <mergeCell ref="AM13:AN13"/>
    <mergeCell ref="AW12:AX12"/>
    <mergeCell ref="AM12:AN12"/>
    <mergeCell ref="AO12:AP12"/>
    <mergeCell ref="AQ12:AR12"/>
    <mergeCell ref="AI13:AJ13"/>
    <mergeCell ref="AK13:AL13"/>
    <mergeCell ref="AU12:AV12"/>
    <mergeCell ref="AS12:AT12"/>
    <mergeCell ref="AI12:AJ12"/>
    <mergeCell ref="AK12:AL12"/>
    <mergeCell ref="AO13:AP13"/>
    <mergeCell ref="AQ13:AR13"/>
    <mergeCell ref="AW13:AX13"/>
    <mergeCell ref="AU13:AV13"/>
    <mergeCell ref="AS13:AT13"/>
    <mergeCell ref="AO15:AP15"/>
    <mergeCell ref="AO14:AP14"/>
    <mergeCell ref="AQ15:AR15"/>
    <mergeCell ref="AQ14:AR14"/>
    <mergeCell ref="BC15:BD15"/>
    <mergeCell ref="BE15:BF15"/>
    <mergeCell ref="AY15:AZ15"/>
    <mergeCell ref="BC14:BD14"/>
    <mergeCell ref="BE14:BF14"/>
    <mergeCell ref="AY14:AZ14"/>
    <mergeCell ref="AW15:AX15"/>
    <mergeCell ref="AW14:AX14"/>
    <mergeCell ref="AU15:AV15"/>
    <mergeCell ref="AU14:AV14"/>
    <mergeCell ref="AS15:AT15"/>
    <mergeCell ref="AS14:AT14"/>
    <mergeCell ref="A15:B15"/>
    <mergeCell ref="C15:AB15"/>
    <mergeCell ref="AC15:AD15"/>
    <mergeCell ref="AE15:AF15"/>
    <mergeCell ref="A14:B14"/>
    <mergeCell ref="C14:AB14"/>
    <mergeCell ref="AC14:AD14"/>
    <mergeCell ref="AE14:AF14"/>
    <mergeCell ref="AM15:AN15"/>
    <mergeCell ref="AM14:AN14"/>
    <mergeCell ref="AI15:AJ15"/>
    <mergeCell ref="AK15:AL15"/>
    <mergeCell ref="AI14:AJ14"/>
    <mergeCell ref="AK14:AL14"/>
    <mergeCell ref="AG14:AH14"/>
    <mergeCell ref="AG15:AH15"/>
    <mergeCell ref="A17:B17"/>
    <mergeCell ref="AE17:AF17"/>
    <mergeCell ref="AM16:AN16"/>
    <mergeCell ref="AO16:AP16"/>
    <mergeCell ref="AQ16:AR16"/>
    <mergeCell ref="A16:B16"/>
    <mergeCell ref="C16:AB16"/>
    <mergeCell ref="AC16:AD16"/>
    <mergeCell ref="AE16:AF16"/>
    <mergeCell ref="AG16:AH16"/>
    <mergeCell ref="AI16:AJ16"/>
    <mergeCell ref="AK16:AL16"/>
    <mergeCell ref="AG17:AH17"/>
    <mergeCell ref="AI17:AJ17"/>
    <mergeCell ref="AK17:AL17"/>
    <mergeCell ref="AM17:AN17"/>
    <mergeCell ref="AO17:AP17"/>
    <mergeCell ref="AQ17:AR17"/>
    <mergeCell ref="AU18:AV18"/>
    <mergeCell ref="AW18:AX18"/>
    <mergeCell ref="BC18:BD18"/>
    <mergeCell ref="BE18:BF18"/>
    <mergeCell ref="AY18:AZ18"/>
    <mergeCell ref="AW16:AX16"/>
    <mergeCell ref="AW17:AX17"/>
    <mergeCell ref="AU16:AV16"/>
    <mergeCell ref="AU17:AV17"/>
    <mergeCell ref="BC17:BD17"/>
    <mergeCell ref="BE17:BF17"/>
    <mergeCell ref="AY17:AZ17"/>
    <mergeCell ref="AS16:AT16"/>
    <mergeCell ref="AS17:AT17"/>
    <mergeCell ref="A19:B19"/>
    <mergeCell ref="C19:AB19"/>
    <mergeCell ref="AC19:AD19"/>
    <mergeCell ref="AE19:AF19"/>
    <mergeCell ref="A18:B18"/>
    <mergeCell ref="C18:AB18"/>
    <mergeCell ref="AC18:AD18"/>
    <mergeCell ref="AE18:AF18"/>
    <mergeCell ref="AS18:AT18"/>
    <mergeCell ref="AS19:AT19"/>
    <mergeCell ref="AM18:AN18"/>
    <mergeCell ref="AM19:AN19"/>
    <mergeCell ref="AO18:AP18"/>
    <mergeCell ref="AO19:AP19"/>
    <mergeCell ref="AQ18:AR18"/>
    <mergeCell ref="AQ19:AR19"/>
    <mergeCell ref="AI19:AJ19"/>
    <mergeCell ref="AK19:AL19"/>
    <mergeCell ref="AI18:AJ18"/>
    <mergeCell ref="AK18:AL18"/>
    <mergeCell ref="AG18:AH18"/>
    <mergeCell ref="AG19:AH19"/>
    <mergeCell ref="AM20:AN20"/>
    <mergeCell ref="AO20:AP20"/>
    <mergeCell ref="AQ20:AR20"/>
    <mergeCell ref="AS20:AT20"/>
    <mergeCell ref="AU20:AV20"/>
    <mergeCell ref="AW20:AX20"/>
    <mergeCell ref="AI20:AJ20"/>
    <mergeCell ref="AK20:AL20"/>
    <mergeCell ref="BC20:BD20"/>
    <mergeCell ref="AM21:AN21"/>
    <mergeCell ref="AO21:AP21"/>
    <mergeCell ref="AG21:AH21"/>
    <mergeCell ref="AI21:AJ21"/>
    <mergeCell ref="AK21:AL21"/>
    <mergeCell ref="BC21:BD21"/>
    <mergeCell ref="BE21:BF21"/>
    <mergeCell ref="AY21:AZ21"/>
    <mergeCell ref="AQ21:AR21"/>
    <mergeCell ref="AS21:AT21"/>
    <mergeCell ref="AW21:AX21"/>
    <mergeCell ref="AU21:AV21"/>
    <mergeCell ref="A20:B20"/>
    <mergeCell ref="C20:AB20"/>
    <mergeCell ref="AC20:AD20"/>
    <mergeCell ref="AE20:AF20"/>
    <mergeCell ref="AG20:AH20"/>
    <mergeCell ref="A21:B21"/>
    <mergeCell ref="C21:AB21"/>
    <mergeCell ref="AC21:AD21"/>
    <mergeCell ref="AE21:AF21"/>
    <mergeCell ref="A22:B22"/>
    <mergeCell ref="C22:AB22"/>
    <mergeCell ref="AC22:AD22"/>
    <mergeCell ref="AE22:AF22"/>
    <mergeCell ref="AG22:AH22"/>
    <mergeCell ref="AM22:AN22"/>
    <mergeCell ref="AO22:AP22"/>
    <mergeCell ref="AQ22:AR22"/>
    <mergeCell ref="A23:B23"/>
    <mergeCell ref="C23:AB23"/>
    <mergeCell ref="AC23:AD23"/>
    <mergeCell ref="AE23:AF23"/>
    <mergeCell ref="AG23:AH23"/>
    <mergeCell ref="AM23:AN23"/>
    <mergeCell ref="AO23:AP23"/>
    <mergeCell ref="AQ23:AR23"/>
    <mergeCell ref="A24:B24"/>
    <mergeCell ref="C24:AB24"/>
    <mergeCell ref="AC24:AD24"/>
    <mergeCell ref="AE24:AF24"/>
    <mergeCell ref="AM24:AN24"/>
    <mergeCell ref="AO24:AP24"/>
    <mergeCell ref="AQ24:AR24"/>
    <mergeCell ref="AG24:AH24"/>
    <mergeCell ref="AI24:AJ24"/>
    <mergeCell ref="AK24:AL24"/>
    <mergeCell ref="A25:B25"/>
    <mergeCell ref="C25:AB25"/>
    <mergeCell ref="AC25:AD25"/>
    <mergeCell ref="AE25:AF25"/>
    <mergeCell ref="AG25:AH25"/>
    <mergeCell ref="BC25:BD25"/>
    <mergeCell ref="AM25:AN25"/>
    <mergeCell ref="AO25:AP25"/>
    <mergeCell ref="AQ25:AR25"/>
    <mergeCell ref="AY25:AZ25"/>
    <mergeCell ref="AK28:AL28"/>
    <mergeCell ref="AK29:AL29"/>
    <mergeCell ref="AQ28:AR28"/>
    <mergeCell ref="AQ29:AR29"/>
    <mergeCell ref="BC30:BD30"/>
    <mergeCell ref="BE30:BF30"/>
    <mergeCell ref="A26:B26"/>
    <mergeCell ref="C26:AB26"/>
    <mergeCell ref="AC26:AD26"/>
    <mergeCell ref="AE26:AF26"/>
    <mergeCell ref="AQ26:AR26"/>
    <mergeCell ref="A29:B29"/>
    <mergeCell ref="C29:AB29"/>
    <mergeCell ref="AC29:AD29"/>
    <mergeCell ref="AE29:AF29"/>
    <mergeCell ref="AG29:AH29"/>
    <mergeCell ref="AG30:AH30"/>
    <mergeCell ref="AU27:AV27"/>
    <mergeCell ref="AW27:AX27"/>
    <mergeCell ref="BA27:BB27"/>
    <mergeCell ref="A30:B30"/>
    <mergeCell ref="C30:AB30"/>
    <mergeCell ref="AC30:AD30"/>
    <mergeCell ref="AE30:AF30"/>
    <mergeCell ref="A27:B27"/>
    <mergeCell ref="C27:AB27"/>
    <mergeCell ref="AC27:AD27"/>
    <mergeCell ref="AE27:AF27"/>
    <mergeCell ref="AG27:AH27"/>
    <mergeCell ref="AI29:AJ29"/>
    <mergeCell ref="A28:B28"/>
    <mergeCell ref="C28:AB28"/>
    <mergeCell ref="AC28:AD28"/>
    <mergeCell ref="AE28:AF28"/>
    <mergeCell ref="AG28:AH28"/>
    <mergeCell ref="AI28:AJ28"/>
    <mergeCell ref="AI30:AJ30"/>
    <mergeCell ref="AK30:AL30"/>
    <mergeCell ref="AG26:AH26"/>
    <mergeCell ref="AI26:AJ26"/>
    <mergeCell ref="AK26:AL26"/>
    <mergeCell ref="BC26:BD26"/>
    <mergeCell ref="BE26:BF26"/>
    <mergeCell ref="AY26:AZ26"/>
    <mergeCell ref="AM27:AN27"/>
    <mergeCell ref="BC27:BD27"/>
    <mergeCell ref="BE27:BF27"/>
    <mergeCell ref="AY27:AZ27"/>
    <mergeCell ref="AM30:AN30"/>
    <mergeCell ref="AM28:AN28"/>
    <mergeCell ref="AM29:AN29"/>
    <mergeCell ref="AS30:AT30"/>
    <mergeCell ref="AS28:AT28"/>
    <mergeCell ref="AS29:AT29"/>
    <mergeCell ref="AO30:AP30"/>
    <mergeCell ref="AO28:AP28"/>
    <mergeCell ref="AO29:AP29"/>
    <mergeCell ref="AQ30:AR30"/>
    <mergeCell ref="AY30:AZ30"/>
    <mergeCell ref="AY29:AZ29"/>
    <mergeCell ref="AS23:AT23"/>
    <mergeCell ref="AS22:AT22"/>
    <mergeCell ref="AI27:AJ27"/>
    <mergeCell ref="AK27:AL27"/>
    <mergeCell ref="AS24:AT24"/>
    <mergeCell ref="AU25:AV25"/>
    <mergeCell ref="AU26:AV26"/>
    <mergeCell ref="AU24:AV24"/>
    <mergeCell ref="AU23:AV23"/>
    <mergeCell ref="AU22:AV22"/>
    <mergeCell ref="AO27:AP27"/>
    <mergeCell ref="AO26:AP26"/>
    <mergeCell ref="AQ27:AR27"/>
    <mergeCell ref="AM26:AN26"/>
    <mergeCell ref="AS25:AT25"/>
    <mergeCell ref="AS26:AT26"/>
    <mergeCell ref="AS27:AT27"/>
    <mergeCell ref="AI25:AJ25"/>
    <mergeCell ref="AK25:AL25"/>
    <mergeCell ref="AI22:AJ22"/>
    <mergeCell ref="AK22:AL22"/>
    <mergeCell ref="AI23:AJ23"/>
    <mergeCell ref="AK23:AL23"/>
    <mergeCell ref="BA30:BB30"/>
    <mergeCell ref="AU19:AV19"/>
    <mergeCell ref="AW19:AX19"/>
    <mergeCell ref="AW30:AX30"/>
    <mergeCell ref="AW28:AX28"/>
    <mergeCell ref="AW29:AX29"/>
    <mergeCell ref="AW25:AX25"/>
    <mergeCell ref="AW26:AX26"/>
    <mergeCell ref="AW24:AX24"/>
    <mergeCell ref="AW23:AX23"/>
    <mergeCell ref="AW22:AX22"/>
    <mergeCell ref="AU29:AV29"/>
    <mergeCell ref="AU30:AV30"/>
    <mergeCell ref="AU28:AV28"/>
    <mergeCell ref="AY24:AZ24"/>
    <mergeCell ref="AY22:AZ22"/>
    <mergeCell ref="BA29:BB29"/>
    <mergeCell ref="BA24:BB24"/>
    <mergeCell ref="BA23:BB23"/>
    <mergeCell ref="BA22:BB22"/>
    <mergeCell ref="BA21:BB21"/>
    <mergeCell ref="AY28:AZ28"/>
    <mergeCell ref="AY23:AZ23"/>
    <mergeCell ref="AY20:AZ20"/>
    <mergeCell ref="BC29:BD29"/>
    <mergeCell ref="BE29:BF29"/>
    <mergeCell ref="BC28:BD28"/>
    <mergeCell ref="BE28:BF28"/>
    <mergeCell ref="BE23:BF23"/>
    <mergeCell ref="BA13:BB13"/>
    <mergeCell ref="BA17:BB17"/>
    <mergeCell ref="BA20:BB20"/>
    <mergeCell ref="BA18:BB18"/>
    <mergeCell ref="BA19:BB19"/>
    <mergeCell ref="BA16:BB16"/>
    <mergeCell ref="BA14:BB14"/>
    <mergeCell ref="BA15:BB15"/>
    <mergeCell ref="BE20:BF20"/>
    <mergeCell ref="BC19:BD19"/>
    <mergeCell ref="BE19:BF19"/>
    <mergeCell ref="AY19:AZ19"/>
    <mergeCell ref="BG5:BG6"/>
    <mergeCell ref="BA25:BB25"/>
    <mergeCell ref="BA26:BB26"/>
    <mergeCell ref="BA28:BB28"/>
    <mergeCell ref="BE24:BF24"/>
    <mergeCell ref="BC24:BD24"/>
    <mergeCell ref="BC22:BD22"/>
    <mergeCell ref="BC23:BD23"/>
    <mergeCell ref="BE22:BF22"/>
    <mergeCell ref="BC16:BD16"/>
    <mergeCell ref="BE16:BF16"/>
    <mergeCell ref="AY16:AZ16"/>
    <mergeCell ref="BC13:BD13"/>
    <mergeCell ref="BE13:BF13"/>
    <mergeCell ref="AY13:AZ13"/>
    <mergeCell ref="BC12:BD12"/>
    <mergeCell ref="BE25:BF25"/>
    <mergeCell ref="BA12:BB12"/>
    <mergeCell ref="BA11:BB11"/>
    <mergeCell ref="BA10:BB10"/>
    <mergeCell ref="BA9:BB9"/>
    <mergeCell ref="BE12:BF12"/>
    <mergeCell ref="BC9:BD9"/>
  </mergeCells>
  <printOptions horizontalCentered="1"/>
  <pageMargins left="0.19685039370078741" right="0.19685039370078741" top="0.59055118110236227" bottom="0.78740157480314965" header="1.1023622047244095" footer="0.51181102362204722"/>
  <pageSetup paperSize="9" scale="62" fitToHeight="0" orientation="landscape" r:id="rId1"/>
  <headerFooter alignWithMargins="0">
    <oddFooter>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W19"/>
  <sheetViews>
    <sheetView view="pageBreakPreview" zoomScaleSheetLayoutView="100" workbookViewId="0">
      <selection sqref="A1:AW1"/>
    </sheetView>
  </sheetViews>
  <sheetFormatPr defaultRowHeight="12.75"/>
  <cols>
    <col min="1" max="1" width="2.42578125" style="4" customWidth="1"/>
    <col min="2" max="2" width="2.140625" style="4" customWidth="1"/>
    <col min="3" max="20" width="2.7109375" style="1" customWidth="1"/>
    <col min="21" max="21" width="3.7109375" style="1" customWidth="1"/>
    <col min="22" max="38" width="2.7109375" style="1" customWidth="1"/>
    <col min="39" max="39" width="3.42578125" style="1" customWidth="1"/>
    <col min="40" max="40" width="3.28515625" style="1" customWidth="1"/>
    <col min="41" max="44" width="2.7109375" style="1" customWidth="1"/>
    <col min="45" max="45" width="3.140625" style="1" customWidth="1"/>
    <col min="46" max="49" width="2.7109375" style="1" customWidth="1"/>
    <col min="50" max="16384" width="9.140625" style="1"/>
  </cols>
  <sheetData>
    <row r="1" spans="1:49" ht="28.5" customHeight="1">
      <c r="A1" s="619" t="s">
        <v>954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  <c r="AS1" s="619"/>
      <c r="AT1" s="619"/>
      <c r="AU1" s="619"/>
      <c r="AV1" s="619"/>
      <c r="AW1" s="619"/>
    </row>
    <row r="2" spans="1:49" ht="28.5" customHeight="1">
      <c r="A2" s="261" t="s">
        <v>443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8"/>
    </row>
    <row r="3" spans="1:49" ht="15" customHeight="1">
      <c r="A3" s="264" t="s">
        <v>680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20"/>
    </row>
    <row r="4" spans="1:49" ht="15.95" customHeight="1">
      <c r="A4" s="321" t="s">
        <v>444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</row>
    <row r="5" spans="1:49" ht="15.95" customHeight="1">
      <c r="A5" s="269" t="s">
        <v>441</v>
      </c>
      <c r="B5" s="269"/>
      <c r="C5" s="342" t="s">
        <v>445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 t="s">
        <v>446</v>
      </c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</row>
    <row r="6" spans="1:49" ht="35.1" customHeight="1">
      <c r="A6" s="269"/>
      <c r="B6" s="269"/>
      <c r="C6" s="270" t="s">
        <v>26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6" t="s">
        <v>902</v>
      </c>
      <c r="S6" s="272"/>
      <c r="T6" s="272"/>
      <c r="U6" s="272"/>
      <c r="V6" s="276" t="s">
        <v>438</v>
      </c>
      <c r="W6" s="272"/>
      <c r="X6" s="272"/>
      <c r="Y6" s="272"/>
      <c r="Z6" s="272" t="s">
        <v>26</v>
      </c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6" t="s">
        <v>902</v>
      </c>
      <c r="AQ6" s="272"/>
      <c r="AR6" s="272"/>
      <c r="AS6" s="272"/>
      <c r="AT6" s="276" t="s">
        <v>438</v>
      </c>
      <c r="AU6" s="272"/>
      <c r="AV6" s="272"/>
      <c r="AW6" s="272"/>
    </row>
    <row r="7" spans="1:49">
      <c r="A7" s="341" t="s">
        <v>176</v>
      </c>
      <c r="B7" s="341"/>
      <c r="C7" s="316" t="s">
        <v>177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 t="s">
        <v>178</v>
      </c>
      <c r="S7" s="316"/>
      <c r="T7" s="316"/>
      <c r="U7" s="316"/>
      <c r="V7" s="316" t="s">
        <v>175</v>
      </c>
      <c r="W7" s="316"/>
      <c r="X7" s="316"/>
      <c r="Y7" s="316"/>
      <c r="Z7" s="316" t="s">
        <v>440</v>
      </c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5" t="s">
        <v>558</v>
      </c>
      <c r="AQ7" s="315"/>
      <c r="AR7" s="315"/>
      <c r="AS7" s="315"/>
      <c r="AT7" s="315" t="s">
        <v>574</v>
      </c>
      <c r="AU7" s="315"/>
      <c r="AV7" s="315"/>
      <c r="AW7" s="315"/>
    </row>
    <row r="8" spans="1:49" ht="20.100000000000001" customHeight="1">
      <c r="A8" s="339" t="s">
        <v>0</v>
      </c>
      <c r="B8" s="340"/>
      <c r="C8" s="286" t="s">
        <v>451</v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7">
        <f>ROUND(209607/12,0)</f>
        <v>17467</v>
      </c>
      <c r="S8" s="287"/>
      <c r="T8" s="287"/>
      <c r="U8" s="287"/>
      <c r="V8" s="287">
        <v>22536</v>
      </c>
      <c r="W8" s="287"/>
      <c r="X8" s="287"/>
      <c r="Y8" s="287"/>
      <c r="Z8" s="286" t="s">
        <v>453</v>
      </c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7">
        <f>ROUND(141506/12,0)</f>
        <v>11792</v>
      </c>
      <c r="AQ8" s="287"/>
      <c r="AR8" s="287"/>
      <c r="AS8" s="287"/>
      <c r="AT8" s="174">
        <v>8099</v>
      </c>
      <c r="AU8" s="174"/>
      <c r="AV8" s="174"/>
      <c r="AW8" s="174"/>
    </row>
    <row r="9" spans="1:49" ht="20.100000000000001" customHeight="1">
      <c r="A9" s="339" t="s">
        <v>1</v>
      </c>
      <c r="B9" s="340"/>
      <c r="C9" s="286" t="s">
        <v>462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7">
        <f>ROUND(33665/12,0)</f>
        <v>2805</v>
      </c>
      <c r="S9" s="287"/>
      <c r="T9" s="287"/>
      <c r="U9" s="287"/>
      <c r="V9" s="287">
        <v>30378</v>
      </c>
      <c r="W9" s="287"/>
      <c r="X9" s="287"/>
      <c r="Y9" s="287"/>
      <c r="Z9" s="286" t="s">
        <v>458</v>
      </c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7">
        <f>ROUND(35715/12,0)</f>
        <v>2976</v>
      </c>
      <c r="AQ9" s="287"/>
      <c r="AR9" s="287"/>
      <c r="AS9" s="287"/>
      <c r="AT9" s="174">
        <v>1608</v>
      </c>
      <c r="AU9" s="174"/>
      <c r="AV9" s="174"/>
      <c r="AW9" s="174"/>
    </row>
    <row r="10" spans="1:49" ht="20.100000000000001" customHeight="1">
      <c r="A10" s="339" t="s">
        <v>2</v>
      </c>
      <c r="B10" s="340"/>
      <c r="C10" s="286" t="s">
        <v>448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7">
        <f>ROUND(101069/12,0)</f>
        <v>8422</v>
      </c>
      <c r="S10" s="287"/>
      <c r="T10" s="287"/>
      <c r="U10" s="287"/>
      <c r="V10" s="287">
        <v>376</v>
      </c>
      <c r="W10" s="287"/>
      <c r="X10" s="287"/>
      <c r="Y10" s="287"/>
      <c r="Z10" s="286" t="s">
        <v>454</v>
      </c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7">
        <f>ROUND(100430/12,0)</f>
        <v>8369</v>
      </c>
      <c r="AQ10" s="287"/>
      <c r="AR10" s="287"/>
      <c r="AS10" s="287"/>
      <c r="AT10" s="174">
        <v>7121</v>
      </c>
      <c r="AU10" s="174"/>
      <c r="AV10" s="174"/>
      <c r="AW10" s="174"/>
    </row>
    <row r="11" spans="1:49" ht="20.100000000000001" customHeight="1">
      <c r="A11" s="339" t="s">
        <v>3</v>
      </c>
      <c r="B11" s="340"/>
      <c r="C11" s="286" t="s">
        <v>449</v>
      </c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7">
        <f>ROUND(36944/12,0)</f>
        <v>3079</v>
      </c>
      <c r="S11" s="287"/>
      <c r="T11" s="287"/>
      <c r="U11" s="287"/>
      <c r="V11" s="287">
        <v>2566</v>
      </c>
      <c r="W11" s="287"/>
      <c r="X11" s="287"/>
      <c r="Y11" s="287"/>
      <c r="Z11" s="286" t="s">
        <v>455</v>
      </c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7">
        <f>ROUND(28886/12,0)</f>
        <v>2407</v>
      </c>
      <c r="AQ11" s="287"/>
      <c r="AR11" s="287"/>
      <c r="AS11" s="287"/>
      <c r="AT11" s="174">
        <v>882</v>
      </c>
      <c r="AU11" s="174"/>
      <c r="AV11" s="174"/>
      <c r="AW11" s="174"/>
    </row>
    <row r="12" spans="1:49" ht="20.100000000000001" customHeight="1">
      <c r="A12" s="339" t="s">
        <v>4</v>
      </c>
      <c r="B12" s="340"/>
      <c r="C12" s="289" t="s">
        <v>463</v>
      </c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1"/>
      <c r="R12" s="287">
        <f>ROUND(5351/12,0)</f>
        <v>446</v>
      </c>
      <c r="S12" s="287"/>
      <c r="T12" s="287"/>
      <c r="U12" s="287"/>
      <c r="V12" s="287">
        <v>0</v>
      </c>
      <c r="W12" s="287"/>
      <c r="X12" s="287"/>
      <c r="Y12" s="287"/>
      <c r="Z12" s="286" t="s">
        <v>456</v>
      </c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7">
        <f>ROUND(28240/12,0)</f>
        <v>2353</v>
      </c>
      <c r="AQ12" s="287"/>
      <c r="AR12" s="287"/>
      <c r="AS12" s="287"/>
      <c r="AT12" s="174">
        <v>15</v>
      </c>
      <c r="AU12" s="174"/>
      <c r="AV12" s="174"/>
      <c r="AW12" s="174"/>
    </row>
    <row r="13" spans="1:49" ht="20.100000000000001" customHeight="1">
      <c r="A13" s="339" t="s">
        <v>5</v>
      </c>
      <c r="B13" s="340"/>
      <c r="C13" s="286" t="s">
        <v>450</v>
      </c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7">
        <f>ROUND(2843/12,0)</f>
        <v>237</v>
      </c>
      <c r="S13" s="287"/>
      <c r="T13" s="287"/>
      <c r="U13" s="287"/>
      <c r="V13" s="287">
        <v>0</v>
      </c>
      <c r="W13" s="287"/>
      <c r="X13" s="287"/>
      <c r="Y13" s="287"/>
      <c r="Z13" s="286" t="s">
        <v>465</v>
      </c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7">
        <f>ROUND(53484/12,0)</f>
        <v>4457</v>
      </c>
      <c r="AQ13" s="287"/>
      <c r="AR13" s="287"/>
      <c r="AS13" s="287"/>
      <c r="AT13" s="174">
        <v>29419</v>
      </c>
      <c r="AU13" s="174"/>
      <c r="AV13" s="174"/>
      <c r="AW13" s="174"/>
    </row>
    <row r="14" spans="1:49" ht="20.100000000000001" customHeight="1">
      <c r="A14" s="339" t="s">
        <v>6</v>
      </c>
      <c r="B14" s="340"/>
      <c r="C14" s="286" t="s">
        <v>464</v>
      </c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7">
        <f>ROUND(110/12,0)</f>
        <v>9</v>
      </c>
      <c r="S14" s="287"/>
      <c r="T14" s="287"/>
      <c r="U14" s="287"/>
      <c r="V14" s="287">
        <v>2</v>
      </c>
      <c r="W14" s="287"/>
      <c r="X14" s="287"/>
      <c r="Y14" s="287"/>
      <c r="Z14" s="286" t="s">
        <v>466</v>
      </c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7">
        <f>ROUND(18562/12,0)</f>
        <v>1547</v>
      </c>
      <c r="AQ14" s="287"/>
      <c r="AR14" s="287"/>
      <c r="AS14" s="287"/>
      <c r="AT14" s="174">
        <v>0</v>
      </c>
      <c r="AU14" s="174"/>
      <c r="AV14" s="174"/>
      <c r="AW14" s="174"/>
    </row>
    <row r="15" spans="1:49" ht="20.100000000000001" customHeight="1">
      <c r="A15" s="339" t="s">
        <v>7</v>
      </c>
      <c r="B15" s="340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7"/>
      <c r="S15" s="287"/>
      <c r="T15" s="287"/>
      <c r="U15" s="287"/>
      <c r="V15" s="287"/>
      <c r="W15" s="287"/>
      <c r="X15" s="287"/>
      <c r="Y15" s="287"/>
      <c r="Z15" s="286" t="s">
        <v>467</v>
      </c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7">
        <f>ROUND(518/12,0)</f>
        <v>43</v>
      </c>
      <c r="AQ15" s="287"/>
      <c r="AR15" s="287"/>
      <c r="AS15" s="287"/>
      <c r="AT15" s="174">
        <v>0</v>
      </c>
      <c r="AU15" s="174"/>
      <c r="AV15" s="174"/>
      <c r="AW15" s="174"/>
    </row>
    <row r="16" spans="1:49" ht="20.100000000000001" customHeight="1">
      <c r="A16" s="345" t="s">
        <v>8</v>
      </c>
      <c r="B16" s="346"/>
      <c r="C16" s="300" t="s">
        <v>679</v>
      </c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38">
        <f>SUM(R8:U14)</f>
        <v>32465</v>
      </c>
      <c r="S16" s="338"/>
      <c r="T16" s="338"/>
      <c r="U16" s="338"/>
      <c r="V16" s="338">
        <f>SUM(V8:Y14)</f>
        <v>55858</v>
      </c>
      <c r="W16" s="338"/>
      <c r="X16" s="338"/>
      <c r="Y16" s="338"/>
      <c r="Z16" s="300" t="s">
        <v>678</v>
      </c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5">
        <f>SUM(AP8:AS15)</f>
        <v>33944</v>
      </c>
      <c r="AQ16" s="305"/>
      <c r="AR16" s="305"/>
      <c r="AS16" s="305"/>
      <c r="AT16" s="305">
        <f>SUM(AT8:AW15)</f>
        <v>47144</v>
      </c>
      <c r="AU16" s="305"/>
      <c r="AV16" s="305"/>
      <c r="AW16" s="305"/>
    </row>
    <row r="17" spans="1:49" ht="20.100000000000001" customHeight="1">
      <c r="A17" s="345" t="s">
        <v>9</v>
      </c>
      <c r="B17" s="346"/>
      <c r="C17" s="300" t="s">
        <v>452</v>
      </c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35">
        <f>ROUND(17752/12,0)</f>
        <v>1479</v>
      </c>
      <c r="S17" s="336"/>
      <c r="T17" s="336"/>
      <c r="U17" s="337"/>
      <c r="V17" s="338">
        <v>13400</v>
      </c>
      <c r="W17" s="338"/>
      <c r="X17" s="338"/>
      <c r="Y17" s="338"/>
      <c r="Z17" s="300" t="s">
        <v>457</v>
      </c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5">
        <v>0</v>
      </c>
      <c r="AQ17" s="305"/>
      <c r="AR17" s="305"/>
      <c r="AS17" s="305"/>
      <c r="AT17" s="305">
        <v>4671</v>
      </c>
      <c r="AU17" s="305"/>
      <c r="AV17" s="305"/>
      <c r="AW17" s="305"/>
    </row>
    <row r="18" spans="1:49" s="3" customFormat="1" ht="20.100000000000001" customHeight="1">
      <c r="A18" s="343" t="s">
        <v>10</v>
      </c>
      <c r="B18" s="344"/>
      <c r="C18" s="292" t="s">
        <v>677</v>
      </c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333">
        <f>R16+R17</f>
        <v>33944</v>
      </c>
      <c r="S18" s="333"/>
      <c r="T18" s="333"/>
      <c r="U18" s="333"/>
      <c r="V18" s="333">
        <f>V16+V17</f>
        <v>69258</v>
      </c>
      <c r="W18" s="333"/>
      <c r="X18" s="333"/>
      <c r="Y18" s="333"/>
      <c r="Z18" s="294" t="s">
        <v>676</v>
      </c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6"/>
      <c r="AP18" s="297">
        <f>AP16+AP17</f>
        <v>33944</v>
      </c>
      <c r="AQ18" s="297"/>
      <c r="AR18" s="297"/>
      <c r="AS18" s="297"/>
      <c r="AT18" s="297">
        <f>AT16+AT17</f>
        <v>51815</v>
      </c>
      <c r="AU18" s="297"/>
      <c r="AV18" s="297"/>
      <c r="AW18" s="297"/>
    </row>
    <row r="19" spans="1:49" ht="20.100000000000001" customHeight="1">
      <c r="A19" s="347"/>
      <c r="B19" s="347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5"/>
      <c r="S19" s="325"/>
      <c r="T19" s="325"/>
      <c r="U19" s="325"/>
      <c r="V19" s="325"/>
      <c r="W19" s="325"/>
      <c r="X19" s="325"/>
      <c r="Y19" s="325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0"/>
      <c r="AP19" s="322"/>
      <c r="AQ19" s="322"/>
      <c r="AR19" s="322"/>
      <c r="AS19" s="322"/>
      <c r="AT19" s="322"/>
      <c r="AU19" s="322"/>
      <c r="AV19" s="322"/>
      <c r="AW19" s="322"/>
    </row>
  </sheetData>
  <mergeCells count="104">
    <mergeCell ref="A11:B11"/>
    <mergeCell ref="C11:Q11"/>
    <mergeCell ref="R11:U11"/>
    <mergeCell ref="V11:Y11"/>
    <mergeCell ref="Z12:AO12"/>
    <mergeCell ref="AP12:AS12"/>
    <mergeCell ref="C9:Q9"/>
    <mergeCell ref="A9:B9"/>
    <mergeCell ref="R9:U9"/>
    <mergeCell ref="Z9:AO9"/>
    <mergeCell ref="Z11:AO11"/>
    <mergeCell ref="A12:B12"/>
    <mergeCell ref="C12:Q12"/>
    <mergeCell ref="R12:U12"/>
    <mergeCell ref="V12:Y12"/>
    <mergeCell ref="AP9:AS9"/>
    <mergeCell ref="V9:Y9"/>
    <mergeCell ref="A10:B10"/>
    <mergeCell ref="C10:Q10"/>
    <mergeCell ref="R10:U10"/>
    <mergeCell ref="V10:Y10"/>
    <mergeCell ref="V17:Y17"/>
    <mergeCell ref="Z17:AO17"/>
    <mergeCell ref="AP17:AS17"/>
    <mergeCell ref="AT17:AW17"/>
    <mergeCell ref="A17:B17"/>
    <mergeCell ref="C17:Q17"/>
    <mergeCell ref="R17:U17"/>
    <mergeCell ref="A16:B16"/>
    <mergeCell ref="C16:Q16"/>
    <mergeCell ref="R16:U16"/>
    <mergeCell ref="V16:Y16"/>
    <mergeCell ref="C15:Q15"/>
    <mergeCell ref="C13:Q13"/>
    <mergeCell ref="R13:U13"/>
    <mergeCell ref="V13:Y13"/>
    <mergeCell ref="AT12:AW12"/>
    <mergeCell ref="A14:B14"/>
    <mergeCell ref="C14:Q14"/>
    <mergeCell ref="R14:U14"/>
    <mergeCell ref="AT15:AW15"/>
    <mergeCell ref="AP13:AS13"/>
    <mergeCell ref="AT13:AW13"/>
    <mergeCell ref="A15:B15"/>
    <mergeCell ref="R15:U15"/>
    <mergeCell ref="V15:Y15"/>
    <mergeCell ref="Z13:AO13"/>
    <mergeCell ref="A13:B13"/>
    <mergeCell ref="V14:Y14"/>
    <mergeCell ref="Z19:AN19"/>
    <mergeCell ref="AP19:AS19"/>
    <mergeCell ref="AT19:AW19"/>
    <mergeCell ref="A19:B19"/>
    <mergeCell ref="C19:Q19"/>
    <mergeCell ref="R19:U19"/>
    <mergeCell ref="V19:Y19"/>
    <mergeCell ref="Z18:AO18"/>
    <mergeCell ref="AP18:AS18"/>
    <mergeCell ref="A18:B18"/>
    <mergeCell ref="C18:Q18"/>
    <mergeCell ref="R18:U18"/>
    <mergeCell ref="V18:Y18"/>
    <mergeCell ref="AT18:AW18"/>
    <mergeCell ref="AT9:AW9"/>
    <mergeCell ref="Z16:AO16"/>
    <mergeCell ref="AP16:AS16"/>
    <mergeCell ref="AT16:AW16"/>
    <mergeCell ref="Z14:AO14"/>
    <mergeCell ref="AP14:AS14"/>
    <mergeCell ref="AT14:AW14"/>
    <mergeCell ref="Z15:AO15"/>
    <mergeCell ref="AP15:AS15"/>
    <mergeCell ref="AP11:AS11"/>
    <mergeCell ref="AT11:AW11"/>
    <mergeCell ref="AP10:AS10"/>
    <mergeCell ref="AT10:AW10"/>
    <mergeCell ref="Z10:AO10"/>
    <mergeCell ref="A8:B8"/>
    <mergeCell ref="C8:Q8"/>
    <mergeCell ref="R8:U8"/>
    <mergeCell ref="V8:Y8"/>
    <mergeCell ref="Z8:AO8"/>
    <mergeCell ref="AT7:AW7"/>
    <mergeCell ref="V6:Y6"/>
    <mergeCell ref="Z6:AO6"/>
    <mergeCell ref="AP6:AS6"/>
    <mergeCell ref="AT6:AW6"/>
    <mergeCell ref="AT8:AW8"/>
    <mergeCell ref="AP8:AS8"/>
    <mergeCell ref="A7:B7"/>
    <mergeCell ref="C7:Q7"/>
    <mergeCell ref="R7:U7"/>
    <mergeCell ref="V7:Y7"/>
    <mergeCell ref="Z7:AO7"/>
    <mergeCell ref="AP7:AS7"/>
    <mergeCell ref="A1:AW1"/>
    <mergeCell ref="A2:AW2"/>
    <mergeCell ref="A3:AW3"/>
    <mergeCell ref="A4:AW4"/>
    <mergeCell ref="A5:B6"/>
    <mergeCell ref="C5:Y5"/>
    <mergeCell ref="Z5:AW5"/>
    <mergeCell ref="C6:Q6"/>
    <mergeCell ref="R6:U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K35"/>
  <sheetViews>
    <sheetView view="pageBreakPreview" zoomScaleSheetLayoutView="100" workbookViewId="0">
      <selection sqref="A1:BK1"/>
    </sheetView>
  </sheetViews>
  <sheetFormatPr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20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260" t="s">
        <v>937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</row>
    <row r="2" spans="1:63" ht="28.5" customHeight="1">
      <c r="A2" s="261" t="s">
        <v>443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8"/>
    </row>
    <row r="3" spans="1:63" ht="15" customHeight="1">
      <c r="A3" s="264" t="s">
        <v>447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20"/>
    </row>
    <row r="4" spans="1:63" ht="15.95" customHeight="1">
      <c r="A4" s="321" t="s">
        <v>444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</row>
    <row r="5" spans="1:63" ht="15.95" customHeight="1">
      <c r="A5" s="269" t="s">
        <v>441</v>
      </c>
      <c r="B5" s="269"/>
      <c r="C5" s="342" t="s">
        <v>445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 t="s">
        <v>446</v>
      </c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</row>
    <row r="6" spans="1:63" ht="35.1" customHeight="1">
      <c r="A6" s="269"/>
      <c r="B6" s="269"/>
      <c r="C6" s="270" t="s">
        <v>26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106"/>
      <c r="S6" s="276" t="s">
        <v>241</v>
      </c>
      <c r="T6" s="272"/>
      <c r="U6" s="272"/>
      <c r="V6" s="272"/>
      <c r="W6" s="276" t="s">
        <v>437</v>
      </c>
      <c r="X6" s="272"/>
      <c r="Y6" s="272"/>
      <c r="Z6" s="272"/>
      <c r="AA6" s="276" t="s">
        <v>438</v>
      </c>
      <c r="AB6" s="272"/>
      <c r="AC6" s="272"/>
      <c r="AD6" s="272"/>
      <c r="AE6" s="276" t="s">
        <v>439</v>
      </c>
      <c r="AF6" s="272"/>
      <c r="AG6" s="272" t="s">
        <v>26</v>
      </c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14"/>
      <c r="AX6" s="276" t="s">
        <v>241</v>
      </c>
      <c r="AY6" s="272"/>
      <c r="AZ6" s="272"/>
      <c r="BA6" s="272"/>
      <c r="BB6" s="276" t="s">
        <v>437</v>
      </c>
      <c r="BC6" s="272"/>
      <c r="BD6" s="272"/>
      <c r="BE6" s="272"/>
      <c r="BF6" s="276" t="s">
        <v>438</v>
      </c>
      <c r="BG6" s="272"/>
      <c r="BH6" s="272"/>
      <c r="BI6" s="272"/>
      <c r="BJ6" s="276" t="s">
        <v>439</v>
      </c>
      <c r="BK6" s="272"/>
    </row>
    <row r="7" spans="1:63">
      <c r="A7" s="341" t="s">
        <v>176</v>
      </c>
      <c r="B7" s="341"/>
      <c r="C7" s="316" t="s">
        <v>177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105"/>
      <c r="S7" s="316" t="s">
        <v>178</v>
      </c>
      <c r="T7" s="316"/>
      <c r="U7" s="316"/>
      <c r="V7" s="316"/>
      <c r="W7" s="316" t="s">
        <v>175</v>
      </c>
      <c r="X7" s="316"/>
      <c r="Y7" s="316"/>
      <c r="Z7" s="316"/>
      <c r="AA7" s="316" t="s">
        <v>440</v>
      </c>
      <c r="AB7" s="316"/>
      <c r="AC7" s="316"/>
      <c r="AD7" s="316"/>
      <c r="AE7" s="316" t="s">
        <v>558</v>
      </c>
      <c r="AF7" s="316"/>
      <c r="AG7" s="316" t="s">
        <v>559</v>
      </c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15"/>
      <c r="AX7" s="315" t="s">
        <v>573</v>
      </c>
      <c r="AY7" s="315"/>
      <c r="AZ7" s="315"/>
      <c r="BA7" s="315"/>
      <c r="BB7" s="315" t="s">
        <v>574</v>
      </c>
      <c r="BC7" s="315"/>
      <c r="BD7" s="315"/>
      <c r="BE7" s="315"/>
      <c r="BF7" s="315" t="s">
        <v>575</v>
      </c>
      <c r="BG7" s="315"/>
      <c r="BH7" s="315"/>
      <c r="BI7" s="315"/>
      <c r="BJ7" s="315" t="s">
        <v>576</v>
      </c>
      <c r="BK7" s="315"/>
    </row>
    <row r="8" spans="1:63" ht="20.100000000000001" customHeight="1">
      <c r="A8" s="339" t="s">
        <v>0</v>
      </c>
      <c r="B8" s="340"/>
      <c r="C8" s="286" t="s">
        <v>451</v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12" t="s">
        <v>262</v>
      </c>
      <c r="S8" s="287">
        <f>VLOOKUP(R8,'01'!$AC$8:$BH$226,3,)</f>
        <v>187804</v>
      </c>
      <c r="T8" s="287"/>
      <c r="U8" s="287"/>
      <c r="V8" s="287"/>
      <c r="W8" s="312">
        <f>VLOOKUP(R8,'01'!$AC$8:$BH$226,7,)</f>
        <v>200027</v>
      </c>
      <c r="X8" s="313"/>
      <c r="Y8" s="313"/>
      <c r="Z8" s="314"/>
      <c r="AA8" s="287">
        <f>VLOOKUP(R8,'01'!$AC$8:$BH$226,27,)</f>
        <v>200027</v>
      </c>
      <c r="AB8" s="287"/>
      <c r="AC8" s="287"/>
      <c r="AD8" s="287"/>
      <c r="AE8" s="310">
        <f>IF(W8&lt;&gt;0,AA8/W8,"n.é.")</f>
        <v>1</v>
      </c>
      <c r="AF8" s="311"/>
      <c r="AG8" s="286" t="s">
        <v>453</v>
      </c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12" t="s">
        <v>32</v>
      </c>
      <c r="AX8" s="287">
        <f>VLOOKUP(AW8,'01'!$AC$8:$BH$226,3,)</f>
        <v>129716</v>
      </c>
      <c r="AY8" s="287"/>
      <c r="AZ8" s="287"/>
      <c r="BA8" s="287"/>
      <c r="BB8" s="312">
        <f>VLOOKUP(AW8,'01'!$AC$8:$BH$226,7,)</f>
        <v>131739</v>
      </c>
      <c r="BC8" s="313"/>
      <c r="BD8" s="313"/>
      <c r="BE8" s="314"/>
      <c r="BF8" s="287">
        <f>VLOOKUP(AW8,'01'!$AC$8:$BH$226,27,)</f>
        <v>131739</v>
      </c>
      <c r="BG8" s="287"/>
      <c r="BH8" s="287"/>
      <c r="BI8" s="287"/>
      <c r="BJ8" s="310">
        <f>IF(BB8&lt;&gt;0,BF8/BB8,"n.é.")</f>
        <v>1</v>
      </c>
      <c r="BK8" s="311"/>
    </row>
    <row r="9" spans="1:63" ht="20.100000000000001" customHeight="1">
      <c r="A9" s="339" t="s">
        <v>1</v>
      </c>
      <c r="B9" s="340"/>
      <c r="C9" s="286" t="s">
        <v>448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12" t="s">
        <v>299</v>
      </c>
      <c r="S9" s="287">
        <f>VLOOKUP(R9,'01'!$AC$8:$BH$226,3,)</f>
        <v>89320</v>
      </c>
      <c r="T9" s="287"/>
      <c r="U9" s="287"/>
      <c r="V9" s="287"/>
      <c r="W9" s="312">
        <f>VLOOKUP(R9,'01'!$AC$8:$BH$226,7,)</f>
        <v>94100</v>
      </c>
      <c r="X9" s="313"/>
      <c r="Y9" s="313"/>
      <c r="Z9" s="314"/>
      <c r="AA9" s="287">
        <f>VLOOKUP(R9,'01'!$AC$8:$BH$226,27,)</f>
        <v>86558</v>
      </c>
      <c r="AB9" s="287"/>
      <c r="AC9" s="287"/>
      <c r="AD9" s="287"/>
      <c r="AE9" s="310">
        <f t="shared" ref="AE9:AE11" si="0">IF(W9&lt;&gt;0,AA9/W9,"n.é.")</f>
        <v>0.91985122210414449</v>
      </c>
      <c r="AF9" s="311"/>
      <c r="AG9" s="286" t="s">
        <v>458</v>
      </c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12" t="s">
        <v>52</v>
      </c>
      <c r="AX9" s="287">
        <f>VLOOKUP(AW9,'01'!$AC$8:$BH$226,3,)</f>
        <v>35540</v>
      </c>
      <c r="AY9" s="287"/>
      <c r="AZ9" s="287"/>
      <c r="BA9" s="287"/>
      <c r="BB9" s="312">
        <f>VLOOKUP(AW9,'01'!$AC$8:$BH$226,7,)</f>
        <v>31939</v>
      </c>
      <c r="BC9" s="313"/>
      <c r="BD9" s="313"/>
      <c r="BE9" s="314"/>
      <c r="BF9" s="287">
        <f>VLOOKUP(AW9,'01'!$AC$8:$BH$226,27,)</f>
        <v>31939</v>
      </c>
      <c r="BG9" s="287"/>
      <c r="BH9" s="287"/>
      <c r="BI9" s="287"/>
      <c r="BJ9" s="310">
        <f t="shared" ref="BJ9:BJ12" si="1">IF(BB9&lt;&gt;0,BF9/BB9,"n.é.")</f>
        <v>1</v>
      </c>
      <c r="BK9" s="311"/>
    </row>
    <row r="10" spans="1:63" ht="20.100000000000001" customHeight="1">
      <c r="A10" s="339" t="s">
        <v>2</v>
      </c>
      <c r="B10" s="340"/>
      <c r="C10" s="286" t="s">
        <v>449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12" t="s">
        <v>320</v>
      </c>
      <c r="S10" s="287">
        <f>VLOOKUP(R10,'01'!$AC$8:$BH$226,3,)</f>
        <v>42797</v>
      </c>
      <c r="T10" s="287"/>
      <c r="U10" s="287"/>
      <c r="V10" s="287"/>
      <c r="W10" s="312">
        <f>VLOOKUP(R10,'01'!$AC$8:$BH$226,7,)</f>
        <v>58588</v>
      </c>
      <c r="X10" s="313"/>
      <c r="Y10" s="313"/>
      <c r="Z10" s="314"/>
      <c r="AA10" s="287">
        <f>VLOOKUP(R10,'01'!$AC$8:$BH$226,27,)</f>
        <v>55064</v>
      </c>
      <c r="AB10" s="287"/>
      <c r="AC10" s="287"/>
      <c r="AD10" s="287"/>
      <c r="AE10" s="310">
        <f t="shared" si="0"/>
        <v>0.93985116406089986</v>
      </c>
      <c r="AF10" s="311"/>
      <c r="AG10" s="286" t="s">
        <v>454</v>
      </c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12" t="s">
        <v>57</v>
      </c>
      <c r="AX10" s="287">
        <f>VLOOKUP(AW10,'01'!$AC$8:$BH$226,3,)</f>
        <v>97448</v>
      </c>
      <c r="AY10" s="287"/>
      <c r="AZ10" s="287"/>
      <c r="BA10" s="287"/>
      <c r="BB10" s="312">
        <f>VLOOKUP(AW10,'01'!$AC$8:$BH$226,7,)</f>
        <v>123333</v>
      </c>
      <c r="BC10" s="313"/>
      <c r="BD10" s="313"/>
      <c r="BE10" s="314"/>
      <c r="BF10" s="287">
        <f>VLOOKUP(AW10,'01'!$AC$8:$BH$226,27,)</f>
        <v>111625</v>
      </c>
      <c r="BG10" s="287"/>
      <c r="BH10" s="287"/>
      <c r="BI10" s="287"/>
      <c r="BJ10" s="310">
        <f t="shared" si="1"/>
        <v>0.90507001370273976</v>
      </c>
      <c r="BK10" s="311"/>
    </row>
    <row r="11" spans="1:63" ht="20.100000000000001" customHeight="1">
      <c r="A11" s="339" t="s">
        <v>3</v>
      </c>
      <c r="B11" s="340"/>
      <c r="C11" s="286" t="s">
        <v>450</v>
      </c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12" t="s">
        <v>336</v>
      </c>
      <c r="S11" s="287">
        <f>VLOOKUP(R11,'01'!$AC$8:$BH$226,3,)</f>
        <v>1300</v>
      </c>
      <c r="T11" s="287"/>
      <c r="U11" s="287"/>
      <c r="V11" s="287"/>
      <c r="W11" s="312">
        <f>VLOOKUP(R11,'01'!$AC$8:$BH$226,7,)</f>
        <v>7382</v>
      </c>
      <c r="X11" s="313"/>
      <c r="Y11" s="313"/>
      <c r="Z11" s="314"/>
      <c r="AA11" s="287">
        <f>VLOOKUP(R11,'01'!$AC$8:$BH$226,27,)</f>
        <v>2725</v>
      </c>
      <c r="AB11" s="287"/>
      <c r="AC11" s="287"/>
      <c r="AD11" s="287"/>
      <c r="AE11" s="310">
        <f t="shared" si="0"/>
        <v>0.36914115415876458</v>
      </c>
      <c r="AF11" s="311"/>
      <c r="AG11" s="286" t="s">
        <v>455</v>
      </c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12" t="s">
        <v>58</v>
      </c>
      <c r="AX11" s="287">
        <f>VLOOKUP(AW11,'01'!$AC$8:$BH$206,3,)</f>
        <v>10580</v>
      </c>
      <c r="AY11" s="287"/>
      <c r="AZ11" s="287"/>
      <c r="BA11" s="287"/>
      <c r="BB11" s="312">
        <f>VLOOKUP(AW11,'01'!$AC$8:$BH$226,7,)</f>
        <v>15332</v>
      </c>
      <c r="BC11" s="313"/>
      <c r="BD11" s="313"/>
      <c r="BE11" s="314"/>
      <c r="BF11" s="287">
        <f>VLOOKUP(AW11,'01'!$AC$8:$BH$226,27,)</f>
        <v>15090</v>
      </c>
      <c r="BG11" s="287"/>
      <c r="BH11" s="287"/>
      <c r="BI11" s="287"/>
      <c r="BJ11" s="310">
        <f t="shared" si="1"/>
        <v>0.98421601878424214</v>
      </c>
      <c r="BK11" s="311"/>
    </row>
    <row r="12" spans="1:63" ht="20.100000000000001" customHeight="1">
      <c r="A12" s="339" t="s">
        <v>4</v>
      </c>
      <c r="B12" s="340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12"/>
      <c r="S12" s="312"/>
      <c r="T12" s="313"/>
      <c r="U12" s="313"/>
      <c r="V12" s="314"/>
      <c r="W12" s="287"/>
      <c r="X12" s="287"/>
      <c r="Y12" s="287"/>
      <c r="Z12" s="287"/>
      <c r="AA12" s="287"/>
      <c r="AB12" s="287"/>
      <c r="AC12" s="287"/>
      <c r="AD12" s="287"/>
      <c r="AE12" s="142"/>
      <c r="AF12" s="143"/>
      <c r="AG12" s="286" t="s">
        <v>456</v>
      </c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12" t="s">
        <v>59</v>
      </c>
      <c r="AX12" s="287">
        <f>VLOOKUP(AW12,'01'!$AC$8:$BH$206,3,)</f>
        <v>9604</v>
      </c>
      <c r="AY12" s="287"/>
      <c r="AZ12" s="287"/>
      <c r="BA12" s="287"/>
      <c r="BB12" s="312">
        <f>VLOOKUP(AW12,'01'!$AC$8:$BH$226,7,)</f>
        <v>18076</v>
      </c>
      <c r="BC12" s="313"/>
      <c r="BD12" s="313"/>
      <c r="BE12" s="314"/>
      <c r="BF12" s="287">
        <f>VLOOKUP(AW12,'01'!$AC$8:$BH$226,27,)</f>
        <v>6806</v>
      </c>
      <c r="BG12" s="287"/>
      <c r="BH12" s="287"/>
      <c r="BI12" s="287"/>
      <c r="BJ12" s="310">
        <f t="shared" si="1"/>
        <v>0.37652135428192079</v>
      </c>
      <c r="BK12" s="311"/>
    </row>
    <row r="13" spans="1:63" ht="20.100000000000001" customHeight="1">
      <c r="A13" s="345" t="s">
        <v>5</v>
      </c>
      <c r="B13" s="346"/>
      <c r="C13" s="300" t="s">
        <v>549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13"/>
      <c r="S13" s="335">
        <f>SUM(S8:V12)</f>
        <v>321221</v>
      </c>
      <c r="T13" s="336"/>
      <c r="U13" s="336"/>
      <c r="V13" s="337"/>
      <c r="W13" s="338">
        <f>SUM(W8:Z12)</f>
        <v>360097</v>
      </c>
      <c r="X13" s="338"/>
      <c r="Y13" s="338"/>
      <c r="Z13" s="338"/>
      <c r="AA13" s="338">
        <f>SUM(AA8:AD12)</f>
        <v>344374</v>
      </c>
      <c r="AB13" s="338"/>
      <c r="AC13" s="338"/>
      <c r="AD13" s="338"/>
      <c r="AE13" s="298">
        <f>IF(W13&lt;&gt;0,AA13/W13,"n.é.")</f>
        <v>0.95633676481614671</v>
      </c>
      <c r="AF13" s="299"/>
      <c r="AG13" s="300" t="s">
        <v>551</v>
      </c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16"/>
      <c r="AX13" s="334">
        <f>SUM(AX8:BA12)</f>
        <v>282888</v>
      </c>
      <c r="AY13" s="334"/>
      <c r="AZ13" s="334"/>
      <c r="BA13" s="334"/>
      <c r="BB13" s="334">
        <f>SUM(BB8:BE12)</f>
        <v>320419</v>
      </c>
      <c r="BC13" s="334"/>
      <c r="BD13" s="334"/>
      <c r="BE13" s="334"/>
      <c r="BF13" s="334">
        <f>SUM(BF8:BI12)</f>
        <v>297199</v>
      </c>
      <c r="BG13" s="334"/>
      <c r="BH13" s="334"/>
      <c r="BI13" s="334"/>
      <c r="BJ13" s="298">
        <f t="shared" ref="BJ13" si="2">IF(BB13&lt;&gt;0,BF13/BB13,"n.é.")</f>
        <v>0.92753238728040477</v>
      </c>
      <c r="BK13" s="299"/>
    </row>
    <row r="14" spans="1:63" ht="20.100000000000001" customHeight="1">
      <c r="A14" s="345" t="s">
        <v>6</v>
      </c>
      <c r="B14" s="346"/>
      <c r="C14" s="300" t="s">
        <v>452</v>
      </c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13" t="s">
        <v>380</v>
      </c>
      <c r="S14" s="335">
        <f>VLOOKUP(R14,'01'!$AC$8:$BH$226,3,)</f>
        <v>13400</v>
      </c>
      <c r="T14" s="336"/>
      <c r="U14" s="336"/>
      <c r="V14" s="337"/>
      <c r="W14" s="335">
        <f>VLOOKUP(R14,'01'!$AC$8:$BH$226,7,)</f>
        <v>71039</v>
      </c>
      <c r="X14" s="336"/>
      <c r="Y14" s="336"/>
      <c r="Z14" s="337"/>
      <c r="AA14" s="335">
        <f>VLOOKUP(R14,'01'!$AC$8:$BH$226,27,)</f>
        <v>71039</v>
      </c>
      <c r="AB14" s="336"/>
      <c r="AC14" s="336"/>
      <c r="AD14" s="337"/>
      <c r="AE14" s="298">
        <f>IF(W14&lt;&gt;0,AA14/W14,"n.é.")</f>
        <v>1</v>
      </c>
      <c r="AF14" s="299"/>
      <c r="AG14" s="300" t="s">
        <v>457</v>
      </c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16" t="s">
        <v>415</v>
      </c>
      <c r="AX14" s="326">
        <f>VLOOKUP(AW14,'01'!$AC$8:$BH$226,3,)</f>
        <v>4671</v>
      </c>
      <c r="AY14" s="327"/>
      <c r="AZ14" s="327"/>
      <c r="BA14" s="328"/>
      <c r="BB14" s="326">
        <f>VLOOKUP(AW14,'01'!$AC$8:$BH$226,7,)</f>
        <v>43369</v>
      </c>
      <c r="BC14" s="327"/>
      <c r="BD14" s="327"/>
      <c r="BE14" s="328"/>
      <c r="BF14" s="326">
        <f>VLOOKUP(AW14,'01'!$AC$8:$BH$226,27,)</f>
        <v>43369</v>
      </c>
      <c r="BG14" s="327"/>
      <c r="BH14" s="327"/>
      <c r="BI14" s="328"/>
      <c r="BJ14" s="298">
        <f>IF(BB14&gt;0,BF14/BB14,"n.é.")</f>
        <v>1</v>
      </c>
      <c r="BK14" s="299"/>
    </row>
    <row r="15" spans="1:63" s="3" customFormat="1" ht="20.100000000000001" customHeight="1">
      <c r="A15" s="343" t="s">
        <v>7</v>
      </c>
      <c r="B15" s="344"/>
      <c r="C15" s="292" t="s">
        <v>550</v>
      </c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107"/>
      <c r="S15" s="330">
        <f>S13+S14</f>
        <v>334621</v>
      </c>
      <c r="T15" s="331"/>
      <c r="U15" s="331"/>
      <c r="V15" s="332"/>
      <c r="W15" s="333">
        <f>W13+W14</f>
        <v>431136</v>
      </c>
      <c r="X15" s="333"/>
      <c r="Y15" s="333"/>
      <c r="Z15" s="333"/>
      <c r="AA15" s="333">
        <f>AA13+AA14</f>
        <v>415413</v>
      </c>
      <c r="AB15" s="333"/>
      <c r="AC15" s="333"/>
      <c r="AD15" s="333"/>
      <c r="AE15" s="284">
        <f>IF(W15&lt;&gt;0,AA15/W15,"n.é.")</f>
        <v>0.96353122912491651</v>
      </c>
      <c r="AF15" s="285"/>
      <c r="AG15" s="294" t="s">
        <v>552</v>
      </c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6"/>
      <c r="AW15" s="17"/>
      <c r="AX15" s="349">
        <f>AX13+AX14</f>
        <v>287559</v>
      </c>
      <c r="AY15" s="349"/>
      <c r="AZ15" s="349"/>
      <c r="BA15" s="349"/>
      <c r="BB15" s="349">
        <f t="shared" ref="BB15" si="3">BB13+BB14</f>
        <v>363788</v>
      </c>
      <c r="BC15" s="349"/>
      <c r="BD15" s="349"/>
      <c r="BE15" s="349"/>
      <c r="BF15" s="349">
        <f t="shared" ref="BF15" si="4">BF13+BF14</f>
        <v>340568</v>
      </c>
      <c r="BG15" s="349"/>
      <c r="BH15" s="349"/>
      <c r="BI15" s="349"/>
      <c r="BJ15" s="284">
        <f>IF(BB15&gt;0,BF15/BB15,"n.é.")</f>
        <v>0.93617161643594626</v>
      </c>
      <c r="BK15" s="285"/>
    </row>
    <row r="16" spans="1:63" ht="20.100000000000001" customHeight="1">
      <c r="A16" s="339" t="s">
        <v>8</v>
      </c>
      <c r="B16" s="340"/>
      <c r="C16" s="286" t="s">
        <v>459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103"/>
      <c r="S16" s="287" t="str">
        <f>IF(AX15-S15&gt;0,AX15-S15,"")</f>
        <v/>
      </c>
      <c r="T16" s="287"/>
      <c r="U16" s="287"/>
      <c r="V16" s="287"/>
      <c r="W16" s="287" t="str">
        <f t="shared" ref="W16" si="5">IF(BB15-W15&gt;0,BB15-W15,"")</f>
        <v/>
      </c>
      <c r="X16" s="287"/>
      <c r="Y16" s="287"/>
      <c r="Z16" s="287"/>
      <c r="AA16" s="287" t="str">
        <f t="shared" ref="AA16" si="6">IF(BF15-AA15&gt;0,BF15-AA15,"")</f>
        <v/>
      </c>
      <c r="AB16" s="287"/>
      <c r="AC16" s="287"/>
      <c r="AD16" s="287"/>
      <c r="AE16" s="329"/>
      <c r="AF16" s="329"/>
      <c r="AG16" s="289" t="s">
        <v>460</v>
      </c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1"/>
      <c r="AW16" s="18"/>
      <c r="AX16" s="287">
        <f>IF(S15-AX15&gt;0,S15-AX15,"")</f>
        <v>47062</v>
      </c>
      <c r="AY16" s="287"/>
      <c r="AZ16" s="287"/>
      <c r="BA16" s="287"/>
      <c r="BB16" s="287">
        <f t="shared" ref="BB16" si="7">IF(W15-BB15&gt;0,W15-BB15,"")</f>
        <v>67348</v>
      </c>
      <c r="BC16" s="287"/>
      <c r="BD16" s="287"/>
      <c r="BE16" s="287"/>
      <c r="BF16" s="287">
        <f t="shared" ref="BF16" si="8">IF(AA15-BF15&gt;0,AA15-BF15,"")</f>
        <v>74845</v>
      </c>
      <c r="BG16" s="287"/>
      <c r="BH16" s="287"/>
      <c r="BI16" s="287"/>
      <c r="BJ16" s="323"/>
      <c r="BK16" s="323"/>
    </row>
    <row r="17" spans="1:63" ht="20.100000000000001" customHeight="1">
      <c r="A17" s="347"/>
      <c r="B17" s="347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104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48"/>
      <c r="AF17" s="348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104"/>
      <c r="AW17" s="19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</row>
    <row r="18" spans="1:63" ht="28.5" customHeight="1">
      <c r="A18" s="261" t="s">
        <v>443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8"/>
    </row>
    <row r="19" spans="1:63" ht="15" customHeight="1">
      <c r="A19" s="264" t="s">
        <v>461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20"/>
    </row>
    <row r="20" spans="1:63" ht="15.95" customHeight="1">
      <c r="A20" s="321" t="s">
        <v>444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</row>
    <row r="21" spans="1:63" ht="15.95" customHeight="1">
      <c r="A21" s="269" t="s">
        <v>441</v>
      </c>
      <c r="B21" s="269"/>
      <c r="C21" s="342" t="s">
        <v>445</v>
      </c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 t="s">
        <v>446</v>
      </c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</row>
    <row r="22" spans="1:63" ht="35.1" customHeight="1">
      <c r="A22" s="269"/>
      <c r="B22" s="269"/>
      <c r="C22" s="270" t="s">
        <v>26</v>
      </c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106"/>
      <c r="S22" s="276" t="s">
        <v>241</v>
      </c>
      <c r="T22" s="272"/>
      <c r="U22" s="272"/>
      <c r="V22" s="272"/>
      <c r="W22" s="276" t="s">
        <v>437</v>
      </c>
      <c r="X22" s="272"/>
      <c r="Y22" s="272"/>
      <c r="Z22" s="272"/>
      <c r="AA22" s="276" t="s">
        <v>438</v>
      </c>
      <c r="AB22" s="272"/>
      <c r="AC22" s="272"/>
      <c r="AD22" s="272"/>
      <c r="AE22" s="276" t="s">
        <v>439</v>
      </c>
      <c r="AF22" s="272"/>
      <c r="AG22" s="272" t="s">
        <v>26</v>
      </c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14"/>
      <c r="AX22" s="276" t="s">
        <v>241</v>
      </c>
      <c r="AY22" s="272"/>
      <c r="AZ22" s="272"/>
      <c r="BA22" s="272"/>
      <c r="BB22" s="276" t="s">
        <v>437</v>
      </c>
      <c r="BC22" s="272"/>
      <c r="BD22" s="272"/>
      <c r="BE22" s="272"/>
      <c r="BF22" s="276" t="s">
        <v>438</v>
      </c>
      <c r="BG22" s="272"/>
      <c r="BH22" s="272"/>
      <c r="BI22" s="272"/>
      <c r="BJ22" s="276" t="s">
        <v>439</v>
      </c>
      <c r="BK22" s="272"/>
    </row>
    <row r="23" spans="1:63">
      <c r="A23" s="341" t="s">
        <v>176</v>
      </c>
      <c r="B23" s="341"/>
      <c r="C23" s="316" t="s">
        <v>177</v>
      </c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105"/>
      <c r="S23" s="316" t="s">
        <v>178</v>
      </c>
      <c r="T23" s="316"/>
      <c r="U23" s="316"/>
      <c r="V23" s="316"/>
      <c r="W23" s="316" t="s">
        <v>175</v>
      </c>
      <c r="X23" s="316"/>
      <c r="Y23" s="316"/>
      <c r="Z23" s="316"/>
      <c r="AA23" s="316" t="s">
        <v>440</v>
      </c>
      <c r="AB23" s="316"/>
      <c r="AC23" s="316"/>
      <c r="AD23" s="316"/>
      <c r="AE23" s="316" t="s">
        <v>558</v>
      </c>
      <c r="AF23" s="316"/>
      <c r="AG23" s="316" t="s">
        <v>559</v>
      </c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15"/>
      <c r="AX23" s="315" t="s">
        <v>573</v>
      </c>
      <c r="AY23" s="315"/>
      <c r="AZ23" s="315"/>
      <c r="BA23" s="315"/>
      <c r="BB23" s="315" t="s">
        <v>574</v>
      </c>
      <c r="BC23" s="315"/>
      <c r="BD23" s="315"/>
      <c r="BE23" s="315"/>
      <c r="BF23" s="315" t="s">
        <v>575</v>
      </c>
      <c r="BG23" s="315"/>
      <c r="BH23" s="315"/>
      <c r="BI23" s="315"/>
      <c r="BJ23" s="315" t="s">
        <v>576</v>
      </c>
      <c r="BK23" s="315"/>
    </row>
    <row r="24" spans="1:63" ht="20.100000000000001" customHeight="1">
      <c r="A24" s="339" t="s">
        <v>0</v>
      </c>
      <c r="B24" s="340"/>
      <c r="C24" s="286" t="s">
        <v>462</v>
      </c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12" t="s">
        <v>271</v>
      </c>
      <c r="S24" s="287">
        <f>VLOOKUP(R24,'01'!$AC$8:$BH$226,3,)</f>
        <v>43664</v>
      </c>
      <c r="T24" s="287"/>
      <c r="U24" s="287"/>
      <c r="V24" s="287"/>
      <c r="W24" s="312">
        <f>VLOOKUP(R24,'01'!$AC$8:$BH$226,7,)</f>
        <v>67384</v>
      </c>
      <c r="X24" s="313"/>
      <c r="Y24" s="313"/>
      <c r="Z24" s="314"/>
      <c r="AA24" s="287">
        <f>VLOOKUP(R24,'01'!$AC$8:$BH$226,27,)</f>
        <v>67384</v>
      </c>
      <c r="AB24" s="287"/>
      <c r="AC24" s="287"/>
      <c r="AD24" s="287"/>
      <c r="AE24" s="310">
        <f>IF(W24&lt;&gt;0,AA24/W24,"n.é.")</f>
        <v>1</v>
      </c>
      <c r="AF24" s="311"/>
      <c r="AG24" s="286" t="s">
        <v>465</v>
      </c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1" t="s">
        <v>60</v>
      </c>
      <c r="AX24" s="287">
        <f>VLOOKUP(AW24,'01'!$AC$8:$BH$226,3,)</f>
        <v>80115</v>
      </c>
      <c r="AY24" s="287"/>
      <c r="AZ24" s="287"/>
      <c r="BA24" s="287"/>
      <c r="BB24" s="312">
        <f>VLOOKUP(AW24,'01'!$AC$8:$BH$226,7,)</f>
        <v>104605</v>
      </c>
      <c r="BC24" s="313"/>
      <c r="BD24" s="313"/>
      <c r="BE24" s="314"/>
      <c r="BF24" s="287">
        <f>VLOOKUP(AW24,'01'!$AC$8:$BH$226,27,)</f>
        <v>102605</v>
      </c>
      <c r="BG24" s="287"/>
      <c r="BH24" s="287"/>
      <c r="BI24" s="287"/>
      <c r="BJ24" s="310">
        <f>IF(BB24&lt;&gt;0,BF24/BB24,"n.é.")</f>
        <v>0.98088045504516996</v>
      </c>
      <c r="BK24" s="311"/>
    </row>
    <row r="25" spans="1:63" ht="20.100000000000001" customHeight="1">
      <c r="A25" s="339" t="s">
        <v>1</v>
      </c>
      <c r="B25" s="340"/>
      <c r="C25" s="286" t="s">
        <v>463</v>
      </c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12" t="s">
        <v>331</v>
      </c>
      <c r="S25" s="287">
        <f>VLOOKUP(R25,'01'!$AC$8:$BH$226,3,)</f>
        <v>0</v>
      </c>
      <c r="T25" s="287"/>
      <c r="U25" s="287"/>
      <c r="V25" s="287"/>
      <c r="W25" s="312">
        <f>VLOOKUP(R25,'01'!$AC$8:$BH$226,7,)</f>
        <v>404</v>
      </c>
      <c r="X25" s="313"/>
      <c r="Y25" s="313"/>
      <c r="Z25" s="314"/>
      <c r="AA25" s="287">
        <f>VLOOKUP(R25,'01'!$AC$8:$BH$206,27,)</f>
        <v>404</v>
      </c>
      <c r="AB25" s="287"/>
      <c r="AC25" s="287"/>
      <c r="AD25" s="287"/>
      <c r="AE25" s="310">
        <f>IF(W25&gt;0,AA25/W25,"n.é.")</f>
        <v>1</v>
      </c>
      <c r="AF25" s="311"/>
      <c r="AG25" s="286" t="s">
        <v>466</v>
      </c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1" t="s">
        <v>61</v>
      </c>
      <c r="AX25" s="287">
        <f>VLOOKUP(AW25,'01'!$AC$8:$BH$226,3,)</f>
        <v>10614</v>
      </c>
      <c r="AY25" s="287"/>
      <c r="AZ25" s="287"/>
      <c r="BA25" s="287"/>
      <c r="BB25" s="312">
        <f>VLOOKUP(AW25,'01'!$AC$8:$BH$226,7,)</f>
        <v>26973</v>
      </c>
      <c r="BC25" s="313"/>
      <c r="BD25" s="313"/>
      <c r="BE25" s="314"/>
      <c r="BF25" s="287">
        <f>VLOOKUP(AW25,'01'!$AC$8:$BH$226,27,)</f>
        <v>26973</v>
      </c>
      <c r="BG25" s="287"/>
      <c r="BH25" s="287"/>
      <c r="BI25" s="287"/>
      <c r="BJ25" s="310">
        <f t="shared" ref="BJ25:BJ26" si="9">IF(BB25&lt;&gt;0,BF25/BB25,"n.é.")</f>
        <v>1</v>
      </c>
      <c r="BK25" s="311"/>
    </row>
    <row r="26" spans="1:63" ht="20.100000000000001" customHeight="1">
      <c r="A26" s="339" t="s">
        <v>2</v>
      </c>
      <c r="B26" s="340"/>
      <c r="C26" s="286" t="s">
        <v>464</v>
      </c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12" t="s">
        <v>341</v>
      </c>
      <c r="S26" s="287">
        <f>VLOOKUP(R26,'01'!$AC$8:$BH$226,3,)</f>
        <v>20</v>
      </c>
      <c r="T26" s="287"/>
      <c r="U26" s="287"/>
      <c r="V26" s="287"/>
      <c r="W26" s="312">
        <f>VLOOKUP(R26,'01'!$AC$8:$BH$226,7,)</f>
        <v>53</v>
      </c>
      <c r="X26" s="313"/>
      <c r="Y26" s="313"/>
      <c r="Z26" s="314"/>
      <c r="AA26" s="287">
        <f>VLOOKUP(R26,'01'!$AC$8:$BH$206,27,)</f>
        <v>53</v>
      </c>
      <c r="AB26" s="287"/>
      <c r="AC26" s="287"/>
      <c r="AD26" s="287"/>
      <c r="AE26" s="310">
        <f>IF(W26&lt;&gt;0,AA26/W26,"n.é.")</f>
        <v>1</v>
      </c>
      <c r="AF26" s="311"/>
      <c r="AG26" s="286" t="s">
        <v>467</v>
      </c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1" t="s">
        <v>62</v>
      </c>
      <c r="AX26" s="287">
        <f>VLOOKUP(AW26,'01'!$AC$8:$BH$226,3,)</f>
        <v>17</v>
      </c>
      <c r="AY26" s="287"/>
      <c r="AZ26" s="287"/>
      <c r="BA26" s="287"/>
      <c r="BB26" s="312">
        <f>VLOOKUP(AW26,'01'!$AC$8:$BH$226,7,)</f>
        <v>3611</v>
      </c>
      <c r="BC26" s="313"/>
      <c r="BD26" s="313"/>
      <c r="BE26" s="314"/>
      <c r="BF26" s="287">
        <f>VLOOKUP(AW26,'01'!$AC$8:$BH$226,27,)</f>
        <v>3611</v>
      </c>
      <c r="BG26" s="287"/>
      <c r="BH26" s="287"/>
      <c r="BI26" s="287"/>
      <c r="BJ26" s="310">
        <f t="shared" si="9"/>
        <v>1</v>
      </c>
      <c r="BK26" s="311"/>
    </row>
    <row r="27" spans="1:63" ht="20.100000000000001" customHeight="1">
      <c r="A27" s="339" t="s">
        <v>3</v>
      </c>
      <c r="B27" s="340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103"/>
      <c r="S27" s="306"/>
      <c r="T27" s="306"/>
      <c r="U27" s="306"/>
      <c r="V27" s="306"/>
      <c r="W27" s="306"/>
      <c r="X27" s="306"/>
      <c r="Y27" s="306"/>
      <c r="Z27" s="306"/>
      <c r="AA27" s="307"/>
      <c r="AB27" s="308"/>
      <c r="AC27" s="308"/>
      <c r="AD27" s="309"/>
      <c r="AE27" s="288"/>
      <c r="AF27" s="288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1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</row>
    <row r="28" spans="1:63" ht="20.100000000000001" customHeight="1">
      <c r="A28" s="339" t="s">
        <v>4</v>
      </c>
      <c r="B28" s="340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103"/>
      <c r="S28" s="306"/>
      <c r="T28" s="306"/>
      <c r="U28" s="306"/>
      <c r="V28" s="306"/>
      <c r="W28" s="306"/>
      <c r="X28" s="306"/>
      <c r="Y28" s="306"/>
      <c r="Z28" s="306"/>
      <c r="AA28" s="307"/>
      <c r="AB28" s="308"/>
      <c r="AC28" s="308"/>
      <c r="AD28" s="309"/>
      <c r="AE28" s="288"/>
      <c r="AF28" s="288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1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</row>
    <row r="29" spans="1:63" ht="20.100000000000001" customHeight="1">
      <c r="A29" s="345" t="s">
        <v>5</v>
      </c>
      <c r="B29" s="346"/>
      <c r="C29" s="300" t="s">
        <v>549</v>
      </c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108"/>
      <c r="S29" s="301">
        <f>SUM(S24:V28)</f>
        <v>43684</v>
      </c>
      <c r="T29" s="301"/>
      <c r="U29" s="301"/>
      <c r="V29" s="301"/>
      <c r="W29" s="301">
        <f t="shared" ref="W29" si="10">SUM(W24:Z28)</f>
        <v>67841</v>
      </c>
      <c r="X29" s="301"/>
      <c r="Y29" s="301"/>
      <c r="Z29" s="301"/>
      <c r="AA29" s="301">
        <f t="shared" ref="AA29" si="11">SUM(AA24:AD28)</f>
        <v>67841</v>
      </c>
      <c r="AB29" s="301"/>
      <c r="AC29" s="301"/>
      <c r="AD29" s="301"/>
      <c r="AE29" s="298">
        <f>IF(W29&lt;&gt;0,AA29/W29,"n.é.")</f>
        <v>1</v>
      </c>
      <c r="AF29" s="299"/>
      <c r="AG29" s="300" t="s">
        <v>551</v>
      </c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22"/>
      <c r="AX29" s="305">
        <f>SUM(AX24:BA28)</f>
        <v>90746</v>
      </c>
      <c r="AY29" s="305"/>
      <c r="AZ29" s="305"/>
      <c r="BA29" s="305"/>
      <c r="BB29" s="305">
        <f t="shared" ref="BB29" si="12">SUM(BB24:BE28)</f>
        <v>135189</v>
      </c>
      <c r="BC29" s="305"/>
      <c r="BD29" s="305"/>
      <c r="BE29" s="305"/>
      <c r="BF29" s="305">
        <f t="shared" ref="BF29" si="13">SUM(BF24:BI28)</f>
        <v>133189</v>
      </c>
      <c r="BG29" s="305"/>
      <c r="BH29" s="305"/>
      <c r="BI29" s="305"/>
      <c r="BJ29" s="298">
        <f t="shared" ref="BJ29" si="14">IF(BB29&lt;&gt;0,BF29/BB29,"n.é.")</f>
        <v>0.9852058969294839</v>
      </c>
      <c r="BK29" s="299"/>
    </row>
    <row r="30" spans="1:63" ht="20.100000000000001" customHeight="1">
      <c r="A30" s="345" t="s">
        <v>6</v>
      </c>
      <c r="B30" s="346"/>
      <c r="C30" s="300" t="s">
        <v>452</v>
      </c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108"/>
      <c r="S30" s="301">
        <v>0</v>
      </c>
      <c r="T30" s="301"/>
      <c r="U30" s="301"/>
      <c r="V30" s="301"/>
      <c r="W30" s="301">
        <v>0</v>
      </c>
      <c r="X30" s="301"/>
      <c r="Y30" s="301"/>
      <c r="Z30" s="301"/>
      <c r="AA30" s="302">
        <v>0</v>
      </c>
      <c r="AB30" s="303"/>
      <c r="AC30" s="303"/>
      <c r="AD30" s="304"/>
      <c r="AE30" s="298" t="str">
        <f>IF(W30&gt;0,AA30/W30,"n.é.")</f>
        <v>n.é.</v>
      </c>
      <c r="AF30" s="299"/>
      <c r="AG30" s="300" t="s">
        <v>457</v>
      </c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22"/>
      <c r="AX30" s="305">
        <v>0</v>
      </c>
      <c r="AY30" s="305"/>
      <c r="AZ30" s="305"/>
      <c r="BA30" s="305"/>
      <c r="BB30" s="305">
        <v>0</v>
      </c>
      <c r="BC30" s="305"/>
      <c r="BD30" s="305"/>
      <c r="BE30" s="305"/>
      <c r="BF30" s="305">
        <v>0</v>
      </c>
      <c r="BG30" s="305"/>
      <c r="BH30" s="305"/>
      <c r="BI30" s="305"/>
      <c r="BJ30" s="298" t="str">
        <f>IF(BB30&gt;0,BF30/BB30,"n.é.")</f>
        <v>n.é.</v>
      </c>
      <c r="BK30" s="299"/>
    </row>
    <row r="31" spans="1:63" s="3" customFormat="1" ht="20.100000000000001" customHeight="1">
      <c r="A31" s="343" t="s">
        <v>7</v>
      </c>
      <c r="B31" s="344"/>
      <c r="C31" s="292" t="s">
        <v>550</v>
      </c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107"/>
      <c r="S31" s="293">
        <f>S29+S30</f>
        <v>43684</v>
      </c>
      <c r="T31" s="293"/>
      <c r="U31" s="293"/>
      <c r="V31" s="293"/>
      <c r="W31" s="293">
        <f t="shared" ref="W31" si="15">W29+W30</f>
        <v>67841</v>
      </c>
      <c r="X31" s="293"/>
      <c r="Y31" s="293"/>
      <c r="Z31" s="293"/>
      <c r="AA31" s="293">
        <f t="shared" ref="AA31" si="16">AA29+AA30</f>
        <v>67841</v>
      </c>
      <c r="AB31" s="293"/>
      <c r="AC31" s="293"/>
      <c r="AD31" s="293"/>
      <c r="AE31" s="284">
        <f>IF(W31&lt;&gt;0,AA31/W31,"n.é.")</f>
        <v>1</v>
      </c>
      <c r="AF31" s="285"/>
      <c r="AG31" s="294" t="s">
        <v>552</v>
      </c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6"/>
      <c r="AW31" s="23"/>
      <c r="AX31" s="297">
        <f>AX29+AX30</f>
        <v>90746</v>
      </c>
      <c r="AY31" s="297"/>
      <c r="AZ31" s="297"/>
      <c r="BA31" s="297"/>
      <c r="BB31" s="297">
        <f t="shared" ref="BB31" si="17">BB29+BB30</f>
        <v>135189</v>
      </c>
      <c r="BC31" s="297"/>
      <c r="BD31" s="297"/>
      <c r="BE31" s="297"/>
      <c r="BF31" s="297">
        <f t="shared" ref="BF31" si="18">BF29+BF30</f>
        <v>133189</v>
      </c>
      <c r="BG31" s="297"/>
      <c r="BH31" s="297"/>
      <c r="BI31" s="297"/>
      <c r="BJ31" s="284">
        <f t="shared" ref="BJ31" si="19">IF(BB31&lt;&gt;0,BF31/BB31,"n.é.")</f>
        <v>0.9852058969294839</v>
      </c>
      <c r="BK31" s="285"/>
    </row>
    <row r="32" spans="1:63" ht="20.100000000000001" customHeight="1">
      <c r="A32" s="339" t="s">
        <v>8</v>
      </c>
      <c r="B32" s="340"/>
      <c r="C32" s="286" t="s">
        <v>459</v>
      </c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103"/>
      <c r="S32" s="287">
        <f>IF(AX31-S31&gt;0,AX31-S31,"")</f>
        <v>47062</v>
      </c>
      <c r="T32" s="287"/>
      <c r="U32" s="287"/>
      <c r="V32" s="287"/>
      <c r="W32" s="287">
        <f t="shared" ref="W32" si="20">IF(BB31-W31&gt;0,BB31-W31,"")</f>
        <v>67348</v>
      </c>
      <c r="X32" s="287"/>
      <c r="Y32" s="287"/>
      <c r="Z32" s="287"/>
      <c r="AA32" s="287">
        <f t="shared" ref="AA32" si="21">IF(BF31-AA31&gt;0,BF31-AA31,"")</f>
        <v>65348</v>
      </c>
      <c r="AB32" s="287"/>
      <c r="AC32" s="287"/>
      <c r="AD32" s="287"/>
      <c r="AE32" s="288"/>
      <c r="AF32" s="288"/>
      <c r="AG32" s="289" t="s">
        <v>460</v>
      </c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1"/>
      <c r="AW32" s="24"/>
      <c r="AX32" s="287" t="str">
        <f>IF(S31-AX31&gt;0,S31-AX31,"")</f>
        <v/>
      </c>
      <c r="AY32" s="287"/>
      <c r="AZ32" s="287"/>
      <c r="BA32" s="287"/>
      <c r="BB32" s="287" t="str">
        <f t="shared" ref="BB32" si="22">IF(W31-BB31&gt;0,W31-BB31,"")</f>
        <v/>
      </c>
      <c r="BC32" s="287"/>
      <c r="BD32" s="287"/>
      <c r="BE32" s="287"/>
      <c r="BF32" s="287" t="str">
        <f t="shared" ref="BF32" si="23">IF(AA31-BF31&gt;0,AA31-BF31,"")</f>
        <v/>
      </c>
      <c r="BG32" s="287"/>
      <c r="BH32" s="287"/>
      <c r="BI32" s="287"/>
      <c r="BJ32" s="174"/>
      <c r="BK32" s="174"/>
    </row>
    <row r="34" spans="19:62">
      <c r="S34" s="350"/>
      <c r="T34" s="351"/>
      <c r="U34" s="351"/>
      <c r="V34" s="351"/>
      <c r="W34" s="350"/>
      <c r="X34" s="351"/>
      <c r="Y34" s="351"/>
      <c r="Z34" s="351"/>
      <c r="AA34" s="350"/>
      <c r="AB34" s="351"/>
      <c r="AC34" s="351"/>
      <c r="AD34" s="351"/>
      <c r="AE34" s="350"/>
      <c r="AF34" s="351"/>
      <c r="AG34" s="351"/>
      <c r="AH34" s="351"/>
      <c r="AI34" s="350"/>
      <c r="AJ34" s="351"/>
      <c r="AK34" s="351"/>
      <c r="AL34" s="351"/>
      <c r="AM34" s="350"/>
      <c r="AN34" s="351"/>
      <c r="AO34" s="351"/>
      <c r="AP34" s="351"/>
      <c r="AQ34" s="350"/>
      <c r="AR34" s="351"/>
      <c r="AS34" s="351"/>
      <c r="AT34" s="351"/>
      <c r="AU34" s="350"/>
      <c r="AV34" s="351"/>
      <c r="AW34" s="351"/>
      <c r="AX34" s="351"/>
      <c r="AY34" s="350"/>
      <c r="AZ34" s="351"/>
      <c r="BA34" s="351"/>
      <c r="BB34" s="351"/>
      <c r="BC34" s="350"/>
      <c r="BD34" s="351"/>
      <c r="BE34" s="351"/>
      <c r="BF34" s="351"/>
      <c r="BG34" s="350"/>
      <c r="BH34" s="351"/>
      <c r="BI34" s="351"/>
      <c r="BJ34" s="351"/>
    </row>
    <row r="35" spans="19:62">
      <c r="S35" s="350">
        <f>S15+S31</f>
        <v>378305</v>
      </c>
      <c r="T35" s="351"/>
      <c r="U35" s="351"/>
      <c r="V35" s="351"/>
      <c r="W35" s="350">
        <f t="shared" ref="W35" si="24">W15+W31</f>
        <v>498977</v>
      </c>
      <c r="X35" s="351"/>
      <c r="Y35" s="351"/>
      <c r="Z35" s="351"/>
      <c r="AA35" s="350">
        <f t="shared" ref="AA35" si="25">AA15+AA31</f>
        <v>483254</v>
      </c>
      <c r="AB35" s="351"/>
      <c r="AC35" s="351"/>
      <c r="AD35" s="351"/>
      <c r="AX35" s="350">
        <f>AX15+AX31</f>
        <v>378305</v>
      </c>
      <c r="AY35" s="351"/>
      <c r="AZ35" s="351"/>
      <c r="BA35" s="351"/>
      <c r="BB35" s="350">
        <f t="shared" ref="BB35" si="26">BB15+BB31</f>
        <v>498977</v>
      </c>
      <c r="BC35" s="351"/>
      <c r="BD35" s="351"/>
      <c r="BE35" s="351"/>
      <c r="BF35" s="350">
        <f t="shared" ref="BF35" si="27">BF15+BF31</f>
        <v>473757</v>
      </c>
      <c r="BG35" s="351"/>
      <c r="BH35" s="351"/>
      <c r="BI35" s="351"/>
    </row>
  </sheetData>
  <mergeCells count="281">
    <mergeCell ref="S35:V35"/>
    <mergeCell ref="W35:Z35"/>
    <mergeCell ref="AA35:AD35"/>
    <mergeCell ref="AX35:BA35"/>
    <mergeCell ref="BB35:BE35"/>
    <mergeCell ref="BF35:BI35"/>
    <mergeCell ref="BC34:BF34"/>
    <mergeCell ref="BG34:BJ34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AY34:BB34"/>
    <mergeCell ref="A12:B12"/>
    <mergeCell ref="C12:Q12"/>
    <mergeCell ref="A11:B11"/>
    <mergeCell ref="AG9:AV9"/>
    <mergeCell ref="A10:B10"/>
    <mergeCell ref="A9:B9"/>
    <mergeCell ref="C9:Q9"/>
    <mergeCell ref="S9:V9"/>
    <mergeCell ref="W9:Z9"/>
    <mergeCell ref="AA9:AD9"/>
    <mergeCell ref="AE9:AF9"/>
    <mergeCell ref="AG12:AV12"/>
    <mergeCell ref="C11:Q11"/>
    <mergeCell ref="S11:V11"/>
    <mergeCell ref="W11:Z11"/>
    <mergeCell ref="AA11:AD11"/>
    <mergeCell ref="C10:Q10"/>
    <mergeCell ref="S10:V10"/>
    <mergeCell ref="A23:B23"/>
    <mergeCell ref="A21:B22"/>
    <mergeCell ref="C21:AF21"/>
    <mergeCell ref="A17:B17"/>
    <mergeCell ref="AG17:AU17"/>
    <mergeCell ref="A16:B16"/>
    <mergeCell ref="A15:B15"/>
    <mergeCell ref="A14:B14"/>
    <mergeCell ref="A13:B13"/>
    <mergeCell ref="AG21:BK21"/>
    <mergeCell ref="C23:Q23"/>
    <mergeCell ref="S23:V23"/>
    <mergeCell ref="W23:Z23"/>
    <mergeCell ref="W17:Z17"/>
    <mergeCell ref="AA17:AD17"/>
    <mergeCell ref="AE17:AF17"/>
    <mergeCell ref="AX15:BA15"/>
    <mergeCell ref="BB15:BE15"/>
    <mergeCell ref="BF15:BI15"/>
    <mergeCell ref="BJ15:BK15"/>
    <mergeCell ref="C16:Q16"/>
    <mergeCell ref="S16:V16"/>
    <mergeCell ref="W16:Z16"/>
    <mergeCell ref="AA16:AD16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1:BK1"/>
    <mergeCell ref="C5:AF5"/>
    <mergeCell ref="AG5:BK5"/>
    <mergeCell ref="A5:B6"/>
    <mergeCell ref="C8:Q8"/>
    <mergeCell ref="S8:V8"/>
    <mergeCell ref="W8:Z8"/>
    <mergeCell ref="AA8:AD8"/>
    <mergeCell ref="AE8:AF8"/>
    <mergeCell ref="AX7:BA7"/>
    <mergeCell ref="BB7:BE7"/>
    <mergeCell ref="BF7:BI7"/>
    <mergeCell ref="BJ7:BK7"/>
    <mergeCell ref="A4:BK4"/>
    <mergeCell ref="A3:BK3"/>
    <mergeCell ref="C7:Q7"/>
    <mergeCell ref="BF6:BI6"/>
    <mergeCell ref="AE6:AF6"/>
    <mergeCell ref="BJ6:BK6"/>
    <mergeCell ref="AX8:BA8"/>
    <mergeCell ref="BB8:BE8"/>
    <mergeCell ref="BF8:BI8"/>
    <mergeCell ref="BJ8:BK8"/>
    <mergeCell ref="AX6:BA6"/>
    <mergeCell ref="A2:BK2"/>
    <mergeCell ref="BB6:BE6"/>
    <mergeCell ref="W10:Z10"/>
    <mergeCell ref="AA10:AD10"/>
    <mergeCell ref="AE10:AF10"/>
    <mergeCell ref="AG10:AV10"/>
    <mergeCell ref="AX9:BA9"/>
    <mergeCell ref="BB9:BE9"/>
    <mergeCell ref="BF9:BI9"/>
    <mergeCell ref="BJ9:BK9"/>
    <mergeCell ref="A8:B8"/>
    <mergeCell ref="AG8:AV8"/>
    <mergeCell ref="A7:B7"/>
    <mergeCell ref="C6:Q6"/>
    <mergeCell ref="S7:V7"/>
    <mergeCell ref="W7:Z7"/>
    <mergeCell ref="AA7:AD7"/>
    <mergeCell ref="AE7:AF7"/>
    <mergeCell ref="AG7:AV7"/>
    <mergeCell ref="S6:V6"/>
    <mergeCell ref="W6:Z6"/>
    <mergeCell ref="AA6:AD6"/>
    <mergeCell ref="AG6:AV6"/>
    <mergeCell ref="S13:V13"/>
    <mergeCell ref="W13:Z13"/>
    <mergeCell ref="AA13:AD13"/>
    <mergeCell ref="AE13:AF13"/>
    <mergeCell ref="BB10:BE10"/>
    <mergeCell ref="BF10:BI10"/>
    <mergeCell ref="BJ10:BK10"/>
    <mergeCell ref="AX11:BA11"/>
    <mergeCell ref="BB11:BE11"/>
    <mergeCell ref="BF11:BI11"/>
    <mergeCell ref="BJ11:BK11"/>
    <mergeCell ref="BB12:BE12"/>
    <mergeCell ref="BF12:BI12"/>
    <mergeCell ref="BJ12:BK12"/>
    <mergeCell ref="AG22:AV22"/>
    <mergeCell ref="BB22:BE22"/>
    <mergeCell ref="BF22:BI22"/>
    <mergeCell ref="AE11:AF11"/>
    <mergeCell ref="AG11:AV11"/>
    <mergeCell ref="AX10:BA10"/>
    <mergeCell ref="AE16:AF16"/>
    <mergeCell ref="AG15:AV15"/>
    <mergeCell ref="C15:Q15"/>
    <mergeCell ref="S15:V15"/>
    <mergeCell ref="W15:Z15"/>
    <mergeCell ref="AA15:AD15"/>
    <mergeCell ref="AE15:AF15"/>
    <mergeCell ref="AG16:AV16"/>
    <mergeCell ref="AX13:BA13"/>
    <mergeCell ref="BB13:BE13"/>
    <mergeCell ref="BF13:BI13"/>
    <mergeCell ref="C14:Q14"/>
    <mergeCell ref="S14:V14"/>
    <mergeCell ref="W14:Z14"/>
    <mergeCell ref="AA14:AD14"/>
    <mergeCell ref="AE14:AF14"/>
    <mergeCell ref="AG13:AV13"/>
    <mergeCell ref="AX14:BA14"/>
    <mergeCell ref="A18:BK18"/>
    <mergeCell ref="A19:BK19"/>
    <mergeCell ref="A20:BK20"/>
    <mergeCell ref="S12:V12"/>
    <mergeCell ref="W12:Z12"/>
    <mergeCell ref="AA12:AD12"/>
    <mergeCell ref="AE12:AF12"/>
    <mergeCell ref="AX12:BA12"/>
    <mergeCell ref="AX17:BA17"/>
    <mergeCell ref="BB17:BE17"/>
    <mergeCell ref="BF17:BI17"/>
    <mergeCell ref="BJ17:BK17"/>
    <mergeCell ref="AX16:BA16"/>
    <mergeCell ref="BB16:BE16"/>
    <mergeCell ref="BF16:BI16"/>
    <mergeCell ref="BJ16:BK16"/>
    <mergeCell ref="C17:Q17"/>
    <mergeCell ref="S17:V17"/>
    <mergeCell ref="BJ13:BK13"/>
    <mergeCell ref="BB14:BE14"/>
    <mergeCell ref="BF14:BI14"/>
    <mergeCell ref="BJ14:BK14"/>
    <mergeCell ref="AG14:AV14"/>
    <mergeCell ref="C13:Q13"/>
    <mergeCell ref="BJ22:BK22"/>
    <mergeCell ref="BJ23:BK23"/>
    <mergeCell ref="C24:Q24"/>
    <mergeCell ref="S24:V24"/>
    <mergeCell ref="W24:Z24"/>
    <mergeCell ref="AA24:AD24"/>
    <mergeCell ref="AE24:AF24"/>
    <mergeCell ref="AG24:AV24"/>
    <mergeCell ref="AX24:BA24"/>
    <mergeCell ref="BB24:BE24"/>
    <mergeCell ref="BF24:BI24"/>
    <mergeCell ref="BJ24:BK24"/>
    <mergeCell ref="AA23:AD23"/>
    <mergeCell ref="AE23:AF23"/>
    <mergeCell ref="AG23:AV23"/>
    <mergeCell ref="AX23:BA23"/>
    <mergeCell ref="BB23:BE23"/>
    <mergeCell ref="BF23:BI23"/>
    <mergeCell ref="AX22:BA22"/>
    <mergeCell ref="C22:Q22"/>
    <mergeCell ref="S22:V22"/>
    <mergeCell ref="W22:Z22"/>
    <mergeCell ref="AA22:AD22"/>
    <mergeCell ref="AE22:AF22"/>
    <mergeCell ref="BJ25:BK25"/>
    <mergeCell ref="C26:Q26"/>
    <mergeCell ref="S26:V26"/>
    <mergeCell ref="W26:Z26"/>
    <mergeCell ref="AA26:AD26"/>
    <mergeCell ref="AE26:AF26"/>
    <mergeCell ref="AG26:AV26"/>
    <mergeCell ref="AX26:BA26"/>
    <mergeCell ref="BB26:BE26"/>
    <mergeCell ref="BF26:BI26"/>
    <mergeCell ref="BJ26:BK26"/>
    <mergeCell ref="C25:Q25"/>
    <mergeCell ref="S25:V25"/>
    <mergeCell ref="W25:Z25"/>
    <mergeCell ref="AA25:AD25"/>
    <mergeCell ref="AE25:AF25"/>
    <mergeCell ref="AG25:AV25"/>
    <mergeCell ref="AX25:BA25"/>
    <mergeCell ref="BB25:BE25"/>
    <mergeCell ref="BF25:BI25"/>
    <mergeCell ref="BJ27:BK27"/>
    <mergeCell ref="C28:Q28"/>
    <mergeCell ref="S28:V28"/>
    <mergeCell ref="W28:Z28"/>
    <mergeCell ref="AA28:AD28"/>
    <mergeCell ref="AE28:AF28"/>
    <mergeCell ref="AG28:AV28"/>
    <mergeCell ref="AX28:BA28"/>
    <mergeCell ref="BB28:BE28"/>
    <mergeCell ref="BF28:BI28"/>
    <mergeCell ref="BJ28:BK28"/>
    <mergeCell ref="C27:Q27"/>
    <mergeCell ref="S27:V27"/>
    <mergeCell ref="W27:Z27"/>
    <mergeCell ref="AA27:AD27"/>
    <mergeCell ref="AE27:AF27"/>
    <mergeCell ref="AG27:AV27"/>
    <mergeCell ref="AX27:BA27"/>
    <mergeCell ref="BB27:BE27"/>
    <mergeCell ref="BF27:BI27"/>
    <mergeCell ref="BJ29:BK29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32:BK32"/>
    <mergeCell ref="BJ31:BK31"/>
    <mergeCell ref="C32:Q32"/>
    <mergeCell ref="S32:V32"/>
    <mergeCell ref="W32:Z32"/>
    <mergeCell ref="AA32:AD32"/>
    <mergeCell ref="AE32:AF32"/>
    <mergeCell ref="AG32:AV32"/>
    <mergeCell ref="AX32:BA32"/>
    <mergeCell ref="BB32:BE32"/>
    <mergeCell ref="BF32:BI32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W12"/>
  <sheetViews>
    <sheetView view="pageBreakPreview" zoomScaleSheetLayoutView="100" workbookViewId="0">
      <selection activeCell="S31" sqref="S31"/>
    </sheetView>
  </sheetViews>
  <sheetFormatPr defaultRowHeight="12.75"/>
  <cols>
    <col min="1" max="1" width="61.140625" style="4" customWidth="1"/>
    <col min="2" max="2" width="28.42578125" style="4" customWidth="1"/>
    <col min="3" max="20" width="2.7109375" style="1" customWidth="1"/>
    <col min="21" max="21" width="3.7109375" style="1" customWidth="1"/>
    <col min="22" max="38" width="2.7109375" style="1" customWidth="1"/>
    <col min="39" max="39" width="3.42578125" style="1" customWidth="1"/>
    <col min="40" max="40" width="3.28515625" style="1" customWidth="1"/>
    <col min="41" max="44" width="2.7109375" style="1" customWidth="1"/>
    <col min="45" max="45" width="3.140625" style="1" customWidth="1"/>
    <col min="46" max="49" width="2.7109375" style="1" customWidth="1"/>
    <col min="50" max="16384" width="9.140625" style="1"/>
  </cols>
  <sheetData>
    <row r="1" spans="1:49" ht="28.5" customHeight="1">
      <c r="A1" s="619" t="s">
        <v>955</v>
      </c>
      <c r="B1" s="61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</row>
    <row r="2" spans="1:49" ht="28.5" customHeight="1">
      <c r="A2" s="261" t="s">
        <v>443</v>
      </c>
      <c r="B2" s="318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</row>
    <row r="3" spans="1:49" ht="15" customHeight="1">
      <c r="A3" s="264" t="s">
        <v>686</v>
      </c>
      <c r="B3" s="320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</row>
    <row r="4" spans="1:49" ht="20.100000000000001" customHeight="1">
      <c r="A4" s="267" t="s">
        <v>444</v>
      </c>
      <c r="B4" s="267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</row>
    <row r="5" spans="1:49" ht="20.100000000000001" customHeight="1">
      <c r="A5" s="72" t="s">
        <v>448</v>
      </c>
      <c r="B5" s="73">
        <v>94100</v>
      </c>
    </row>
    <row r="6" spans="1:49" ht="20.100000000000001" customHeight="1">
      <c r="A6" s="72" t="s">
        <v>687</v>
      </c>
      <c r="B6" s="73">
        <v>58588</v>
      </c>
    </row>
    <row r="7" spans="1:49" ht="20.100000000000001" customHeight="1">
      <c r="A7" s="72" t="s">
        <v>688</v>
      </c>
      <c r="B7" s="73">
        <v>7382</v>
      </c>
    </row>
    <row r="8" spans="1:49" ht="20.100000000000001" customHeight="1">
      <c r="A8" s="72" t="s">
        <v>689</v>
      </c>
      <c r="B8" s="73">
        <v>53</v>
      </c>
    </row>
    <row r="9" spans="1:49" ht="20.100000000000001" customHeight="1">
      <c r="A9" s="74" t="s">
        <v>682</v>
      </c>
      <c r="B9" s="77">
        <f>SUM(B5:B8)</f>
        <v>160123</v>
      </c>
    </row>
    <row r="10" spans="1:49" ht="20.100000000000001" customHeight="1">
      <c r="A10" s="74" t="s">
        <v>683</v>
      </c>
      <c r="B10" s="77">
        <v>0</v>
      </c>
    </row>
    <row r="11" spans="1:49" ht="20.100000000000001" customHeight="1">
      <c r="A11" s="75" t="s">
        <v>684</v>
      </c>
      <c r="B11" s="78">
        <f>B9-B10</f>
        <v>160123</v>
      </c>
    </row>
    <row r="12" spans="1:49" ht="20.100000000000001" customHeight="1">
      <c r="A12" s="76" t="s">
        <v>685</v>
      </c>
      <c r="B12" s="79">
        <f>B11/2</f>
        <v>80061.5</v>
      </c>
    </row>
  </sheetData>
  <mergeCells count="4">
    <mergeCell ref="A3:B3"/>
    <mergeCell ref="A2:B2"/>
    <mergeCell ref="A1:B1"/>
    <mergeCell ref="A4:B4"/>
  </mergeCells>
  <printOptions horizontalCentered="1"/>
  <pageMargins left="0.19685039370078741" right="0.19685039370078741" top="0.59055118110236227" bottom="0.78740157480314965" header="1.1023622047244095" footer="0.51181102362204722"/>
  <pageSetup paperSize="9" fitToHeight="0" orientation="landscape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C37"/>
  <sheetViews>
    <sheetView view="pageBreakPreview" zoomScaleSheetLayoutView="100" workbookViewId="0">
      <selection sqref="A1:AX1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16384" width="9.140625" style="1"/>
  </cols>
  <sheetData>
    <row r="1" spans="1:50" ht="28.5" customHeight="1">
      <c r="A1" s="260" t="s">
        <v>938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</row>
    <row r="2" spans="1:50" ht="28.5" customHeight="1">
      <c r="A2" s="417" t="s">
        <v>443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9"/>
    </row>
    <row r="3" spans="1:50" ht="15" customHeight="1">
      <c r="A3" s="420" t="s">
        <v>560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2"/>
    </row>
    <row r="4" spans="1:50" ht="15.95" customHeight="1">
      <c r="A4" s="423" t="s">
        <v>444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</row>
    <row r="5" spans="1:50" ht="15.95" customHeight="1">
      <c r="A5" s="425" t="s">
        <v>441</v>
      </c>
      <c r="B5" s="425"/>
      <c r="C5" s="426" t="s">
        <v>26</v>
      </c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7" t="s">
        <v>442</v>
      </c>
      <c r="AD5" s="427"/>
      <c r="AE5" s="428" t="s">
        <v>693</v>
      </c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X5" s="428"/>
    </row>
    <row r="6" spans="1:50" ht="39.75" customHeight="1">
      <c r="A6" s="425"/>
      <c r="B6" s="425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7"/>
      <c r="AD6" s="427"/>
      <c r="AE6" s="415" t="s">
        <v>557</v>
      </c>
      <c r="AF6" s="416"/>
      <c r="AG6" s="416"/>
      <c r="AH6" s="416"/>
      <c r="AI6" s="416"/>
      <c r="AJ6" s="415" t="s">
        <v>556</v>
      </c>
      <c r="AK6" s="416"/>
      <c r="AL6" s="416"/>
      <c r="AM6" s="416"/>
      <c r="AN6" s="416"/>
      <c r="AO6" s="415" t="s">
        <v>561</v>
      </c>
      <c r="AP6" s="416"/>
      <c r="AQ6" s="416"/>
      <c r="AR6" s="416"/>
      <c r="AS6" s="416"/>
      <c r="AT6" s="415" t="s">
        <v>562</v>
      </c>
      <c r="AU6" s="416"/>
      <c r="AV6" s="416"/>
      <c r="AW6" s="416"/>
      <c r="AX6" s="416"/>
    </row>
    <row r="7" spans="1:50">
      <c r="A7" s="410" t="s">
        <v>176</v>
      </c>
      <c r="B7" s="411"/>
      <c r="C7" s="412" t="s">
        <v>177</v>
      </c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2" t="s">
        <v>178</v>
      </c>
      <c r="AD7" s="413"/>
      <c r="AE7" s="412" t="s">
        <v>175</v>
      </c>
      <c r="AF7" s="413"/>
      <c r="AG7" s="413"/>
      <c r="AH7" s="413"/>
      <c r="AI7" s="414"/>
      <c r="AJ7" s="412" t="s">
        <v>440</v>
      </c>
      <c r="AK7" s="413"/>
      <c r="AL7" s="413"/>
      <c r="AM7" s="413"/>
      <c r="AN7" s="414"/>
      <c r="AO7" s="412" t="s">
        <v>558</v>
      </c>
      <c r="AP7" s="413"/>
      <c r="AQ7" s="413"/>
      <c r="AR7" s="413"/>
      <c r="AS7" s="414"/>
      <c r="AT7" s="412" t="s">
        <v>559</v>
      </c>
      <c r="AU7" s="413"/>
      <c r="AV7" s="413"/>
      <c r="AW7" s="413"/>
      <c r="AX7" s="414"/>
    </row>
    <row r="8" spans="1:50" ht="20.100000000000001" customHeight="1">
      <c r="A8" s="363" t="s">
        <v>0</v>
      </c>
      <c r="B8" s="364"/>
      <c r="C8" s="394" t="s">
        <v>563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6"/>
      <c r="AC8" s="400" t="s">
        <v>262</v>
      </c>
      <c r="AD8" s="401"/>
      <c r="AE8" s="370">
        <f>SUM(AJ8:AX8)</f>
        <v>200027</v>
      </c>
      <c r="AF8" s="371"/>
      <c r="AG8" s="371"/>
      <c r="AH8" s="371"/>
      <c r="AI8" s="372"/>
      <c r="AJ8" s="370">
        <f>VLOOKUP(AC8,'04'!$AC$8:$BH$267,7,FALSE)</f>
        <v>198023</v>
      </c>
      <c r="AK8" s="371"/>
      <c r="AL8" s="371"/>
      <c r="AM8" s="371"/>
      <c r="AN8" s="372"/>
      <c r="AO8" s="370">
        <f>VLOOKUP(AC8,'05'!$AC$8:$AZ$226,7,FALSE)</f>
        <v>1804</v>
      </c>
      <c r="AP8" s="371"/>
      <c r="AQ8" s="371"/>
      <c r="AR8" s="371"/>
      <c r="AS8" s="372"/>
      <c r="AT8" s="370">
        <f>VLOOKUP(AC8,'06'!$AC$8:$BH$226,7,FALSE)</f>
        <v>200</v>
      </c>
      <c r="AU8" s="371"/>
      <c r="AV8" s="371"/>
      <c r="AW8" s="371"/>
      <c r="AX8" s="372"/>
    </row>
    <row r="9" spans="1:50" ht="20.100000000000001" customHeight="1">
      <c r="A9" s="363" t="s">
        <v>1</v>
      </c>
      <c r="B9" s="364"/>
      <c r="C9" s="394" t="s">
        <v>564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6"/>
      <c r="AC9" s="400" t="s">
        <v>271</v>
      </c>
      <c r="AD9" s="401"/>
      <c r="AE9" s="370">
        <f t="shared" ref="AE9:AE29" si="0">SUM(AJ9:AX9)</f>
        <v>67384</v>
      </c>
      <c r="AF9" s="371"/>
      <c r="AG9" s="371"/>
      <c r="AH9" s="371"/>
      <c r="AI9" s="372"/>
      <c r="AJ9" s="370">
        <f>VLOOKUP(AC9,'04'!$AC$8:$BH$267,7,FALSE)</f>
        <v>67384</v>
      </c>
      <c r="AK9" s="371"/>
      <c r="AL9" s="371"/>
      <c r="AM9" s="371"/>
      <c r="AN9" s="372"/>
      <c r="AO9" s="370">
        <f>VLOOKUP(AC9,'05'!$AC$8:$AZ$226,7,FALSE)</f>
        <v>0</v>
      </c>
      <c r="AP9" s="371"/>
      <c r="AQ9" s="371"/>
      <c r="AR9" s="371"/>
      <c r="AS9" s="372"/>
      <c r="AT9" s="370">
        <f>VLOOKUP(AC9,'06'!$AC$8:$BH$226,7,FALSE)</f>
        <v>0</v>
      </c>
      <c r="AU9" s="371"/>
      <c r="AV9" s="371"/>
      <c r="AW9" s="371"/>
      <c r="AX9" s="372"/>
    </row>
    <row r="10" spans="1:50" ht="20.100000000000001" customHeight="1">
      <c r="A10" s="363" t="s">
        <v>2</v>
      </c>
      <c r="B10" s="364"/>
      <c r="C10" s="394" t="s">
        <v>448</v>
      </c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6"/>
      <c r="AC10" s="400" t="s">
        <v>299</v>
      </c>
      <c r="AD10" s="401"/>
      <c r="AE10" s="370">
        <f t="shared" si="0"/>
        <v>94100</v>
      </c>
      <c r="AF10" s="371"/>
      <c r="AG10" s="371"/>
      <c r="AH10" s="371"/>
      <c r="AI10" s="372"/>
      <c r="AJ10" s="370">
        <f>VLOOKUP(AC10,'04'!$AC$8:$BH$267,7,FALSE)</f>
        <v>94100</v>
      </c>
      <c r="AK10" s="371"/>
      <c r="AL10" s="371"/>
      <c r="AM10" s="371"/>
      <c r="AN10" s="372"/>
      <c r="AO10" s="370">
        <f>VLOOKUP(AC10,'05'!$AC$8:$AZ$226,7,FALSE)</f>
        <v>0</v>
      </c>
      <c r="AP10" s="371"/>
      <c r="AQ10" s="371"/>
      <c r="AR10" s="371"/>
      <c r="AS10" s="372"/>
      <c r="AT10" s="370">
        <f>VLOOKUP(AC10,'06'!$AC$8:$BH$226,7,FALSE)</f>
        <v>0</v>
      </c>
      <c r="AU10" s="371"/>
      <c r="AV10" s="371"/>
      <c r="AW10" s="371"/>
      <c r="AX10" s="372"/>
    </row>
    <row r="11" spans="1:50" ht="20.100000000000001" customHeight="1">
      <c r="A11" s="363" t="s">
        <v>3</v>
      </c>
      <c r="B11" s="364"/>
      <c r="C11" s="388" t="s">
        <v>449</v>
      </c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90"/>
      <c r="AC11" s="400" t="s">
        <v>320</v>
      </c>
      <c r="AD11" s="401"/>
      <c r="AE11" s="370">
        <f t="shared" si="0"/>
        <v>58588</v>
      </c>
      <c r="AF11" s="371"/>
      <c r="AG11" s="371"/>
      <c r="AH11" s="371"/>
      <c r="AI11" s="372"/>
      <c r="AJ11" s="370">
        <f>VLOOKUP(AC11,'04'!$AC$8:$BH$267,7,FALSE)</f>
        <v>57341</v>
      </c>
      <c r="AK11" s="371"/>
      <c r="AL11" s="371"/>
      <c r="AM11" s="371"/>
      <c r="AN11" s="372"/>
      <c r="AO11" s="370">
        <f>VLOOKUP(AC11,'05'!$AC$8:$AZ$226,7,FALSE)</f>
        <v>411</v>
      </c>
      <c r="AP11" s="371"/>
      <c r="AQ11" s="371"/>
      <c r="AR11" s="371"/>
      <c r="AS11" s="372"/>
      <c r="AT11" s="370">
        <f>VLOOKUP(AC11,'06'!$AC$8:$BH$226,7,FALSE)</f>
        <v>836</v>
      </c>
      <c r="AU11" s="371"/>
      <c r="AV11" s="371"/>
      <c r="AW11" s="371"/>
      <c r="AX11" s="372"/>
    </row>
    <row r="12" spans="1:50" ht="20.100000000000001" customHeight="1">
      <c r="A12" s="363" t="s">
        <v>4</v>
      </c>
      <c r="B12" s="364"/>
      <c r="C12" s="394" t="s">
        <v>463</v>
      </c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6"/>
      <c r="AC12" s="400" t="s">
        <v>331</v>
      </c>
      <c r="AD12" s="401"/>
      <c r="AE12" s="370">
        <f t="shared" si="0"/>
        <v>404</v>
      </c>
      <c r="AF12" s="371"/>
      <c r="AG12" s="371"/>
      <c r="AH12" s="371"/>
      <c r="AI12" s="372"/>
      <c r="AJ12" s="370">
        <f>VLOOKUP(AC12,'04'!$AC$8:$BH$267,7,FALSE)</f>
        <v>404</v>
      </c>
      <c r="AK12" s="371"/>
      <c r="AL12" s="371"/>
      <c r="AM12" s="371"/>
      <c r="AN12" s="372"/>
      <c r="AO12" s="370">
        <f>VLOOKUP(AC12,'05'!$AC$8:$AZ$226,7,FALSE)</f>
        <v>0</v>
      </c>
      <c r="AP12" s="371"/>
      <c r="AQ12" s="371"/>
      <c r="AR12" s="371"/>
      <c r="AS12" s="372"/>
      <c r="AT12" s="370">
        <f>VLOOKUP(AC12,'06'!$AC$8:$BH$226,7,FALSE)</f>
        <v>0</v>
      </c>
      <c r="AU12" s="371"/>
      <c r="AV12" s="371"/>
      <c r="AW12" s="371"/>
      <c r="AX12" s="372"/>
    </row>
    <row r="13" spans="1:50" ht="20.100000000000001" customHeight="1">
      <c r="A13" s="363" t="s">
        <v>5</v>
      </c>
      <c r="B13" s="364"/>
      <c r="C13" s="394" t="s">
        <v>450</v>
      </c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6"/>
      <c r="AC13" s="400" t="s">
        <v>336</v>
      </c>
      <c r="AD13" s="401"/>
      <c r="AE13" s="370">
        <f t="shared" si="0"/>
        <v>7382</v>
      </c>
      <c r="AF13" s="371"/>
      <c r="AG13" s="371"/>
      <c r="AH13" s="371"/>
      <c r="AI13" s="372"/>
      <c r="AJ13" s="370">
        <f>VLOOKUP(AC13,'04'!$AC$8:$BH$267,7,FALSE)</f>
        <v>7382</v>
      </c>
      <c r="AK13" s="371"/>
      <c r="AL13" s="371"/>
      <c r="AM13" s="371"/>
      <c r="AN13" s="372"/>
      <c r="AO13" s="370">
        <f>VLOOKUP(AC13,'05'!$AC$8:$AZ$226,7,FALSE)</f>
        <v>0</v>
      </c>
      <c r="AP13" s="371"/>
      <c r="AQ13" s="371"/>
      <c r="AR13" s="371"/>
      <c r="AS13" s="372"/>
      <c r="AT13" s="370">
        <f>VLOOKUP(AC13,'06'!$AC$8:$BH$226,7,FALSE)</f>
        <v>0</v>
      </c>
      <c r="AU13" s="371"/>
      <c r="AV13" s="371"/>
      <c r="AW13" s="371"/>
      <c r="AX13" s="372"/>
    </row>
    <row r="14" spans="1:50" ht="20.100000000000001" customHeight="1">
      <c r="A14" s="363" t="s">
        <v>6</v>
      </c>
      <c r="B14" s="364"/>
      <c r="C14" s="394" t="s">
        <v>464</v>
      </c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6"/>
      <c r="AC14" s="400" t="s">
        <v>341</v>
      </c>
      <c r="AD14" s="401"/>
      <c r="AE14" s="370">
        <f t="shared" si="0"/>
        <v>53</v>
      </c>
      <c r="AF14" s="371"/>
      <c r="AG14" s="371"/>
      <c r="AH14" s="371"/>
      <c r="AI14" s="372"/>
      <c r="AJ14" s="370">
        <f>VLOOKUP(AC14,'04'!$AC$8:$BH$267,7,FALSE)</f>
        <v>53</v>
      </c>
      <c r="AK14" s="371"/>
      <c r="AL14" s="371"/>
      <c r="AM14" s="371"/>
      <c r="AN14" s="372"/>
      <c r="AO14" s="370">
        <f>VLOOKUP(AC14,'05'!$AC$8:$AZ$226,7,FALSE)</f>
        <v>0</v>
      </c>
      <c r="AP14" s="371"/>
      <c r="AQ14" s="371"/>
      <c r="AR14" s="371"/>
      <c r="AS14" s="372"/>
      <c r="AT14" s="370">
        <f>VLOOKUP(AC14,'06'!$AC$8:$BH$226,7,FALSE)</f>
        <v>0</v>
      </c>
      <c r="AU14" s="371"/>
      <c r="AV14" s="371"/>
      <c r="AW14" s="371"/>
      <c r="AX14" s="372"/>
    </row>
    <row r="15" spans="1:50" s="10" customFormat="1" ht="20.100000000000001" customHeight="1">
      <c r="A15" s="378" t="s">
        <v>7</v>
      </c>
      <c r="B15" s="379"/>
      <c r="C15" s="405" t="s">
        <v>565</v>
      </c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7"/>
      <c r="AC15" s="408" t="s">
        <v>342</v>
      </c>
      <c r="AD15" s="409"/>
      <c r="AE15" s="385">
        <f>SUM(AE8:AI14)</f>
        <v>427938</v>
      </c>
      <c r="AF15" s="386"/>
      <c r="AG15" s="386"/>
      <c r="AH15" s="386"/>
      <c r="AI15" s="387"/>
      <c r="AJ15" s="385">
        <f>SUM(AJ8:AN14)</f>
        <v>424687</v>
      </c>
      <c r="AK15" s="386"/>
      <c r="AL15" s="386"/>
      <c r="AM15" s="386"/>
      <c r="AN15" s="387"/>
      <c r="AO15" s="385">
        <f t="shared" ref="AO15" si="1">SUM(AO8:AS14)</f>
        <v>2215</v>
      </c>
      <c r="AP15" s="386"/>
      <c r="AQ15" s="386"/>
      <c r="AR15" s="386"/>
      <c r="AS15" s="387"/>
      <c r="AT15" s="385">
        <f t="shared" ref="AT15" si="2">SUM(AT8:AX14)</f>
        <v>1036</v>
      </c>
      <c r="AU15" s="386"/>
      <c r="AV15" s="386"/>
      <c r="AW15" s="386"/>
      <c r="AX15" s="387"/>
    </row>
    <row r="16" spans="1:50" ht="20.100000000000001" customHeight="1">
      <c r="A16" s="363" t="s">
        <v>8</v>
      </c>
      <c r="B16" s="364"/>
      <c r="C16" s="365" t="s">
        <v>452</v>
      </c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7"/>
      <c r="AC16" s="368" t="s">
        <v>380</v>
      </c>
      <c r="AD16" s="369"/>
      <c r="AE16" s="370">
        <f t="shared" si="0"/>
        <v>71039</v>
      </c>
      <c r="AF16" s="371"/>
      <c r="AG16" s="371"/>
      <c r="AH16" s="371"/>
      <c r="AI16" s="372"/>
      <c r="AJ16" s="370">
        <f>VLOOKUP(AC16,'04'!$AC$8:$BH$267,7,FALSE)</f>
        <v>67604</v>
      </c>
      <c r="AK16" s="371"/>
      <c r="AL16" s="371"/>
      <c r="AM16" s="371"/>
      <c r="AN16" s="372"/>
      <c r="AO16" s="370">
        <f>VLOOKUP(AC16,'05'!$AC$8:$AZ$226,7,FALSE)-AO18</f>
        <v>3133</v>
      </c>
      <c r="AP16" s="371"/>
      <c r="AQ16" s="371"/>
      <c r="AR16" s="371"/>
      <c r="AS16" s="372"/>
      <c r="AT16" s="370">
        <f>VLOOKUP(AC16,'06'!$AC$8:$BH$226,7,FALSE)-AT18</f>
        <v>302</v>
      </c>
      <c r="AU16" s="371"/>
      <c r="AV16" s="371"/>
      <c r="AW16" s="371"/>
      <c r="AX16" s="372"/>
    </row>
    <row r="17" spans="1:55" s="11" customFormat="1" ht="20.100000000000001" customHeight="1">
      <c r="A17" s="353" t="s">
        <v>9</v>
      </c>
      <c r="B17" s="354"/>
      <c r="C17" s="100" t="s">
        <v>566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2"/>
      <c r="AC17" s="5"/>
      <c r="AD17" s="6"/>
      <c r="AE17" s="360">
        <f t="shared" si="0"/>
        <v>498977</v>
      </c>
      <c r="AF17" s="361"/>
      <c r="AG17" s="361"/>
      <c r="AH17" s="361"/>
      <c r="AI17" s="362"/>
      <c r="AJ17" s="402">
        <f>SUM(AJ15:AN16)</f>
        <v>492291</v>
      </c>
      <c r="AK17" s="403"/>
      <c r="AL17" s="403"/>
      <c r="AM17" s="403"/>
      <c r="AN17" s="404"/>
      <c r="AO17" s="402">
        <f t="shared" ref="AO17" si="3">SUM(AO15:AS16)</f>
        <v>5348</v>
      </c>
      <c r="AP17" s="403"/>
      <c r="AQ17" s="403"/>
      <c r="AR17" s="403"/>
      <c r="AS17" s="404"/>
      <c r="AT17" s="402">
        <f t="shared" ref="AT17" si="4">SUM(AT15:AX16)</f>
        <v>1338</v>
      </c>
      <c r="AU17" s="403"/>
      <c r="AV17" s="403"/>
      <c r="AW17" s="403"/>
      <c r="AX17" s="404"/>
    </row>
    <row r="18" spans="1:55" ht="20.100000000000001" customHeight="1">
      <c r="A18" s="363" t="s">
        <v>10</v>
      </c>
      <c r="B18" s="364"/>
      <c r="C18" s="365" t="s">
        <v>568</v>
      </c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7"/>
      <c r="AC18" s="368" t="s">
        <v>365</v>
      </c>
      <c r="AD18" s="369"/>
      <c r="AE18" s="370"/>
      <c r="AF18" s="371"/>
      <c r="AG18" s="371"/>
      <c r="AH18" s="371"/>
      <c r="AI18" s="372"/>
      <c r="AJ18" s="370">
        <f>VLOOKUP(AC18,'04'!$AC$8:$BH$267,3,FALSE)</f>
        <v>0</v>
      </c>
      <c r="AK18" s="371"/>
      <c r="AL18" s="371"/>
      <c r="AM18" s="371"/>
      <c r="AN18" s="372"/>
      <c r="AO18" s="370">
        <f>VLOOKUP(AC18,'05'!$AC$8:$AZ$226,7,FALSE)</f>
        <v>61616</v>
      </c>
      <c r="AP18" s="371"/>
      <c r="AQ18" s="371"/>
      <c r="AR18" s="371"/>
      <c r="AS18" s="372"/>
      <c r="AT18" s="370">
        <f>VLOOKUP(AC18,'06'!$AC$8:$BH$226,7,FALSE)</f>
        <v>42187</v>
      </c>
      <c r="AU18" s="371"/>
      <c r="AV18" s="371"/>
      <c r="AW18" s="371"/>
      <c r="AX18" s="372"/>
      <c r="AY18" s="373">
        <f>SUM(AJ18:AX18)</f>
        <v>103803</v>
      </c>
      <c r="AZ18" s="374"/>
      <c r="BA18" s="374"/>
      <c r="BB18" s="374"/>
      <c r="BC18" s="375"/>
    </row>
    <row r="19" spans="1:55" s="11" customFormat="1" ht="20.100000000000001" customHeight="1">
      <c r="A19" s="353" t="s">
        <v>11</v>
      </c>
      <c r="B19" s="354"/>
      <c r="C19" s="100" t="s">
        <v>571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2"/>
      <c r="AC19" s="5"/>
      <c r="AD19" s="6"/>
      <c r="AE19" s="360"/>
      <c r="AF19" s="361"/>
      <c r="AG19" s="361"/>
      <c r="AH19" s="361"/>
      <c r="AI19" s="362"/>
      <c r="AJ19" s="402">
        <f>AJ17+AJ18</f>
        <v>492291</v>
      </c>
      <c r="AK19" s="403"/>
      <c r="AL19" s="403"/>
      <c r="AM19" s="403"/>
      <c r="AN19" s="404"/>
      <c r="AO19" s="402">
        <f t="shared" ref="AO19" si="5">AO17+AO18</f>
        <v>66964</v>
      </c>
      <c r="AP19" s="403"/>
      <c r="AQ19" s="403"/>
      <c r="AR19" s="403"/>
      <c r="AS19" s="404"/>
      <c r="AT19" s="402">
        <f t="shared" ref="AT19" si="6">AT17+AT18</f>
        <v>43525</v>
      </c>
      <c r="AU19" s="403"/>
      <c r="AV19" s="403"/>
      <c r="AW19" s="403"/>
      <c r="AX19" s="404"/>
    </row>
    <row r="20" spans="1:55" ht="20.100000000000001" customHeight="1">
      <c r="A20" s="363" t="s">
        <v>12</v>
      </c>
      <c r="B20" s="364"/>
      <c r="C20" s="397" t="s">
        <v>453</v>
      </c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9"/>
      <c r="AC20" s="376" t="s">
        <v>32</v>
      </c>
      <c r="AD20" s="377"/>
      <c r="AE20" s="370">
        <f t="shared" si="0"/>
        <v>131739</v>
      </c>
      <c r="AF20" s="371"/>
      <c r="AG20" s="371"/>
      <c r="AH20" s="371"/>
      <c r="AI20" s="372"/>
      <c r="AJ20" s="370">
        <f>VLOOKUP(AC20,'04'!$AC$8:$BH$267,7,FALSE)</f>
        <v>58819</v>
      </c>
      <c r="AK20" s="371"/>
      <c r="AL20" s="371"/>
      <c r="AM20" s="371"/>
      <c r="AN20" s="372"/>
      <c r="AO20" s="370">
        <f>VLOOKUP(AC20,'05'!$AC$8:$AZ$226,7,FALSE)</f>
        <v>42121</v>
      </c>
      <c r="AP20" s="371"/>
      <c r="AQ20" s="371"/>
      <c r="AR20" s="371"/>
      <c r="AS20" s="372"/>
      <c r="AT20" s="370">
        <f>VLOOKUP(AC20,'06'!$AC$8:$BH$226,7,FALSE)</f>
        <v>30799</v>
      </c>
      <c r="AU20" s="371"/>
      <c r="AV20" s="371"/>
      <c r="AW20" s="371"/>
      <c r="AX20" s="372"/>
    </row>
    <row r="21" spans="1:55" ht="20.100000000000001" customHeight="1">
      <c r="A21" s="363" t="s">
        <v>13</v>
      </c>
      <c r="B21" s="364"/>
      <c r="C21" s="394" t="s">
        <v>24</v>
      </c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6"/>
      <c r="AC21" s="376" t="s">
        <v>52</v>
      </c>
      <c r="AD21" s="377"/>
      <c r="AE21" s="370">
        <f t="shared" si="0"/>
        <v>31939</v>
      </c>
      <c r="AF21" s="371"/>
      <c r="AG21" s="371"/>
      <c r="AH21" s="371"/>
      <c r="AI21" s="372"/>
      <c r="AJ21" s="370">
        <f>VLOOKUP(AC21,'04'!$AC$8:$BH$267,7,FALSE)</f>
        <v>12135</v>
      </c>
      <c r="AK21" s="371"/>
      <c r="AL21" s="371"/>
      <c r="AM21" s="371"/>
      <c r="AN21" s="372"/>
      <c r="AO21" s="370">
        <f>VLOOKUP(AC21,'05'!$AC$8:$AZ$226,7,FALSE)</f>
        <v>11368</v>
      </c>
      <c r="AP21" s="371"/>
      <c r="AQ21" s="371"/>
      <c r="AR21" s="371"/>
      <c r="AS21" s="372"/>
      <c r="AT21" s="370">
        <f>VLOOKUP(AC21,'06'!$AC$8:$BH$226,7,FALSE)</f>
        <v>8436</v>
      </c>
      <c r="AU21" s="371"/>
      <c r="AV21" s="371"/>
      <c r="AW21" s="371"/>
      <c r="AX21" s="372"/>
    </row>
    <row r="22" spans="1:55" ht="20.100000000000001" customHeight="1">
      <c r="A22" s="363" t="s">
        <v>14</v>
      </c>
      <c r="B22" s="364"/>
      <c r="C22" s="394" t="s">
        <v>454</v>
      </c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6"/>
      <c r="AC22" s="376" t="s">
        <v>57</v>
      </c>
      <c r="AD22" s="377"/>
      <c r="AE22" s="370">
        <f t="shared" si="0"/>
        <v>123333</v>
      </c>
      <c r="AF22" s="371"/>
      <c r="AG22" s="371"/>
      <c r="AH22" s="371"/>
      <c r="AI22" s="372"/>
      <c r="AJ22" s="370">
        <f>VLOOKUP(AC22,'04'!$AC$8:$BH$267,7,FALSE)</f>
        <v>107684</v>
      </c>
      <c r="AK22" s="371"/>
      <c r="AL22" s="371"/>
      <c r="AM22" s="371"/>
      <c r="AN22" s="372"/>
      <c r="AO22" s="370">
        <f>VLOOKUP(AC22,'05'!$AC$8:$AZ$226,7,FALSE)</f>
        <v>12558</v>
      </c>
      <c r="AP22" s="371"/>
      <c r="AQ22" s="371"/>
      <c r="AR22" s="371"/>
      <c r="AS22" s="372"/>
      <c r="AT22" s="370">
        <f>VLOOKUP(AC22,'06'!$AC$8:$BH$226,7,FALSE)</f>
        <v>3091</v>
      </c>
      <c r="AU22" s="371"/>
      <c r="AV22" s="371"/>
      <c r="AW22" s="371"/>
      <c r="AX22" s="372"/>
    </row>
    <row r="23" spans="1:55" ht="20.100000000000001" customHeight="1">
      <c r="A23" s="363" t="s">
        <v>15</v>
      </c>
      <c r="B23" s="364"/>
      <c r="C23" s="388" t="s">
        <v>455</v>
      </c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90"/>
      <c r="AC23" s="376" t="s">
        <v>58</v>
      </c>
      <c r="AD23" s="377"/>
      <c r="AE23" s="370">
        <f t="shared" si="0"/>
        <v>15332</v>
      </c>
      <c r="AF23" s="371"/>
      <c r="AG23" s="371"/>
      <c r="AH23" s="371"/>
      <c r="AI23" s="372"/>
      <c r="AJ23" s="370">
        <f>VLOOKUP(AC23,'04'!$AC$8:$BH$267,7,FALSE)</f>
        <v>15332</v>
      </c>
      <c r="AK23" s="371"/>
      <c r="AL23" s="371"/>
      <c r="AM23" s="371"/>
      <c r="AN23" s="372"/>
      <c r="AO23" s="370">
        <f>VLOOKUP(AC23,'05'!$AC$8:$AZ$226,7,FALSE)</f>
        <v>0</v>
      </c>
      <c r="AP23" s="371"/>
      <c r="AQ23" s="371"/>
      <c r="AR23" s="371"/>
      <c r="AS23" s="372"/>
      <c r="AT23" s="370">
        <f>VLOOKUP(AC23,'06'!$AC$8:$BH$226,7,FALSE)</f>
        <v>0</v>
      </c>
      <c r="AU23" s="371"/>
      <c r="AV23" s="371"/>
      <c r="AW23" s="371"/>
      <c r="AX23" s="372"/>
    </row>
    <row r="24" spans="1:55" ht="20.100000000000001" customHeight="1">
      <c r="A24" s="363" t="s">
        <v>53</v>
      </c>
      <c r="B24" s="364"/>
      <c r="C24" s="388" t="s">
        <v>456</v>
      </c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90"/>
      <c r="AC24" s="376" t="s">
        <v>59</v>
      </c>
      <c r="AD24" s="377"/>
      <c r="AE24" s="370">
        <f t="shared" si="0"/>
        <v>18076</v>
      </c>
      <c r="AF24" s="371"/>
      <c r="AG24" s="371"/>
      <c r="AH24" s="371"/>
      <c r="AI24" s="372"/>
      <c r="AJ24" s="370">
        <f>VLOOKUP(AC24,'04'!$AC$8:$BH$267,7,FALSE)</f>
        <v>18057</v>
      </c>
      <c r="AK24" s="371"/>
      <c r="AL24" s="371"/>
      <c r="AM24" s="371"/>
      <c r="AN24" s="372"/>
      <c r="AO24" s="370">
        <f>VLOOKUP(AC24,'05'!$AC$8:$AZ$226,7,FALSE)</f>
        <v>0</v>
      </c>
      <c r="AP24" s="371"/>
      <c r="AQ24" s="371"/>
      <c r="AR24" s="371"/>
      <c r="AS24" s="372"/>
      <c r="AT24" s="370">
        <f>VLOOKUP(AC24,'06'!$AC$8:$BH$226,7,FALSE)</f>
        <v>19</v>
      </c>
      <c r="AU24" s="371"/>
      <c r="AV24" s="371"/>
      <c r="AW24" s="371"/>
      <c r="AX24" s="372"/>
    </row>
    <row r="25" spans="1:55" ht="20.100000000000001" customHeight="1">
      <c r="A25" s="363" t="s">
        <v>54</v>
      </c>
      <c r="B25" s="364"/>
      <c r="C25" s="391" t="s">
        <v>465</v>
      </c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3"/>
      <c r="AC25" s="376" t="s">
        <v>60</v>
      </c>
      <c r="AD25" s="377"/>
      <c r="AE25" s="370">
        <f t="shared" si="0"/>
        <v>104605</v>
      </c>
      <c r="AF25" s="371"/>
      <c r="AG25" s="371"/>
      <c r="AH25" s="371"/>
      <c r="AI25" s="372"/>
      <c r="AJ25" s="370">
        <f>VLOOKUP(AC25,'04'!$AC$8:$BH$267,7,FALSE)</f>
        <v>102888</v>
      </c>
      <c r="AK25" s="371"/>
      <c r="AL25" s="371"/>
      <c r="AM25" s="371"/>
      <c r="AN25" s="372"/>
      <c r="AO25" s="370">
        <f>VLOOKUP(AC25,'05'!$AC$8:$AZ$226,7,FALSE)</f>
        <v>917</v>
      </c>
      <c r="AP25" s="371"/>
      <c r="AQ25" s="371"/>
      <c r="AR25" s="371"/>
      <c r="AS25" s="372"/>
      <c r="AT25" s="370">
        <f>VLOOKUP(AC25,'06'!$AC$8:$BH$226,7,FALSE)</f>
        <v>800</v>
      </c>
      <c r="AU25" s="371"/>
      <c r="AV25" s="371"/>
      <c r="AW25" s="371"/>
      <c r="AX25" s="372"/>
    </row>
    <row r="26" spans="1:55" ht="20.100000000000001" customHeight="1">
      <c r="A26" s="363" t="s">
        <v>55</v>
      </c>
      <c r="B26" s="364"/>
      <c r="C26" s="388" t="s">
        <v>466</v>
      </c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90"/>
      <c r="AC26" s="376" t="s">
        <v>61</v>
      </c>
      <c r="AD26" s="377"/>
      <c r="AE26" s="370">
        <f t="shared" si="0"/>
        <v>26973</v>
      </c>
      <c r="AF26" s="371"/>
      <c r="AG26" s="371"/>
      <c r="AH26" s="371"/>
      <c r="AI26" s="372"/>
      <c r="AJ26" s="370">
        <f>VLOOKUP(AC26,'04'!$AC$8:$BH$267,7,FALSE)</f>
        <v>26593</v>
      </c>
      <c r="AK26" s="371"/>
      <c r="AL26" s="371"/>
      <c r="AM26" s="371"/>
      <c r="AN26" s="372"/>
      <c r="AO26" s="370">
        <f>VLOOKUP(AC26,'05'!$AC$8:$AZ$226,7,FALSE)</f>
        <v>0</v>
      </c>
      <c r="AP26" s="371"/>
      <c r="AQ26" s="371"/>
      <c r="AR26" s="371"/>
      <c r="AS26" s="372"/>
      <c r="AT26" s="370">
        <f>VLOOKUP(AC26,'06'!$AC$8:$BH$226,7,FALSE)</f>
        <v>380</v>
      </c>
      <c r="AU26" s="371"/>
      <c r="AV26" s="371"/>
      <c r="AW26" s="371"/>
      <c r="AX26" s="372"/>
    </row>
    <row r="27" spans="1:55" ht="20.100000000000001" customHeight="1">
      <c r="A27" s="363" t="s">
        <v>56</v>
      </c>
      <c r="B27" s="364"/>
      <c r="C27" s="388" t="s">
        <v>467</v>
      </c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90"/>
      <c r="AC27" s="376" t="s">
        <v>62</v>
      </c>
      <c r="AD27" s="377"/>
      <c r="AE27" s="370">
        <f t="shared" si="0"/>
        <v>3611</v>
      </c>
      <c r="AF27" s="371"/>
      <c r="AG27" s="371"/>
      <c r="AH27" s="371"/>
      <c r="AI27" s="372"/>
      <c r="AJ27" s="370">
        <f>VLOOKUP(AC27,'04'!$AC$8:$BH$267,7,FALSE)</f>
        <v>3611</v>
      </c>
      <c r="AK27" s="371"/>
      <c r="AL27" s="371"/>
      <c r="AM27" s="371"/>
      <c r="AN27" s="372"/>
      <c r="AO27" s="370">
        <f>VLOOKUP(AC27,'05'!$AC$8:$AZ$226,7,FALSE)</f>
        <v>0</v>
      </c>
      <c r="AP27" s="371"/>
      <c r="AQ27" s="371"/>
      <c r="AR27" s="371"/>
      <c r="AS27" s="372"/>
      <c r="AT27" s="370">
        <f>VLOOKUP(AC27,'06'!$AC$8:$BH$226,7,FALSE)</f>
        <v>0</v>
      </c>
      <c r="AU27" s="371"/>
      <c r="AV27" s="371"/>
      <c r="AW27" s="371"/>
      <c r="AX27" s="372"/>
    </row>
    <row r="28" spans="1:55" s="10" customFormat="1" ht="20.100000000000001" customHeight="1">
      <c r="A28" s="378" t="s">
        <v>106</v>
      </c>
      <c r="B28" s="379"/>
      <c r="C28" s="380" t="s">
        <v>569</v>
      </c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2"/>
      <c r="AC28" s="383" t="s">
        <v>174</v>
      </c>
      <c r="AD28" s="384"/>
      <c r="AE28" s="385">
        <f t="shared" si="0"/>
        <v>455608</v>
      </c>
      <c r="AF28" s="386"/>
      <c r="AG28" s="386"/>
      <c r="AH28" s="386"/>
      <c r="AI28" s="387"/>
      <c r="AJ28" s="385">
        <f>SUM(AJ20:AN27)</f>
        <v>345119</v>
      </c>
      <c r="AK28" s="386"/>
      <c r="AL28" s="386"/>
      <c r="AM28" s="386"/>
      <c r="AN28" s="387"/>
      <c r="AO28" s="385">
        <f t="shared" ref="AO28" si="7">SUM(AO20:AS27)</f>
        <v>66964</v>
      </c>
      <c r="AP28" s="386"/>
      <c r="AQ28" s="386"/>
      <c r="AR28" s="386"/>
      <c r="AS28" s="387"/>
      <c r="AT28" s="385">
        <f t="shared" ref="AT28" si="8">SUM(AT20:AX27)</f>
        <v>43525</v>
      </c>
      <c r="AU28" s="386"/>
      <c r="AV28" s="386"/>
      <c r="AW28" s="386"/>
      <c r="AX28" s="387"/>
    </row>
    <row r="29" spans="1:55" ht="20.100000000000001" customHeight="1">
      <c r="A29" s="363" t="s">
        <v>107</v>
      </c>
      <c r="B29" s="364"/>
      <c r="C29" s="365" t="s">
        <v>457</v>
      </c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7"/>
      <c r="AC29" s="368" t="s">
        <v>415</v>
      </c>
      <c r="AD29" s="369"/>
      <c r="AE29" s="370">
        <f t="shared" si="0"/>
        <v>43369</v>
      </c>
      <c r="AF29" s="371"/>
      <c r="AG29" s="371"/>
      <c r="AH29" s="371"/>
      <c r="AI29" s="372"/>
      <c r="AJ29" s="370">
        <f>VLOOKUP(AC29,'04'!$AC$8:$BH$267,7,FALSE)-AJ31</f>
        <v>43369</v>
      </c>
      <c r="AK29" s="371"/>
      <c r="AL29" s="371"/>
      <c r="AM29" s="371"/>
      <c r="AN29" s="372"/>
      <c r="AO29" s="370">
        <f>VLOOKUP(AC29,'05'!$AC$8:$AZ$226,7,FALSE)</f>
        <v>0</v>
      </c>
      <c r="AP29" s="371"/>
      <c r="AQ29" s="371"/>
      <c r="AR29" s="371"/>
      <c r="AS29" s="372"/>
      <c r="AT29" s="370">
        <f>VLOOKUP(AC29,'06'!$AC$8:$BH$226,7,FALSE)</f>
        <v>0</v>
      </c>
      <c r="AU29" s="371"/>
      <c r="AV29" s="371"/>
      <c r="AW29" s="371"/>
      <c r="AX29" s="372"/>
    </row>
    <row r="30" spans="1:55" s="25" customFormat="1" ht="20.100000000000001" customHeight="1">
      <c r="A30" s="353" t="s">
        <v>179</v>
      </c>
      <c r="B30" s="354"/>
      <c r="C30" s="355" t="s">
        <v>570</v>
      </c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7"/>
      <c r="AC30" s="358"/>
      <c r="AD30" s="359"/>
      <c r="AE30" s="360">
        <f>SUM(AJ30:AX30)</f>
        <v>498977</v>
      </c>
      <c r="AF30" s="361"/>
      <c r="AG30" s="361"/>
      <c r="AH30" s="361"/>
      <c r="AI30" s="362"/>
      <c r="AJ30" s="360">
        <f>SUM(AJ28:AN29)</f>
        <v>388488</v>
      </c>
      <c r="AK30" s="361"/>
      <c r="AL30" s="361"/>
      <c r="AM30" s="361"/>
      <c r="AN30" s="362"/>
      <c r="AO30" s="360">
        <f t="shared" ref="AO30" si="9">SUM(AO28:AS29)</f>
        <v>66964</v>
      </c>
      <c r="AP30" s="361"/>
      <c r="AQ30" s="361"/>
      <c r="AR30" s="361"/>
      <c r="AS30" s="362"/>
      <c r="AT30" s="360">
        <f t="shared" ref="AT30" si="10">SUM(AT28:AX29)</f>
        <v>43525</v>
      </c>
      <c r="AU30" s="361"/>
      <c r="AV30" s="361"/>
      <c r="AW30" s="361"/>
      <c r="AX30" s="362"/>
    </row>
    <row r="31" spans="1:55" ht="20.100000000000001" customHeight="1">
      <c r="A31" s="363" t="s">
        <v>180</v>
      </c>
      <c r="B31" s="364"/>
      <c r="C31" s="365" t="s">
        <v>567</v>
      </c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7"/>
      <c r="AC31" s="368" t="s">
        <v>398</v>
      </c>
      <c r="AD31" s="369"/>
      <c r="AE31" s="370"/>
      <c r="AF31" s="371"/>
      <c r="AG31" s="371"/>
      <c r="AH31" s="371"/>
      <c r="AI31" s="372"/>
      <c r="AJ31" s="370">
        <f>VLOOKUP(AC31,'04'!$AC$8:$BH$267,7,FALSE)</f>
        <v>103803</v>
      </c>
      <c r="AK31" s="371"/>
      <c r="AL31" s="371"/>
      <c r="AM31" s="371"/>
      <c r="AN31" s="372"/>
      <c r="AO31" s="370">
        <f>VLOOKUP(AC31,'05'!$AC$8:$AZ$226,7,FALSE)</f>
        <v>0</v>
      </c>
      <c r="AP31" s="371"/>
      <c r="AQ31" s="371"/>
      <c r="AR31" s="371"/>
      <c r="AS31" s="372"/>
      <c r="AT31" s="370">
        <f>VLOOKUP(AC31,'06'!$AC$8:$BH$226,7,FALSE)</f>
        <v>0</v>
      </c>
      <c r="AU31" s="371"/>
      <c r="AV31" s="371"/>
      <c r="AW31" s="371"/>
      <c r="AX31" s="372"/>
      <c r="AY31" s="373">
        <f>SUM(AJ31:AX31)</f>
        <v>103803</v>
      </c>
      <c r="AZ31" s="374"/>
      <c r="BA31" s="374"/>
      <c r="BB31" s="374"/>
      <c r="BC31" s="375"/>
    </row>
    <row r="32" spans="1:55" s="25" customFormat="1" ht="20.100000000000001" customHeight="1">
      <c r="A32" s="353" t="s">
        <v>181</v>
      </c>
      <c r="B32" s="354"/>
      <c r="C32" s="355" t="s">
        <v>572</v>
      </c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7"/>
      <c r="AC32" s="358"/>
      <c r="AD32" s="359"/>
      <c r="AE32" s="360"/>
      <c r="AF32" s="361"/>
      <c r="AG32" s="361"/>
      <c r="AH32" s="361"/>
      <c r="AI32" s="362"/>
      <c r="AJ32" s="360">
        <f>SUM(AJ30:AN31)</f>
        <v>492291</v>
      </c>
      <c r="AK32" s="361"/>
      <c r="AL32" s="361"/>
      <c r="AM32" s="361"/>
      <c r="AN32" s="362"/>
      <c r="AO32" s="360">
        <f t="shared" ref="AO32" si="11">SUM(AO30:AS31)</f>
        <v>66964</v>
      </c>
      <c r="AP32" s="361"/>
      <c r="AQ32" s="361"/>
      <c r="AR32" s="361"/>
      <c r="AS32" s="362"/>
      <c r="AT32" s="360">
        <f t="shared" ref="AT32" si="12">SUM(AT30:AX31)</f>
        <v>43525</v>
      </c>
      <c r="AU32" s="361"/>
      <c r="AV32" s="361"/>
      <c r="AW32" s="361"/>
      <c r="AX32" s="362"/>
    </row>
    <row r="37" spans="29:50">
      <c r="AC37" s="128"/>
      <c r="AD37" s="128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</row>
  </sheetData>
  <mergeCells count="197">
    <mergeCell ref="AE6:AI6"/>
    <mergeCell ref="AT6:AX6"/>
    <mergeCell ref="AJ6:AN6"/>
    <mergeCell ref="AO6:AS6"/>
    <mergeCell ref="A1:AX1"/>
    <mergeCell ref="A2:AX2"/>
    <mergeCell ref="A3:AX3"/>
    <mergeCell ref="A4:AX4"/>
    <mergeCell ref="A5:B6"/>
    <mergeCell ref="C5:AB6"/>
    <mergeCell ref="AC5:AD6"/>
    <mergeCell ref="AE5:AX5"/>
    <mergeCell ref="A8:B8"/>
    <mergeCell ref="C8:AB8"/>
    <mergeCell ref="AC8:AD8"/>
    <mergeCell ref="AE8:AI8"/>
    <mergeCell ref="AT8:AX8"/>
    <mergeCell ref="AJ8:AN8"/>
    <mergeCell ref="AO8:AS8"/>
    <mergeCell ref="A7:B7"/>
    <mergeCell ref="C7:AB7"/>
    <mergeCell ref="AC7:AD7"/>
    <mergeCell ref="AE7:AI7"/>
    <mergeCell ref="AT7:AX7"/>
    <mergeCell ref="AJ7:AN7"/>
    <mergeCell ref="AO7:AS7"/>
    <mergeCell ref="AY18:BC18"/>
    <mergeCell ref="A10:B10"/>
    <mergeCell ref="C10:AB10"/>
    <mergeCell ref="AC10:AD10"/>
    <mergeCell ref="AE10:AI10"/>
    <mergeCell ref="AT10:AX10"/>
    <mergeCell ref="AJ10:AN10"/>
    <mergeCell ref="AO10:AS10"/>
    <mergeCell ref="A9:B9"/>
    <mergeCell ref="C9:AB9"/>
    <mergeCell ref="AC9:AD9"/>
    <mergeCell ref="AE9:AI9"/>
    <mergeCell ref="AT9:AX9"/>
    <mergeCell ref="AJ9:AN9"/>
    <mergeCell ref="AO9:AS9"/>
    <mergeCell ref="A11:B11"/>
    <mergeCell ref="C11:AB11"/>
    <mergeCell ref="AC11:AD11"/>
    <mergeCell ref="AE11:AI11"/>
    <mergeCell ref="AT11:AX11"/>
    <mergeCell ref="AJ11:AN11"/>
    <mergeCell ref="AO11:AS11"/>
    <mergeCell ref="A12:B12"/>
    <mergeCell ref="C12:AB12"/>
    <mergeCell ref="AJ15:AN15"/>
    <mergeCell ref="AO15:AS15"/>
    <mergeCell ref="AT19:AX19"/>
    <mergeCell ref="AO17:AS17"/>
    <mergeCell ref="AT17:AX17"/>
    <mergeCell ref="A15:B15"/>
    <mergeCell ref="C15:AB15"/>
    <mergeCell ref="AC15:AD15"/>
    <mergeCell ref="AE15:AI15"/>
    <mergeCell ref="AT15:AX15"/>
    <mergeCell ref="A17:B17"/>
    <mergeCell ref="AE17:AI17"/>
    <mergeCell ref="AJ16:AN16"/>
    <mergeCell ref="AO16:AS16"/>
    <mergeCell ref="AT18:AX18"/>
    <mergeCell ref="AT16:AX16"/>
    <mergeCell ref="AJ17:AN17"/>
    <mergeCell ref="A16:B16"/>
    <mergeCell ref="C16:AB16"/>
    <mergeCell ref="AC16:AD16"/>
    <mergeCell ref="AE16:AI16"/>
    <mergeCell ref="AJ19:AN19"/>
    <mergeCell ref="AO19:AS19"/>
    <mergeCell ref="A19:B19"/>
    <mergeCell ref="AC12:AD12"/>
    <mergeCell ref="AE12:AI12"/>
    <mergeCell ref="AT12:AX12"/>
    <mergeCell ref="AJ12:AN12"/>
    <mergeCell ref="AO12:AS12"/>
    <mergeCell ref="A14:B14"/>
    <mergeCell ref="C14:AB14"/>
    <mergeCell ref="AC14:AD14"/>
    <mergeCell ref="AE14:AI14"/>
    <mergeCell ref="AT14:AX14"/>
    <mergeCell ref="AJ14:AN14"/>
    <mergeCell ref="AO14:AS14"/>
    <mergeCell ref="A13:B13"/>
    <mergeCell ref="C13:AB13"/>
    <mergeCell ref="AC13:AD13"/>
    <mergeCell ref="AE13:AI13"/>
    <mergeCell ref="AT13:AX13"/>
    <mergeCell ref="AJ13:AN13"/>
    <mergeCell ref="AO13:AS13"/>
    <mergeCell ref="AC18:AD18"/>
    <mergeCell ref="AE18:AI18"/>
    <mergeCell ref="AJ18:AN18"/>
    <mergeCell ref="AO18:AS18"/>
    <mergeCell ref="AE19:AI19"/>
    <mergeCell ref="A20:B20"/>
    <mergeCell ref="C20:AB20"/>
    <mergeCell ref="AC20:AD20"/>
    <mergeCell ref="AE20:AI20"/>
    <mergeCell ref="A18:B18"/>
    <mergeCell ref="C18:AB18"/>
    <mergeCell ref="AT20:AX20"/>
    <mergeCell ref="AJ20:AN20"/>
    <mergeCell ref="AO20:AS20"/>
    <mergeCell ref="AJ21:AN21"/>
    <mergeCell ref="AO21:AS21"/>
    <mergeCell ref="A22:B22"/>
    <mergeCell ref="C22:AB22"/>
    <mergeCell ref="AC22:AD22"/>
    <mergeCell ref="AE22:AI22"/>
    <mergeCell ref="AT22:AX22"/>
    <mergeCell ref="AJ22:AN22"/>
    <mergeCell ref="AO22:AS22"/>
    <mergeCell ref="A21:B21"/>
    <mergeCell ref="C21:AB21"/>
    <mergeCell ref="AC21:AD21"/>
    <mergeCell ref="AE21:AI21"/>
    <mergeCell ref="AT21:AX21"/>
    <mergeCell ref="A23:B23"/>
    <mergeCell ref="C23:AB23"/>
    <mergeCell ref="AC23:AD23"/>
    <mergeCell ref="AE23:AI23"/>
    <mergeCell ref="AT23:AX23"/>
    <mergeCell ref="AJ23:AN23"/>
    <mergeCell ref="AO23:AS23"/>
    <mergeCell ref="A26:B26"/>
    <mergeCell ref="C26:AB26"/>
    <mergeCell ref="AC26:AD26"/>
    <mergeCell ref="AE26:AI26"/>
    <mergeCell ref="AT26:AX26"/>
    <mergeCell ref="AJ26:AN26"/>
    <mergeCell ref="AO26:AS26"/>
    <mergeCell ref="A25:B25"/>
    <mergeCell ref="C25:AB25"/>
    <mergeCell ref="AO27:AS27"/>
    <mergeCell ref="AJ28:AN28"/>
    <mergeCell ref="AO28:AS28"/>
    <mergeCell ref="A24:B24"/>
    <mergeCell ref="C24:AB24"/>
    <mergeCell ref="AC24:AD24"/>
    <mergeCell ref="AE24:AI24"/>
    <mergeCell ref="AT24:AX24"/>
    <mergeCell ref="AJ24:AN24"/>
    <mergeCell ref="AO24:AS24"/>
    <mergeCell ref="AY31:BC31"/>
    <mergeCell ref="A31:B31"/>
    <mergeCell ref="C31:AB31"/>
    <mergeCell ref="AC31:AD31"/>
    <mergeCell ref="AE31:AI31"/>
    <mergeCell ref="AJ31:AN31"/>
    <mergeCell ref="AO31:AS31"/>
    <mergeCell ref="AT31:AX31"/>
    <mergeCell ref="AC25:AD25"/>
    <mergeCell ref="AE25:AI25"/>
    <mergeCell ref="AT25:AX25"/>
    <mergeCell ref="AJ25:AN25"/>
    <mergeCell ref="AO25:AS25"/>
    <mergeCell ref="A28:B28"/>
    <mergeCell ref="C28:AB28"/>
    <mergeCell ref="AC28:AD28"/>
    <mergeCell ref="AE28:AI28"/>
    <mergeCell ref="AT28:AX28"/>
    <mergeCell ref="A27:B27"/>
    <mergeCell ref="C27:AB27"/>
    <mergeCell ref="AC27:AD27"/>
    <mergeCell ref="AE27:AI27"/>
    <mergeCell ref="AT27:AX27"/>
    <mergeCell ref="AJ27:AN27"/>
    <mergeCell ref="A29:B29"/>
    <mergeCell ref="C29:AB29"/>
    <mergeCell ref="AC29:AD29"/>
    <mergeCell ref="AE29:AI29"/>
    <mergeCell ref="AT29:AX29"/>
    <mergeCell ref="AJ29:AN29"/>
    <mergeCell ref="AO29:AS29"/>
    <mergeCell ref="AJ30:AN30"/>
    <mergeCell ref="AO30:AS30"/>
    <mergeCell ref="AC37:AD37"/>
    <mergeCell ref="AE37:AI37"/>
    <mergeCell ref="AJ37:AN37"/>
    <mergeCell ref="AO37:AS37"/>
    <mergeCell ref="AT37:AX37"/>
    <mergeCell ref="A30:B30"/>
    <mergeCell ref="C30:AB30"/>
    <mergeCell ref="AC30:AD30"/>
    <mergeCell ref="AE30:AI30"/>
    <mergeCell ref="AT30:AX30"/>
    <mergeCell ref="A32:B32"/>
    <mergeCell ref="C32:AB32"/>
    <mergeCell ref="AC32:AD32"/>
    <mergeCell ref="AJ32:AN32"/>
    <mergeCell ref="AO32:AS32"/>
    <mergeCell ref="AT32:AX32"/>
    <mergeCell ref="AE32:AI3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colBreaks count="1" manualBreakCount="1">
    <brk id="5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I269"/>
  <sheetViews>
    <sheetView view="pageBreakPreview" zoomScaleSheetLayoutView="100" workbookViewId="0">
      <pane xSplit="28" ySplit="7" topLeftCell="AC113" activePane="bottomRight" state="frozen"/>
      <selection sqref="A1:BK1"/>
      <selection pane="topRight" sqref="A1:BK1"/>
      <selection pane="bottomLeft" sqref="A1:BK1"/>
      <selection pane="bottomRight" sqref="A1:BH1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552" t="s">
        <v>939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552"/>
      <c r="BA1" s="552"/>
      <c r="BB1" s="552"/>
      <c r="BC1" s="552"/>
      <c r="BD1" s="552"/>
      <c r="BE1" s="552"/>
      <c r="BF1" s="552"/>
      <c r="BG1" s="552"/>
      <c r="BH1" s="552"/>
    </row>
    <row r="2" spans="1:61" ht="28.5" customHeight="1">
      <c r="A2" s="417" t="s">
        <v>476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9"/>
    </row>
    <row r="3" spans="1:61" ht="15" customHeight="1">
      <c r="A3" s="420" t="s">
        <v>475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2"/>
    </row>
    <row r="4" spans="1:61" ht="15.95" customHeight="1">
      <c r="A4" s="423" t="s">
        <v>444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2"/>
    </row>
    <row r="5" spans="1:61" ht="15.95" customHeight="1">
      <c r="A5" s="425" t="s">
        <v>441</v>
      </c>
      <c r="B5" s="425"/>
      <c r="C5" s="426" t="s">
        <v>26</v>
      </c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7" t="s">
        <v>442</v>
      </c>
      <c r="AD5" s="427"/>
      <c r="AE5" s="428" t="s">
        <v>470</v>
      </c>
      <c r="AF5" s="428"/>
      <c r="AG5" s="428"/>
      <c r="AH5" s="428"/>
      <c r="AI5" s="428"/>
      <c r="AJ5" s="428"/>
      <c r="AK5" s="428"/>
      <c r="AL5" s="428"/>
      <c r="AM5" s="553" t="s">
        <v>692</v>
      </c>
      <c r="AN5" s="554"/>
      <c r="AO5" s="554"/>
      <c r="AP5" s="554"/>
      <c r="AQ5" s="554"/>
      <c r="AR5" s="554"/>
      <c r="AS5" s="554"/>
      <c r="AT5" s="554"/>
      <c r="AU5" s="554"/>
      <c r="AV5" s="554"/>
      <c r="AW5" s="554"/>
      <c r="AX5" s="554"/>
      <c r="AY5" s="554"/>
      <c r="AZ5" s="554"/>
      <c r="BA5" s="554"/>
      <c r="BB5" s="555"/>
      <c r="BC5" s="548" t="s">
        <v>438</v>
      </c>
      <c r="BD5" s="548"/>
      <c r="BE5" s="548"/>
      <c r="BF5" s="548"/>
      <c r="BG5" s="548" t="s">
        <v>439</v>
      </c>
      <c r="BH5" s="548"/>
      <c r="BI5" s="2"/>
    </row>
    <row r="6" spans="1:61" ht="39.75" customHeight="1">
      <c r="A6" s="425"/>
      <c r="B6" s="425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7"/>
      <c r="AD6" s="427"/>
      <c r="AE6" s="415" t="s">
        <v>468</v>
      </c>
      <c r="AF6" s="416"/>
      <c r="AG6" s="416"/>
      <c r="AH6" s="416"/>
      <c r="AI6" s="415" t="s">
        <v>469</v>
      </c>
      <c r="AJ6" s="416"/>
      <c r="AK6" s="416"/>
      <c r="AL6" s="416"/>
      <c r="AM6" s="549" t="s">
        <v>471</v>
      </c>
      <c r="AN6" s="550"/>
      <c r="AO6" s="550"/>
      <c r="AP6" s="551"/>
      <c r="AQ6" s="549" t="s">
        <v>474</v>
      </c>
      <c r="AR6" s="550"/>
      <c r="AS6" s="550"/>
      <c r="AT6" s="551"/>
      <c r="AU6" s="549" t="s">
        <v>472</v>
      </c>
      <c r="AV6" s="550"/>
      <c r="AW6" s="550"/>
      <c r="AX6" s="551"/>
      <c r="AY6" s="549" t="s">
        <v>473</v>
      </c>
      <c r="AZ6" s="550"/>
      <c r="BA6" s="550"/>
      <c r="BB6" s="551"/>
      <c r="BC6" s="548"/>
      <c r="BD6" s="548"/>
      <c r="BE6" s="548"/>
      <c r="BF6" s="548"/>
      <c r="BG6" s="548"/>
      <c r="BH6" s="548"/>
    </row>
    <row r="7" spans="1:61">
      <c r="A7" s="410" t="s">
        <v>176</v>
      </c>
      <c r="B7" s="411"/>
      <c r="C7" s="412" t="s">
        <v>177</v>
      </c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2" t="s">
        <v>178</v>
      </c>
      <c r="AD7" s="413"/>
      <c r="AE7" s="412" t="s">
        <v>175</v>
      </c>
      <c r="AF7" s="413"/>
      <c r="AG7" s="413"/>
      <c r="AH7" s="414"/>
      <c r="AI7" s="412" t="s">
        <v>440</v>
      </c>
      <c r="AJ7" s="413"/>
      <c r="AK7" s="413"/>
      <c r="AL7" s="414"/>
      <c r="AM7" s="412" t="s">
        <v>558</v>
      </c>
      <c r="AN7" s="413"/>
      <c r="AO7" s="413"/>
      <c r="AP7" s="414"/>
      <c r="AQ7" s="412" t="s">
        <v>559</v>
      </c>
      <c r="AR7" s="413"/>
      <c r="AS7" s="413"/>
      <c r="AT7" s="414"/>
      <c r="AU7" s="412" t="s">
        <v>573</v>
      </c>
      <c r="AV7" s="413"/>
      <c r="AW7" s="413"/>
      <c r="AX7" s="414"/>
      <c r="AY7" s="412" t="s">
        <v>574</v>
      </c>
      <c r="AZ7" s="413"/>
      <c r="BA7" s="413"/>
      <c r="BB7" s="414"/>
      <c r="BC7" s="412" t="s">
        <v>575</v>
      </c>
      <c r="BD7" s="413"/>
      <c r="BE7" s="413"/>
      <c r="BF7" s="414"/>
      <c r="BG7" s="412" t="s">
        <v>576</v>
      </c>
      <c r="BH7" s="414"/>
    </row>
    <row r="8" spans="1:61" ht="20.100000000000001" customHeight="1">
      <c r="A8" s="363" t="s">
        <v>0</v>
      </c>
      <c r="B8" s="364"/>
      <c r="C8" s="459" t="s">
        <v>242</v>
      </c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1"/>
      <c r="AC8" s="400" t="s">
        <v>243</v>
      </c>
      <c r="AD8" s="401"/>
      <c r="AE8" s="465">
        <f>SUM(AE9:AH13)</f>
        <v>67379</v>
      </c>
      <c r="AF8" s="466"/>
      <c r="AG8" s="466"/>
      <c r="AH8" s="467"/>
      <c r="AI8" s="465">
        <v>67568</v>
      </c>
      <c r="AJ8" s="466"/>
      <c r="AK8" s="466"/>
      <c r="AL8" s="467"/>
      <c r="AM8" s="482">
        <v>67568</v>
      </c>
      <c r="AN8" s="483"/>
      <c r="AO8" s="483"/>
      <c r="AP8" s="484"/>
      <c r="AQ8" s="429" t="s">
        <v>691</v>
      </c>
      <c r="AR8" s="430"/>
      <c r="AS8" s="430"/>
      <c r="AT8" s="431"/>
      <c r="AU8" s="465">
        <v>0</v>
      </c>
      <c r="AV8" s="466"/>
      <c r="AW8" s="466"/>
      <c r="AX8" s="467"/>
      <c r="AY8" s="429" t="s">
        <v>691</v>
      </c>
      <c r="AZ8" s="430"/>
      <c r="BA8" s="430"/>
      <c r="BB8" s="431"/>
      <c r="BC8" s="482">
        <v>67568</v>
      </c>
      <c r="BD8" s="483"/>
      <c r="BE8" s="483"/>
      <c r="BF8" s="484"/>
      <c r="BG8" s="310">
        <f>IF(AI8&gt;0,BC8/AI8,"n.é.")</f>
        <v>1</v>
      </c>
      <c r="BH8" s="311"/>
    </row>
    <row r="9" spans="1:61" s="7" customFormat="1" ht="20.100000000000001" customHeight="1">
      <c r="A9" s="444" t="s">
        <v>477</v>
      </c>
      <c r="B9" s="445"/>
      <c r="C9" s="446" t="s">
        <v>478</v>
      </c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8"/>
      <c r="AC9" s="449" t="s">
        <v>477</v>
      </c>
      <c r="AD9" s="450"/>
      <c r="AE9" s="451">
        <v>63296</v>
      </c>
      <c r="AF9" s="452"/>
      <c r="AG9" s="452"/>
      <c r="AH9" s="453"/>
      <c r="AI9" s="451">
        <v>63296</v>
      </c>
      <c r="AJ9" s="452"/>
      <c r="AK9" s="452"/>
      <c r="AL9" s="453"/>
      <c r="AM9" s="429" t="s">
        <v>691</v>
      </c>
      <c r="AN9" s="430"/>
      <c r="AO9" s="430"/>
      <c r="AP9" s="431"/>
      <c r="AQ9" s="429" t="s">
        <v>691</v>
      </c>
      <c r="AR9" s="430"/>
      <c r="AS9" s="430"/>
      <c r="AT9" s="431"/>
      <c r="AU9" s="429" t="s">
        <v>691</v>
      </c>
      <c r="AV9" s="430"/>
      <c r="AW9" s="430"/>
      <c r="AX9" s="431"/>
      <c r="AY9" s="429" t="s">
        <v>691</v>
      </c>
      <c r="AZ9" s="430"/>
      <c r="BA9" s="430"/>
      <c r="BB9" s="431"/>
      <c r="BC9" s="429" t="s">
        <v>691</v>
      </c>
      <c r="BD9" s="430"/>
      <c r="BE9" s="430"/>
      <c r="BF9" s="431"/>
      <c r="BG9" s="432" t="s">
        <v>694</v>
      </c>
      <c r="BH9" s="433"/>
    </row>
    <row r="10" spans="1:61" s="7" customFormat="1" ht="20.100000000000001" customHeight="1">
      <c r="A10" s="444" t="s">
        <v>477</v>
      </c>
      <c r="B10" s="445"/>
      <c r="C10" s="446" t="s">
        <v>479</v>
      </c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8"/>
      <c r="AC10" s="449" t="s">
        <v>477</v>
      </c>
      <c r="AD10" s="450"/>
      <c r="AE10" s="451">
        <v>4083</v>
      </c>
      <c r="AF10" s="452"/>
      <c r="AG10" s="452"/>
      <c r="AH10" s="453"/>
      <c r="AI10" s="451">
        <v>4083</v>
      </c>
      <c r="AJ10" s="452"/>
      <c r="AK10" s="452"/>
      <c r="AL10" s="453"/>
      <c r="AM10" s="429" t="s">
        <v>691</v>
      </c>
      <c r="AN10" s="430"/>
      <c r="AO10" s="430"/>
      <c r="AP10" s="431"/>
      <c r="AQ10" s="429" t="s">
        <v>691</v>
      </c>
      <c r="AR10" s="430"/>
      <c r="AS10" s="430"/>
      <c r="AT10" s="431"/>
      <c r="AU10" s="429" t="s">
        <v>691</v>
      </c>
      <c r="AV10" s="430"/>
      <c r="AW10" s="430"/>
      <c r="AX10" s="431"/>
      <c r="AY10" s="429" t="s">
        <v>691</v>
      </c>
      <c r="AZ10" s="430"/>
      <c r="BA10" s="430"/>
      <c r="BB10" s="431"/>
      <c r="BC10" s="429" t="s">
        <v>691</v>
      </c>
      <c r="BD10" s="430"/>
      <c r="BE10" s="430"/>
      <c r="BF10" s="431"/>
      <c r="BG10" s="432" t="s">
        <v>694</v>
      </c>
      <c r="BH10" s="433"/>
    </row>
    <row r="11" spans="1:61" s="7" customFormat="1" ht="20.100000000000001" customHeight="1">
      <c r="A11" s="444" t="s">
        <v>477</v>
      </c>
      <c r="B11" s="445"/>
      <c r="C11" s="446" t="s">
        <v>480</v>
      </c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8"/>
      <c r="AC11" s="449" t="s">
        <v>477</v>
      </c>
      <c r="AD11" s="450"/>
      <c r="AE11" s="451">
        <v>0</v>
      </c>
      <c r="AF11" s="452"/>
      <c r="AG11" s="452"/>
      <c r="AH11" s="453"/>
      <c r="AI11" s="451">
        <v>0</v>
      </c>
      <c r="AJ11" s="452"/>
      <c r="AK11" s="452"/>
      <c r="AL11" s="453"/>
      <c r="AM11" s="429" t="s">
        <v>691</v>
      </c>
      <c r="AN11" s="430"/>
      <c r="AO11" s="430"/>
      <c r="AP11" s="431"/>
      <c r="AQ11" s="429" t="s">
        <v>691</v>
      </c>
      <c r="AR11" s="430"/>
      <c r="AS11" s="430"/>
      <c r="AT11" s="431"/>
      <c r="AU11" s="429" t="s">
        <v>691</v>
      </c>
      <c r="AV11" s="430"/>
      <c r="AW11" s="430"/>
      <c r="AX11" s="431"/>
      <c r="AY11" s="429" t="s">
        <v>691</v>
      </c>
      <c r="AZ11" s="430"/>
      <c r="BA11" s="430"/>
      <c r="BB11" s="431"/>
      <c r="BC11" s="429" t="s">
        <v>691</v>
      </c>
      <c r="BD11" s="430"/>
      <c r="BE11" s="430"/>
      <c r="BF11" s="431"/>
      <c r="BG11" s="432" t="s">
        <v>694</v>
      </c>
      <c r="BH11" s="433"/>
    </row>
    <row r="12" spans="1:61" s="7" customFormat="1" ht="20.100000000000001" customHeight="1">
      <c r="A12" s="444" t="s">
        <v>477</v>
      </c>
      <c r="B12" s="445"/>
      <c r="C12" s="446" t="s">
        <v>697</v>
      </c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8"/>
      <c r="AC12" s="449" t="s">
        <v>477</v>
      </c>
      <c r="AD12" s="450"/>
      <c r="AE12" s="451">
        <v>0</v>
      </c>
      <c r="AF12" s="452"/>
      <c r="AG12" s="452"/>
      <c r="AH12" s="453"/>
      <c r="AI12" s="451">
        <v>0</v>
      </c>
      <c r="AJ12" s="452"/>
      <c r="AK12" s="452"/>
      <c r="AL12" s="453"/>
      <c r="AM12" s="429" t="s">
        <v>691</v>
      </c>
      <c r="AN12" s="430"/>
      <c r="AO12" s="430"/>
      <c r="AP12" s="431"/>
      <c r="AQ12" s="429" t="s">
        <v>691</v>
      </c>
      <c r="AR12" s="430"/>
      <c r="AS12" s="430"/>
      <c r="AT12" s="431"/>
      <c r="AU12" s="429" t="s">
        <v>691</v>
      </c>
      <c r="AV12" s="430"/>
      <c r="AW12" s="430"/>
      <c r="AX12" s="431"/>
      <c r="AY12" s="429" t="s">
        <v>691</v>
      </c>
      <c r="AZ12" s="430"/>
      <c r="BA12" s="430"/>
      <c r="BB12" s="431"/>
      <c r="BC12" s="429" t="s">
        <v>691</v>
      </c>
      <c r="BD12" s="430"/>
      <c r="BE12" s="430"/>
      <c r="BF12" s="431"/>
      <c r="BG12" s="432" t="s">
        <v>694</v>
      </c>
      <c r="BH12" s="433"/>
    </row>
    <row r="13" spans="1:61" s="7" customFormat="1" ht="20.100000000000001" customHeight="1">
      <c r="A13" s="444" t="s">
        <v>477</v>
      </c>
      <c r="B13" s="445"/>
      <c r="C13" s="446" t="s">
        <v>703</v>
      </c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8"/>
      <c r="AC13" s="449" t="s">
        <v>477</v>
      </c>
      <c r="AD13" s="450"/>
      <c r="AE13" s="451">
        <v>0</v>
      </c>
      <c r="AF13" s="452"/>
      <c r="AG13" s="452"/>
      <c r="AH13" s="453"/>
      <c r="AI13" s="451">
        <v>189</v>
      </c>
      <c r="AJ13" s="452"/>
      <c r="AK13" s="452"/>
      <c r="AL13" s="453"/>
      <c r="AM13" s="429" t="s">
        <v>691</v>
      </c>
      <c r="AN13" s="430"/>
      <c r="AO13" s="430"/>
      <c r="AP13" s="431"/>
      <c r="AQ13" s="429" t="s">
        <v>691</v>
      </c>
      <c r="AR13" s="430"/>
      <c r="AS13" s="430"/>
      <c r="AT13" s="431"/>
      <c r="AU13" s="429" t="s">
        <v>691</v>
      </c>
      <c r="AV13" s="430"/>
      <c r="AW13" s="430"/>
      <c r="AX13" s="431"/>
      <c r="AY13" s="429" t="s">
        <v>691</v>
      </c>
      <c r="AZ13" s="430"/>
      <c r="BA13" s="430"/>
      <c r="BB13" s="431"/>
      <c r="BC13" s="429" t="s">
        <v>691</v>
      </c>
      <c r="BD13" s="430"/>
      <c r="BE13" s="430"/>
      <c r="BF13" s="431"/>
      <c r="BG13" s="432" t="s">
        <v>694</v>
      </c>
      <c r="BH13" s="433"/>
    </row>
    <row r="14" spans="1:61" ht="20.100000000000001" customHeight="1">
      <c r="A14" s="363" t="s">
        <v>1</v>
      </c>
      <c r="B14" s="364"/>
      <c r="C14" s="388" t="s">
        <v>244</v>
      </c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90"/>
      <c r="AC14" s="400" t="s">
        <v>245</v>
      </c>
      <c r="AD14" s="401"/>
      <c r="AE14" s="465">
        <f>SUM(AE15:AH17)</f>
        <v>40086</v>
      </c>
      <c r="AF14" s="466"/>
      <c r="AG14" s="466"/>
      <c r="AH14" s="467"/>
      <c r="AI14" s="465">
        <v>40086</v>
      </c>
      <c r="AJ14" s="466"/>
      <c r="AK14" s="466"/>
      <c r="AL14" s="467"/>
      <c r="AM14" s="482">
        <v>40086</v>
      </c>
      <c r="AN14" s="483"/>
      <c r="AO14" s="483"/>
      <c r="AP14" s="484"/>
      <c r="AQ14" s="429" t="s">
        <v>691</v>
      </c>
      <c r="AR14" s="430"/>
      <c r="AS14" s="430"/>
      <c r="AT14" s="431"/>
      <c r="AU14" s="465">
        <v>0</v>
      </c>
      <c r="AV14" s="466"/>
      <c r="AW14" s="466"/>
      <c r="AX14" s="467"/>
      <c r="AY14" s="429" t="s">
        <v>691</v>
      </c>
      <c r="AZ14" s="430"/>
      <c r="BA14" s="430"/>
      <c r="BB14" s="431"/>
      <c r="BC14" s="482">
        <v>40086</v>
      </c>
      <c r="BD14" s="483"/>
      <c r="BE14" s="483"/>
      <c r="BF14" s="484"/>
      <c r="BG14" s="310">
        <f t="shared" ref="BG14:BG79" si="0">IF(AI14&gt;0,BC14/AI14,"n.é.")</f>
        <v>1</v>
      </c>
      <c r="BH14" s="311"/>
    </row>
    <row r="15" spans="1:61" s="7" customFormat="1" ht="20.100000000000001" customHeight="1">
      <c r="A15" s="444" t="s">
        <v>477</v>
      </c>
      <c r="B15" s="445"/>
      <c r="C15" s="446" t="s">
        <v>481</v>
      </c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8"/>
      <c r="AC15" s="449" t="s">
        <v>477</v>
      </c>
      <c r="AD15" s="450"/>
      <c r="AE15" s="451">
        <v>34834</v>
      </c>
      <c r="AF15" s="452"/>
      <c r="AG15" s="452"/>
      <c r="AH15" s="453"/>
      <c r="AI15" s="451">
        <v>34834</v>
      </c>
      <c r="AJ15" s="452"/>
      <c r="AK15" s="452"/>
      <c r="AL15" s="453"/>
      <c r="AM15" s="429" t="s">
        <v>691</v>
      </c>
      <c r="AN15" s="430"/>
      <c r="AO15" s="430"/>
      <c r="AP15" s="431"/>
      <c r="AQ15" s="429" t="s">
        <v>691</v>
      </c>
      <c r="AR15" s="430"/>
      <c r="AS15" s="430"/>
      <c r="AT15" s="431"/>
      <c r="AU15" s="429" t="s">
        <v>691</v>
      </c>
      <c r="AV15" s="430"/>
      <c r="AW15" s="430"/>
      <c r="AX15" s="431"/>
      <c r="AY15" s="429" t="s">
        <v>691</v>
      </c>
      <c r="AZ15" s="430"/>
      <c r="BA15" s="430"/>
      <c r="BB15" s="431"/>
      <c r="BC15" s="429" t="s">
        <v>691</v>
      </c>
      <c r="BD15" s="430"/>
      <c r="BE15" s="430"/>
      <c r="BF15" s="431"/>
      <c r="BG15" s="432" t="s">
        <v>694</v>
      </c>
      <c r="BH15" s="433"/>
    </row>
    <row r="16" spans="1:61" s="7" customFormat="1" ht="20.100000000000001" customHeight="1">
      <c r="A16" s="444" t="s">
        <v>477</v>
      </c>
      <c r="B16" s="445"/>
      <c r="C16" s="446" t="s">
        <v>482</v>
      </c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8"/>
      <c r="AC16" s="449" t="s">
        <v>477</v>
      </c>
      <c r="AD16" s="450"/>
      <c r="AE16" s="451">
        <v>4900</v>
      </c>
      <c r="AF16" s="452"/>
      <c r="AG16" s="452"/>
      <c r="AH16" s="453"/>
      <c r="AI16" s="451">
        <v>4900</v>
      </c>
      <c r="AJ16" s="452"/>
      <c r="AK16" s="452"/>
      <c r="AL16" s="453"/>
      <c r="AM16" s="429" t="s">
        <v>691</v>
      </c>
      <c r="AN16" s="430"/>
      <c r="AO16" s="430"/>
      <c r="AP16" s="431"/>
      <c r="AQ16" s="429" t="s">
        <v>691</v>
      </c>
      <c r="AR16" s="430"/>
      <c r="AS16" s="430"/>
      <c r="AT16" s="431"/>
      <c r="AU16" s="429" t="s">
        <v>691</v>
      </c>
      <c r="AV16" s="430"/>
      <c r="AW16" s="430"/>
      <c r="AX16" s="431"/>
      <c r="AY16" s="429" t="s">
        <v>691</v>
      </c>
      <c r="AZ16" s="430"/>
      <c r="BA16" s="430"/>
      <c r="BB16" s="431"/>
      <c r="BC16" s="429" t="s">
        <v>691</v>
      </c>
      <c r="BD16" s="430"/>
      <c r="BE16" s="430"/>
      <c r="BF16" s="431"/>
      <c r="BG16" s="432" t="s">
        <v>694</v>
      </c>
      <c r="BH16" s="433"/>
    </row>
    <row r="17" spans="1:60" s="7" customFormat="1" ht="20.100000000000001" customHeight="1">
      <c r="A17" s="444" t="s">
        <v>477</v>
      </c>
      <c r="B17" s="445"/>
      <c r="C17" s="446" t="s">
        <v>698</v>
      </c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8"/>
      <c r="AC17" s="449" t="s">
        <v>477</v>
      </c>
      <c r="AD17" s="450"/>
      <c r="AE17" s="451">
        <v>352</v>
      </c>
      <c r="AF17" s="452"/>
      <c r="AG17" s="452"/>
      <c r="AH17" s="453"/>
      <c r="AI17" s="451">
        <v>352</v>
      </c>
      <c r="AJ17" s="452"/>
      <c r="AK17" s="452"/>
      <c r="AL17" s="453"/>
      <c r="AM17" s="429" t="s">
        <v>691</v>
      </c>
      <c r="AN17" s="430"/>
      <c r="AO17" s="430"/>
      <c r="AP17" s="431"/>
      <c r="AQ17" s="429" t="s">
        <v>691</v>
      </c>
      <c r="AR17" s="430"/>
      <c r="AS17" s="430"/>
      <c r="AT17" s="431"/>
      <c r="AU17" s="429" t="s">
        <v>691</v>
      </c>
      <c r="AV17" s="430"/>
      <c r="AW17" s="430"/>
      <c r="AX17" s="431"/>
      <c r="AY17" s="429" t="s">
        <v>691</v>
      </c>
      <c r="AZ17" s="430"/>
      <c r="BA17" s="430"/>
      <c r="BB17" s="431"/>
      <c r="BC17" s="429" t="s">
        <v>691</v>
      </c>
      <c r="BD17" s="430"/>
      <c r="BE17" s="430"/>
      <c r="BF17" s="431"/>
      <c r="BG17" s="432" t="s">
        <v>694</v>
      </c>
      <c r="BH17" s="433"/>
    </row>
    <row r="18" spans="1:60" ht="20.100000000000001" customHeight="1">
      <c r="A18" s="363" t="s">
        <v>2</v>
      </c>
      <c r="B18" s="364"/>
      <c r="C18" s="388" t="s">
        <v>246</v>
      </c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90"/>
      <c r="AC18" s="400" t="s">
        <v>247</v>
      </c>
      <c r="AD18" s="401"/>
      <c r="AE18" s="465">
        <f>SUM(AE19:AH24)</f>
        <v>29164</v>
      </c>
      <c r="AF18" s="466"/>
      <c r="AG18" s="466"/>
      <c r="AH18" s="467"/>
      <c r="AI18" s="465">
        <v>36767</v>
      </c>
      <c r="AJ18" s="466"/>
      <c r="AK18" s="466"/>
      <c r="AL18" s="467"/>
      <c r="AM18" s="482">
        <v>36767</v>
      </c>
      <c r="AN18" s="483"/>
      <c r="AO18" s="483"/>
      <c r="AP18" s="484"/>
      <c r="AQ18" s="429" t="s">
        <v>691</v>
      </c>
      <c r="AR18" s="430"/>
      <c r="AS18" s="430"/>
      <c r="AT18" s="431"/>
      <c r="AU18" s="465">
        <v>0</v>
      </c>
      <c r="AV18" s="466"/>
      <c r="AW18" s="466"/>
      <c r="AX18" s="467"/>
      <c r="AY18" s="429" t="s">
        <v>691</v>
      </c>
      <c r="AZ18" s="430"/>
      <c r="BA18" s="430"/>
      <c r="BB18" s="431"/>
      <c r="BC18" s="482">
        <v>36767</v>
      </c>
      <c r="BD18" s="483"/>
      <c r="BE18" s="483"/>
      <c r="BF18" s="484"/>
      <c r="BG18" s="310">
        <f t="shared" si="0"/>
        <v>1</v>
      </c>
      <c r="BH18" s="311"/>
    </row>
    <row r="19" spans="1:60" s="7" customFormat="1" ht="20.100000000000001" customHeight="1">
      <c r="A19" s="444" t="s">
        <v>477</v>
      </c>
      <c r="B19" s="445"/>
      <c r="C19" s="446" t="s">
        <v>699</v>
      </c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8"/>
      <c r="AC19" s="449" t="s">
        <v>477</v>
      </c>
      <c r="AD19" s="450"/>
      <c r="AE19" s="451">
        <v>7402</v>
      </c>
      <c r="AF19" s="452"/>
      <c r="AG19" s="452"/>
      <c r="AH19" s="453"/>
      <c r="AI19" s="451">
        <v>7402</v>
      </c>
      <c r="AJ19" s="452"/>
      <c r="AK19" s="452"/>
      <c r="AL19" s="453"/>
      <c r="AM19" s="429" t="s">
        <v>691</v>
      </c>
      <c r="AN19" s="430"/>
      <c r="AO19" s="430"/>
      <c r="AP19" s="431"/>
      <c r="AQ19" s="429" t="s">
        <v>691</v>
      </c>
      <c r="AR19" s="430"/>
      <c r="AS19" s="430"/>
      <c r="AT19" s="431"/>
      <c r="AU19" s="429" t="s">
        <v>691</v>
      </c>
      <c r="AV19" s="430"/>
      <c r="AW19" s="430"/>
      <c r="AX19" s="431"/>
      <c r="AY19" s="429" t="s">
        <v>691</v>
      </c>
      <c r="AZ19" s="430"/>
      <c r="BA19" s="430"/>
      <c r="BB19" s="431"/>
      <c r="BC19" s="429" t="s">
        <v>691</v>
      </c>
      <c r="BD19" s="430"/>
      <c r="BE19" s="430"/>
      <c r="BF19" s="431"/>
      <c r="BG19" s="432" t="s">
        <v>694</v>
      </c>
      <c r="BH19" s="433"/>
    </row>
    <row r="20" spans="1:60" s="7" customFormat="1" ht="20.100000000000001" customHeight="1">
      <c r="A20" s="444" t="s">
        <v>477</v>
      </c>
      <c r="B20" s="445"/>
      <c r="C20" s="446" t="s">
        <v>483</v>
      </c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8"/>
      <c r="AC20" s="449" t="s">
        <v>477</v>
      </c>
      <c r="AD20" s="450"/>
      <c r="AE20" s="451">
        <v>1273</v>
      </c>
      <c r="AF20" s="452"/>
      <c r="AG20" s="452"/>
      <c r="AH20" s="453"/>
      <c r="AI20" s="451">
        <v>1107</v>
      </c>
      <c r="AJ20" s="452"/>
      <c r="AK20" s="452"/>
      <c r="AL20" s="453"/>
      <c r="AM20" s="429" t="s">
        <v>691</v>
      </c>
      <c r="AN20" s="430"/>
      <c r="AO20" s="430"/>
      <c r="AP20" s="431"/>
      <c r="AQ20" s="429" t="s">
        <v>691</v>
      </c>
      <c r="AR20" s="430"/>
      <c r="AS20" s="430"/>
      <c r="AT20" s="431"/>
      <c r="AU20" s="429" t="s">
        <v>691</v>
      </c>
      <c r="AV20" s="430"/>
      <c r="AW20" s="430"/>
      <c r="AX20" s="431"/>
      <c r="AY20" s="429" t="s">
        <v>691</v>
      </c>
      <c r="AZ20" s="430"/>
      <c r="BA20" s="430"/>
      <c r="BB20" s="431"/>
      <c r="BC20" s="429" t="s">
        <v>691</v>
      </c>
      <c r="BD20" s="430"/>
      <c r="BE20" s="430"/>
      <c r="BF20" s="431"/>
      <c r="BG20" s="432" t="s">
        <v>694</v>
      </c>
      <c r="BH20" s="433"/>
    </row>
    <row r="21" spans="1:60" s="7" customFormat="1" ht="20.100000000000001" customHeight="1">
      <c r="A21" s="444" t="s">
        <v>477</v>
      </c>
      <c r="B21" s="445"/>
      <c r="C21" s="446" t="s">
        <v>700</v>
      </c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8"/>
      <c r="AC21" s="449" t="s">
        <v>477</v>
      </c>
      <c r="AD21" s="450"/>
      <c r="AE21" s="451">
        <v>805</v>
      </c>
      <c r="AF21" s="452"/>
      <c r="AG21" s="452"/>
      <c r="AH21" s="453"/>
      <c r="AI21" s="451">
        <v>805</v>
      </c>
      <c r="AJ21" s="452"/>
      <c r="AK21" s="452"/>
      <c r="AL21" s="453"/>
      <c r="AM21" s="429" t="s">
        <v>691</v>
      </c>
      <c r="AN21" s="430"/>
      <c r="AO21" s="430"/>
      <c r="AP21" s="431"/>
      <c r="AQ21" s="429" t="s">
        <v>691</v>
      </c>
      <c r="AR21" s="430"/>
      <c r="AS21" s="430"/>
      <c r="AT21" s="431"/>
      <c r="AU21" s="429" t="s">
        <v>691</v>
      </c>
      <c r="AV21" s="430"/>
      <c r="AW21" s="430"/>
      <c r="AX21" s="431"/>
      <c r="AY21" s="429" t="s">
        <v>691</v>
      </c>
      <c r="AZ21" s="430"/>
      <c r="BA21" s="430"/>
      <c r="BB21" s="431"/>
      <c r="BC21" s="429" t="s">
        <v>691</v>
      </c>
      <c r="BD21" s="430"/>
      <c r="BE21" s="430"/>
      <c r="BF21" s="431"/>
      <c r="BG21" s="432" t="s">
        <v>694</v>
      </c>
      <c r="BH21" s="433"/>
    </row>
    <row r="22" spans="1:60" s="7" customFormat="1" ht="20.100000000000001" customHeight="1">
      <c r="A22" s="444" t="s">
        <v>477</v>
      </c>
      <c r="B22" s="445"/>
      <c r="C22" s="446" t="s">
        <v>484</v>
      </c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8"/>
      <c r="AC22" s="449" t="s">
        <v>477</v>
      </c>
      <c r="AD22" s="450"/>
      <c r="AE22" s="451">
        <v>19684</v>
      </c>
      <c r="AF22" s="452"/>
      <c r="AG22" s="452"/>
      <c r="AH22" s="453"/>
      <c r="AI22" s="451">
        <v>21501</v>
      </c>
      <c r="AJ22" s="452"/>
      <c r="AK22" s="452"/>
      <c r="AL22" s="453"/>
      <c r="AM22" s="429" t="s">
        <v>691</v>
      </c>
      <c r="AN22" s="430"/>
      <c r="AO22" s="430"/>
      <c r="AP22" s="431"/>
      <c r="AQ22" s="429" t="s">
        <v>691</v>
      </c>
      <c r="AR22" s="430"/>
      <c r="AS22" s="430"/>
      <c r="AT22" s="431"/>
      <c r="AU22" s="429" t="s">
        <v>691</v>
      </c>
      <c r="AV22" s="430"/>
      <c r="AW22" s="430"/>
      <c r="AX22" s="431"/>
      <c r="AY22" s="429" t="s">
        <v>691</v>
      </c>
      <c r="AZ22" s="430"/>
      <c r="BA22" s="430"/>
      <c r="BB22" s="431"/>
      <c r="BC22" s="429" t="s">
        <v>691</v>
      </c>
      <c r="BD22" s="430"/>
      <c r="BE22" s="430"/>
      <c r="BF22" s="431"/>
      <c r="BG22" s="432" t="s">
        <v>694</v>
      </c>
      <c r="BH22" s="433"/>
    </row>
    <row r="23" spans="1:60" s="7" customFormat="1" ht="20.100000000000001" customHeight="1">
      <c r="A23" s="444" t="s">
        <v>477</v>
      </c>
      <c r="B23" s="445"/>
      <c r="C23" s="446" t="s">
        <v>704</v>
      </c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8"/>
      <c r="AC23" s="449" t="s">
        <v>477</v>
      </c>
      <c r="AD23" s="450"/>
      <c r="AE23" s="451">
        <v>0</v>
      </c>
      <c r="AF23" s="452"/>
      <c r="AG23" s="452"/>
      <c r="AH23" s="453"/>
      <c r="AI23" s="451">
        <v>5800</v>
      </c>
      <c r="AJ23" s="452"/>
      <c r="AK23" s="452"/>
      <c r="AL23" s="453"/>
      <c r="AM23" s="429" t="s">
        <v>691</v>
      </c>
      <c r="AN23" s="430"/>
      <c r="AO23" s="430"/>
      <c r="AP23" s="431"/>
      <c r="AQ23" s="429" t="s">
        <v>691</v>
      </c>
      <c r="AR23" s="430"/>
      <c r="AS23" s="430"/>
      <c r="AT23" s="431"/>
      <c r="AU23" s="429" t="s">
        <v>691</v>
      </c>
      <c r="AV23" s="430"/>
      <c r="AW23" s="430"/>
      <c r="AX23" s="431"/>
      <c r="AY23" s="429" t="s">
        <v>691</v>
      </c>
      <c r="AZ23" s="430"/>
      <c r="BA23" s="430"/>
      <c r="BB23" s="431"/>
      <c r="BC23" s="429" t="s">
        <v>691</v>
      </c>
      <c r="BD23" s="430"/>
      <c r="BE23" s="430"/>
      <c r="BF23" s="431"/>
      <c r="BG23" s="432" t="s">
        <v>694</v>
      </c>
      <c r="BH23" s="433"/>
    </row>
    <row r="24" spans="1:60" s="7" customFormat="1" ht="20.100000000000001" customHeight="1">
      <c r="A24" s="444" t="s">
        <v>477</v>
      </c>
      <c r="B24" s="445"/>
      <c r="C24" s="446" t="s">
        <v>705</v>
      </c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8"/>
      <c r="AC24" s="449" t="s">
        <v>477</v>
      </c>
      <c r="AD24" s="450"/>
      <c r="AE24" s="451">
        <v>0</v>
      </c>
      <c r="AF24" s="452"/>
      <c r="AG24" s="452"/>
      <c r="AH24" s="453"/>
      <c r="AI24" s="451">
        <v>152</v>
      </c>
      <c r="AJ24" s="452"/>
      <c r="AK24" s="452"/>
      <c r="AL24" s="453"/>
      <c r="AM24" s="429" t="s">
        <v>691</v>
      </c>
      <c r="AN24" s="430"/>
      <c r="AO24" s="430"/>
      <c r="AP24" s="431"/>
      <c r="AQ24" s="429" t="s">
        <v>691</v>
      </c>
      <c r="AR24" s="430"/>
      <c r="AS24" s="430"/>
      <c r="AT24" s="431"/>
      <c r="AU24" s="429" t="s">
        <v>691</v>
      </c>
      <c r="AV24" s="430"/>
      <c r="AW24" s="430"/>
      <c r="AX24" s="431"/>
      <c r="AY24" s="429" t="s">
        <v>691</v>
      </c>
      <c r="AZ24" s="430"/>
      <c r="BA24" s="430"/>
      <c r="BB24" s="431"/>
      <c r="BC24" s="429" t="s">
        <v>691</v>
      </c>
      <c r="BD24" s="430"/>
      <c r="BE24" s="430"/>
      <c r="BF24" s="431"/>
      <c r="BG24" s="432" t="s">
        <v>694</v>
      </c>
      <c r="BH24" s="433"/>
    </row>
    <row r="25" spans="1:60" ht="20.100000000000001" customHeight="1">
      <c r="A25" s="363" t="s">
        <v>3</v>
      </c>
      <c r="B25" s="364"/>
      <c r="C25" s="388" t="s">
        <v>248</v>
      </c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90"/>
      <c r="AC25" s="400" t="s">
        <v>249</v>
      </c>
      <c r="AD25" s="401"/>
      <c r="AE25" s="465">
        <f>SUM(AE26)</f>
        <v>2819</v>
      </c>
      <c r="AF25" s="466"/>
      <c r="AG25" s="466"/>
      <c r="AH25" s="467"/>
      <c r="AI25" s="465">
        <v>2819</v>
      </c>
      <c r="AJ25" s="466"/>
      <c r="AK25" s="466"/>
      <c r="AL25" s="467"/>
      <c r="AM25" s="482">
        <v>2819</v>
      </c>
      <c r="AN25" s="483"/>
      <c r="AO25" s="483"/>
      <c r="AP25" s="484"/>
      <c r="AQ25" s="429" t="s">
        <v>691</v>
      </c>
      <c r="AR25" s="430"/>
      <c r="AS25" s="430"/>
      <c r="AT25" s="431"/>
      <c r="AU25" s="465">
        <v>0</v>
      </c>
      <c r="AV25" s="466"/>
      <c r="AW25" s="466"/>
      <c r="AX25" s="467"/>
      <c r="AY25" s="429" t="s">
        <v>691</v>
      </c>
      <c r="AZ25" s="430"/>
      <c r="BA25" s="430"/>
      <c r="BB25" s="431"/>
      <c r="BC25" s="482">
        <v>2819</v>
      </c>
      <c r="BD25" s="483"/>
      <c r="BE25" s="483"/>
      <c r="BF25" s="484"/>
      <c r="BG25" s="310">
        <f t="shared" si="0"/>
        <v>1</v>
      </c>
      <c r="BH25" s="311"/>
    </row>
    <row r="26" spans="1:60" s="7" customFormat="1" ht="20.100000000000001" customHeight="1">
      <c r="A26" s="444" t="s">
        <v>477</v>
      </c>
      <c r="B26" s="445"/>
      <c r="C26" s="446" t="s">
        <v>485</v>
      </c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8"/>
      <c r="AC26" s="449" t="s">
        <v>477</v>
      </c>
      <c r="AD26" s="450"/>
      <c r="AE26" s="451">
        <v>2819</v>
      </c>
      <c r="AF26" s="452"/>
      <c r="AG26" s="452"/>
      <c r="AH26" s="453"/>
      <c r="AI26" s="451">
        <v>2819</v>
      </c>
      <c r="AJ26" s="452"/>
      <c r="AK26" s="452"/>
      <c r="AL26" s="453"/>
      <c r="AM26" s="429" t="s">
        <v>691</v>
      </c>
      <c r="AN26" s="430"/>
      <c r="AO26" s="430"/>
      <c r="AP26" s="431"/>
      <c r="AQ26" s="429" t="s">
        <v>691</v>
      </c>
      <c r="AR26" s="430"/>
      <c r="AS26" s="430"/>
      <c r="AT26" s="431"/>
      <c r="AU26" s="429" t="s">
        <v>691</v>
      </c>
      <c r="AV26" s="430"/>
      <c r="AW26" s="430"/>
      <c r="AX26" s="431"/>
      <c r="AY26" s="429" t="s">
        <v>691</v>
      </c>
      <c r="AZ26" s="430"/>
      <c r="BA26" s="430"/>
      <c r="BB26" s="431"/>
      <c r="BC26" s="429" t="s">
        <v>691</v>
      </c>
      <c r="BD26" s="430"/>
      <c r="BE26" s="430"/>
      <c r="BF26" s="431"/>
      <c r="BG26" s="432" t="s">
        <v>694</v>
      </c>
      <c r="BH26" s="433"/>
    </row>
    <row r="27" spans="1:60" ht="20.100000000000001" customHeight="1">
      <c r="A27" s="363" t="s">
        <v>4</v>
      </c>
      <c r="B27" s="364"/>
      <c r="C27" s="388" t="s">
        <v>701</v>
      </c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90"/>
      <c r="AC27" s="400" t="s">
        <v>250</v>
      </c>
      <c r="AD27" s="401"/>
      <c r="AE27" s="465">
        <v>0</v>
      </c>
      <c r="AF27" s="466"/>
      <c r="AG27" s="466"/>
      <c r="AH27" s="467"/>
      <c r="AI27" s="465">
        <v>4302</v>
      </c>
      <c r="AJ27" s="466"/>
      <c r="AK27" s="466"/>
      <c r="AL27" s="467"/>
      <c r="AM27" s="482">
        <v>4302</v>
      </c>
      <c r="AN27" s="483"/>
      <c r="AO27" s="483"/>
      <c r="AP27" s="484"/>
      <c r="AQ27" s="257" t="s">
        <v>691</v>
      </c>
      <c r="AR27" s="258"/>
      <c r="AS27" s="258"/>
      <c r="AT27" s="259"/>
      <c r="AU27" s="465">
        <v>0</v>
      </c>
      <c r="AV27" s="466"/>
      <c r="AW27" s="466"/>
      <c r="AX27" s="467"/>
      <c r="AY27" s="257" t="s">
        <v>691</v>
      </c>
      <c r="AZ27" s="258"/>
      <c r="BA27" s="258"/>
      <c r="BB27" s="259"/>
      <c r="BC27" s="482">
        <v>4302</v>
      </c>
      <c r="BD27" s="483"/>
      <c r="BE27" s="483"/>
      <c r="BF27" s="484"/>
      <c r="BG27" s="310">
        <f t="shared" si="0"/>
        <v>1</v>
      </c>
      <c r="BH27" s="311"/>
    </row>
    <row r="28" spans="1:60" ht="20.100000000000001" customHeight="1">
      <c r="A28" s="363" t="s">
        <v>5</v>
      </c>
      <c r="B28" s="364"/>
      <c r="C28" s="388" t="s">
        <v>702</v>
      </c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90"/>
      <c r="AC28" s="400" t="s">
        <v>251</v>
      </c>
      <c r="AD28" s="401"/>
      <c r="AE28" s="465">
        <v>0</v>
      </c>
      <c r="AF28" s="466"/>
      <c r="AG28" s="466"/>
      <c r="AH28" s="467"/>
      <c r="AI28" s="465">
        <v>456</v>
      </c>
      <c r="AJ28" s="466"/>
      <c r="AK28" s="466"/>
      <c r="AL28" s="467"/>
      <c r="AM28" s="482">
        <v>456</v>
      </c>
      <c r="AN28" s="483"/>
      <c r="AO28" s="483"/>
      <c r="AP28" s="484"/>
      <c r="AQ28" s="257" t="s">
        <v>691</v>
      </c>
      <c r="AR28" s="258"/>
      <c r="AS28" s="258"/>
      <c r="AT28" s="259"/>
      <c r="AU28" s="482">
        <v>0</v>
      </c>
      <c r="AV28" s="483"/>
      <c r="AW28" s="483"/>
      <c r="AX28" s="484"/>
      <c r="AY28" s="257" t="s">
        <v>691</v>
      </c>
      <c r="AZ28" s="258"/>
      <c r="BA28" s="258"/>
      <c r="BB28" s="259"/>
      <c r="BC28" s="482">
        <v>456</v>
      </c>
      <c r="BD28" s="483"/>
      <c r="BE28" s="483"/>
      <c r="BF28" s="484"/>
      <c r="BG28" s="310">
        <f t="shared" si="0"/>
        <v>1</v>
      </c>
      <c r="BH28" s="311"/>
    </row>
    <row r="29" spans="1:60" s="3" customFormat="1" ht="20.100000000000001" customHeight="1">
      <c r="A29" s="475" t="s">
        <v>6</v>
      </c>
      <c r="B29" s="476"/>
      <c r="C29" s="497" t="s">
        <v>252</v>
      </c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9"/>
      <c r="AC29" s="546" t="s">
        <v>253</v>
      </c>
      <c r="AD29" s="547"/>
      <c r="AE29" s="462">
        <f>AE8+AE14+AE18+AE25+AE27+AE28</f>
        <v>139448</v>
      </c>
      <c r="AF29" s="463"/>
      <c r="AG29" s="463"/>
      <c r="AH29" s="464"/>
      <c r="AI29" s="462">
        <f t="shared" ref="AI29" si="1">AI8+AI14+AI18+AI25+AI27+AI28</f>
        <v>151998</v>
      </c>
      <c r="AJ29" s="463"/>
      <c r="AK29" s="463"/>
      <c r="AL29" s="464"/>
      <c r="AM29" s="462">
        <f t="shared" ref="AM29" si="2">AM8+AM14+AM18+AM25+AM27+AM28</f>
        <v>151998</v>
      </c>
      <c r="AN29" s="463"/>
      <c r="AO29" s="463"/>
      <c r="AP29" s="464"/>
      <c r="AQ29" s="485" t="s">
        <v>691</v>
      </c>
      <c r="AR29" s="486"/>
      <c r="AS29" s="486"/>
      <c r="AT29" s="487"/>
      <c r="AU29" s="462">
        <f t="shared" ref="AU29" si="3">AU8+AU14+AU18+AU25+AU27+AU28</f>
        <v>0</v>
      </c>
      <c r="AV29" s="463"/>
      <c r="AW29" s="463"/>
      <c r="AX29" s="464"/>
      <c r="AY29" s="485" t="s">
        <v>691</v>
      </c>
      <c r="AZ29" s="486"/>
      <c r="BA29" s="486"/>
      <c r="BB29" s="487"/>
      <c r="BC29" s="462">
        <f t="shared" ref="BC29" si="4">BC8+BC14+BC18+BC25+BC27+BC28</f>
        <v>151998</v>
      </c>
      <c r="BD29" s="463"/>
      <c r="BE29" s="463"/>
      <c r="BF29" s="464"/>
      <c r="BG29" s="502">
        <f t="shared" si="0"/>
        <v>1</v>
      </c>
      <c r="BH29" s="503"/>
    </row>
    <row r="30" spans="1:60" ht="20.100000000000001" customHeight="1">
      <c r="A30" s="363" t="s">
        <v>7</v>
      </c>
      <c r="B30" s="364"/>
      <c r="C30" s="388" t="s">
        <v>254</v>
      </c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90"/>
      <c r="AC30" s="400" t="s">
        <v>255</v>
      </c>
      <c r="AD30" s="401"/>
      <c r="AE30" s="465">
        <v>0</v>
      </c>
      <c r="AF30" s="466"/>
      <c r="AG30" s="466"/>
      <c r="AH30" s="467"/>
      <c r="AI30" s="465">
        <v>0</v>
      </c>
      <c r="AJ30" s="466"/>
      <c r="AK30" s="466"/>
      <c r="AL30" s="467"/>
      <c r="AM30" s="465">
        <v>0</v>
      </c>
      <c r="AN30" s="466"/>
      <c r="AO30" s="466"/>
      <c r="AP30" s="467"/>
      <c r="AQ30" s="257" t="s">
        <v>691</v>
      </c>
      <c r="AR30" s="258"/>
      <c r="AS30" s="258"/>
      <c r="AT30" s="259"/>
      <c r="AU30" s="465">
        <v>0</v>
      </c>
      <c r="AV30" s="466"/>
      <c r="AW30" s="466"/>
      <c r="AX30" s="467"/>
      <c r="AY30" s="257" t="s">
        <v>691</v>
      </c>
      <c r="AZ30" s="258"/>
      <c r="BA30" s="258"/>
      <c r="BB30" s="259"/>
      <c r="BC30" s="465">
        <v>0</v>
      </c>
      <c r="BD30" s="466"/>
      <c r="BE30" s="466"/>
      <c r="BF30" s="467"/>
      <c r="BG30" s="310" t="str">
        <f t="shared" si="0"/>
        <v>n.é.</v>
      </c>
      <c r="BH30" s="311"/>
    </row>
    <row r="31" spans="1:60" ht="20.100000000000001" customHeight="1">
      <c r="A31" s="363" t="s">
        <v>8</v>
      </c>
      <c r="B31" s="364"/>
      <c r="C31" s="388" t="s">
        <v>427</v>
      </c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90"/>
      <c r="AC31" s="400" t="s">
        <v>256</v>
      </c>
      <c r="AD31" s="401"/>
      <c r="AE31" s="465">
        <v>0</v>
      </c>
      <c r="AF31" s="466"/>
      <c r="AG31" s="466"/>
      <c r="AH31" s="467"/>
      <c r="AI31" s="465">
        <v>0</v>
      </c>
      <c r="AJ31" s="466"/>
      <c r="AK31" s="466"/>
      <c r="AL31" s="467"/>
      <c r="AM31" s="465">
        <v>0</v>
      </c>
      <c r="AN31" s="466"/>
      <c r="AO31" s="466"/>
      <c r="AP31" s="467"/>
      <c r="AQ31" s="257" t="s">
        <v>691</v>
      </c>
      <c r="AR31" s="258"/>
      <c r="AS31" s="258"/>
      <c r="AT31" s="259"/>
      <c r="AU31" s="465">
        <v>0</v>
      </c>
      <c r="AV31" s="466"/>
      <c r="AW31" s="466"/>
      <c r="AX31" s="467"/>
      <c r="AY31" s="257" t="s">
        <v>691</v>
      </c>
      <c r="AZ31" s="258"/>
      <c r="BA31" s="258"/>
      <c r="BB31" s="259"/>
      <c r="BC31" s="465">
        <v>0</v>
      </c>
      <c r="BD31" s="466"/>
      <c r="BE31" s="466"/>
      <c r="BF31" s="467"/>
      <c r="BG31" s="310" t="str">
        <f t="shared" si="0"/>
        <v>n.é.</v>
      </c>
      <c r="BH31" s="311"/>
    </row>
    <row r="32" spans="1:60" ht="20.100000000000001" customHeight="1">
      <c r="A32" s="363" t="s">
        <v>9</v>
      </c>
      <c r="B32" s="364"/>
      <c r="C32" s="388" t="s">
        <v>428</v>
      </c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90"/>
      <c r="AC32" s="400" t="s">
        <v>257</v>
      </c>
      <c r="AD32" s="401"/>
      <c r="AE32" s="465">
        <v>0</v>
      </c>
      <c r="AF32" s="466"/>
      <c r="AG32" s="466"/>
      <c r="AH32" s="467"/>
      <c r="AI32" s="465">
        <v>0</v>
      </c>
      <c r="AJ32" s="466"/>
      <c r="AK32" s="466"/>
      <c r="AL32" s="467"/>
      <c r="AM32" s="465">
        <v>0</v>
      </c>
      <c r="AN32" s="466"/>
      <c r="AO32" s="466"/>
      <c r="AP32" s="467"/>
      <c r="AQ32" s="257" t="s">
        <v>691</v>
      </c>
      <c r="AR32" s="258"/>
      <c r="AS32" s="258"/>
      <c r="AT32" s="259"/>
      <c r="AU32" s="465">
        <v>0</v>
      </c>
      <c r="AV32" s="466"/>
      <c r="AW32" s="466"/>
      <c r="AX32" s="467"/>
      <c r="AY32" s="257" t="s">
        <v>691</v>
      </c>
      <c r="AZ32" s="258"/>
      <c r="BA32" s="258"/>
      <c r="BB32" s="259"/>
      <c r="BC32" s="465">
        <v>0</v>
      </c>
      <c r="BD32" s="466"/>
      <c r="BE32" s="466"/>
      <c r="BF32" s="467"/>
      <c r="BG32" s="310" t="str">
        <f t="shared" si="0"/>
        <v>n.é.</v>
      </c>
      <c r="BH32" s="311"/>
    </row>
    <row r="33" spans="1:60" ht="20.100000000000001" customHeight="1">
      <c r="A33" s="363" t="s">
        <v>10</v>
      </c>
      <c r="B33" s="364"/>
      <c r="C33" s="388" t="s">
        <v>429</v>
      </c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90"/>
      <c r="AC33" s="400" t="s">
        <v>258</v>
      </c>
      <c r="AD33" s="401"/>
      <c r="AE33" s="465">
        <v>0</v>
      </c>
      <c r="AF33" s="466"/>
      <c r="AG33" s="466"/>
      <c r="AH33" s="467"/>
      <c r="AI33" s="465">
        <v>0</v>
      </c>
      <c r="AJ33" s="466"/>
      <c r="AK33" s="466"/>
      <c r="AL33" s="467"/>
      <c r="AM33" s="465">
        <v>0</v>
      </c>
      <c r="AN33" s="466"/>
      <c r="AO33" s="466"/>
      <c r="AP33" s="467"/>
      <c r="AQ33" s="257" t="s">
        <v>691</v>
      </c>
      <c r="AR33" s="258"/>
      <c r="AS33" s="258"/>
      <c r="AT33" s="259"/>
      <c r="AU33" s="465">
        <v>0</v>
      </c>
      <c r="AV33" s="466"/>
      <c r="AW33" s="466"/>
      <c r="AX33" s="467"/>
      <c r="AY33" s="257" t="s">
        <v>691</v>
      </c>
      <c r="AZ33" s="258"/>
      <c r="BA33" s="258"/>
      <c r="BB33" s="259"/>
      <c r="BC33" s="465">
        <v>0</v>
      </c>
      <c r="BD33" s="466"/>
      <c r="BE33" s="466"/>
      <c r="BF33" s="467"/>
      <c r="BG33" s="310" t="str">
        <f t="shared" si="0"/>
        <v>n.é.</v>
      </c>
      <c r="BH33" s="311"/>
    </row>
    <row r="34" spans="1:60" ht="20.100000000000001" customHeight="1">
      <c r="A34" s="363" t="s">
        <v>11</v>
      </c>
      <c r="B34" s="364"/>
      <c r="C34" s="388" t="s">
        <v>259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90"/>
      <c r="AC34" s="400" t="s">
        <v>260</v>
      </c>
      <c r="AD34" s="401"/>
      <c r="AE34" s="465">
        <v>48356</v>
      </c>
      <c r="AF34" s="466"/>
      <c r="AG34" s="466"/>
      <c r="AH34" s="467"/>
      <c r="AI34" s="465">
        <v>46025</v>
      </c>
      <c r="AJ34" s="466"/>
      <c r="AK34" s="466"/>
      <c r="AL34" s="467"/>
      <c r="AM34" s="482">
        <v>46025</v>
      </c>
      <c r="AN34" s="483"/>
      <c r="AO34" s="483"/>
      <c r="AP34" s="484"/>
      <c r="AQ34" s="257" t="s">
        <v>691</v>
      </c>
      <c r="AR34" s="258"/>
      <c r="AS34" s="258"/>
      <c r="AT34" s="259"/>
      <c r="AU34" s="465">
        <v>1242</v>
      </c>
      <c r="AV34" s="466"/>
      <c r="AW34" s="466"/>
      <c r="AX34" s="467"/>
      <c r="AY34" s="257" t="s">
        <v>691</v>
      </c>
      <c r="AZ34" s="258"/>
      <c r="BA34" s="258"/>
      <c r="BB34" s="259"/>
      <c r="BC34" s="482">
        <v>46025</v>
      </c>
      <c r="BD34" s="483"/>
      <c r="BE34" s="483"/>
      <c r="BF34" s="484"/>
      <c r="BG34" s="310">
        <f t="shared" si="0"/>
        <v>1</v>
      </c>
      <c r="BH34" s="311"/>
    </row>
    <row r="35" spans="1:60" s="3" customFormat="1" ht="20.100000000000001" customHeight="1">
      <c r="A35" s="475" t="s">
        <v>12</v>
      </c>
      <c r="B35" s="476"/>
      <c r="C35" s="497" t="s">
        <v>261</v>
      </c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9"/>
      <c r="AC35" s="546" t="s">
        <v>262</v>
      </c>
      <c r="AD35" s="547"/>
      <c r="AE35" s="462">
        <f>SUM(AE29:AH34)</f>
        <v>187804</v>
      </c>
      <c r="AF35" s="463"/>
      <c r="AG35" s="463"/>
      <c r="AH35" s="464"/>
      <c r="AI35" s="462">
        <f t="shared" ref="AI35" si="5">SUM(AI29:AL34)</f>
        <v>198023</v>
      </c>
      <c r="AJ35" s="463"/>
      <c r="AK35" s="463"/>
      <c r="AL35" s="464"/>
      <c r="AM35" s="462">
        <f t="shared" ref="AM35" si="6">SUM(AM29:AP34)</f>
        <v>198023</v>
      </c>
      <c r="AN35" s="463"/>
      <c r="AO35" s="463"/>
      <c r="AP35" s="464"/>
      <c r="AQ35" s="485" t="s">
        <v>691</v>
      </c>
      <c r="AR35" s="486"/>
      <c r="AS35" s="486"/>
      <c r="AT35" s="487"/>
      <c r="AU35" s="462">
        <f t="shared" ref="AU35" si="7">SUM(AU29:AX34)</f>
        <v>1242</v>
      </c>
      <c r="AV35" s="463"/>
      <c r="AW35" s="463"/>
      <c r="AX35" s="464"/>
      <c r="AY35" s="485" t="s">
        <v>691</v>
      </c>
      <c r="AZ35" s="486"/>
      <c r="BA35" s="486"/>
      <c r="BB35" s="487"/>
      <c r="BC35" s="462">
        <f t="shared" ref="BC35" si="8">SUM(BC29:BF34)</f>
        <v>198023</v>
      </c>
      <c r="BD35" s="463"/>
      <c r="BE35" s="463"/>
      <c r="BF35" s="464"/>
      <c r="BG35" s="502">
        <f t="shared" si="0"/>
        <v>1</v>
      </c>
      <c r="BH35" s="503"/>
    </row>
    <row r="36" spans="1:60" ht="20.100000000000001" customHeight="1">
      <c r="A36" s="363" t="s">
        <v>13</v>
      </c>
      <c r="B36" s="364"/>
      <c r="C36" s="388" t="s">
        <v>263</v>
      </c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90"/>
      <c r="AC36" s="400" t="s">
        <v>264</v>
      </c>
      <c r="AD36" s="401"/>
      <c r="AE36" s="465">
        <f>SUM(AE37)</f>
        <v>17</v>
      </c>
      <c r="AF36" s="466"/>
      <c r="AG36" s="466"/>
      <c r="AH36" s="467"/>
      <c r="AI36" s="465">
        <v>17</v>
      </c>
      <c r="AJ36" s="466"/>
      <c r="AK36" s="466"/>
      <c r="AL36" s="467"/>
      <c r="AM36" s="482">
        <v>17</v>
      </c>
      <c r="AN36" s="483"/>
      <c r="AO36" s="483"/>
      <c r="AP36" s="484"/>
      <c r="AQ36" s="257" t="s">
        <v>691</v>
      </c>
      <c r="AR36" s="258"/>
      <c r="AS36" s="258"/>
      <c r="AT36" s="259"/>
      <c r="AU36" s="482">
        <v>0</v>
      </c>
      <c r="AV36" s="483"/>
      <c r="AW36" s="483"/>
      <c r="AX36" s="484"/>
      <c r="AY36" s="257" t="s">
        <v>691</v>
      </c>
      <c r="AZ36" s="258"/>
      <c r="BA36" s="258"/>
      <c r="BB36" s="259"/>
      <c r="BC36" s="482">
        <v>17</v>
      </c>
      <c r="BD36" s="483"/>
      <c r="BE36" s="483"/>
      <c r="BF36" s="484"/>
      <c r="BG36" s="310">
        <f t="shared" si="0"/>
        <v>1</v>
      </c>
      <c r="BH36" s="311"/>
    </row>
    <row r="37" spans="1:60" s="7" customFormat="1" ht="20.100000000000001" customHeight="1">
      <c r="A37" s="444" t="s">
        <v>477</v>
      </c>
      <c r="B37" s="445"/>
      <c r="C37" s="446" t="s">
        <v>492</v>
      </c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8"/>
      <c r="AC37" s="449" t="s">
        <v>477</v>
      </c>
      <c r="AD37" s="450"/>
      <c r="AE37" s="451">
        <v>17</v>
      </c>
      <c r="AF37" s="452"/>
      <c r="AG37" s="452"/>
      <c r="AH37" s="453"/>
      <c r="AI37" s="451">
        <v>17</v>
      </c>
      <c r="AJ37" s="452"/>
      <c r="AK37" s="452"/>
      <c r="AL37" s="453"/>
      <c r="AM37" s="429" t="s">
        <v>691</v>
      </c>
      <c r="AN37" s="430"/>
      <c r="AO37" s="430"/>
      <c r="AP37" s="431"/>
      <c r="AQ37" s="429" t="s">
        <v>691</v>
      </c>
      <c r="AR37" s="430"/>
      <c r="AS37" s="430"/>
      <c r="AT37" s="431"/>
      <c r="AU37" s="429" t="s">
        <v>691</v>
      </c>
      <c r="AV37" s="430"/>
      <c r="AW37" s="430"/>
      <c r="AX37" s="431"/>
      <c r="AY37" s="429" t="s">
        <v>691</v>
      </c>
      <c r="AZ37" s="430"/>
      <c r="BA37" s="430"/>
      <c r="BB37" s="431"/>
      <c r="BC37" s="429" t="s">
        <v>691</v>
      </c>
      <c r="BD37" s="430"/>
      <c r="BE37" s="430"/>
      <c r="BF37" s="431"/>
      <c r="BG37" s="432" t="s">
        <v>694</v>
      </c>
      <c r="BH37" s="433"/>
    </row>
    <row r="38" spans="1:60" ht="20.100000000000001" customHeight="1">
      <c r="A38" s="363" t="s">
        <v>14</v>
      </c>
      <c r="B38" s="364"/>
      <c r="C38" s="388" t="s">
        <v>430</v>
      </c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90"/>
      <c r="AC38" s="400" t="s">
        <v>265</v>
      </c>
      <c r="AD38" s="401"/>
      <c r="AE38" s="465">
        <v>0</v>
      </c>
      <c r="AF38" s="466"/>
      <c r="AG38" s="466"/>
      <c r="AH38" s="467"/>
      <c r="AI38" s="465">
        <v>0</v>
      </c>
      <c r="AJ38" s="466"/>
      <c r="AK38" s="466"/>
      <c r="AL38" s="467"/>
      <c r="AM38" s="465">
        <v>0</v>
      </c>
      <c r="AN38" s="466"/>
      <c r="AO38" s="466"/>
      <c r="AP38" s="467"/>
      <c r="AQ38" s="257" t="s">
        <v>691</v>
      </c>
      <c r="AR38" s="258"/>
      <c r="AS38" s="258"/>
      <c r="AT38" s="259"/>
      <c r="AU38" s="465">
        <v>0</v>
      </c>
      <c r="AV38" s="466"/>
      <c r="AW38" s="466"/>
      <c r="AX38" s="467"/>
      <c r="AY38" s="257" t="s">
        <v>691</v>
      </c>
      <c r="AZ38" s="258"/>
      <c r="BA38" s="258"/>
      <c r="BB38" s="259"/>
      <c r="BC38" s="465">
        <v>0</v>
      </c>
      <c r="BD38" s="466"/>
      <c r="BE38" s="466"/>
      <c r="BF38" s="467"/>
      <c r="BG38" s="310" t="str">
        <f t="shared" si="0"/>
        <v>n.é.</v>
      </c>
      <c r="BH38" s="311"/>
    </row>
    <row r="39" spans="1:60" ht="20.100000000000001" customHeight="1">
      <c r="A39" s="363" t="s">
        <v>15</v>
      </c>
      <c r="B39" s="364"/>
      <c r="C39" s="388" t="s">
        <v>431</v>
      </c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90"/>
      <c r="AC39" s="400" t="s">
        <v>266</v>
      </c>
      <c r="AD39" s="401"/>
      <c r="AE39" s="465">
        <v>0</v>
      </c>
      <c r="AF39" s="466"/>
      <c r="AG39" s="466"/>
      <c r="AH39" s="467"/>
      <c r="AI39" s="465">
        <v>0</v>
      </c>
      <c r="AJ39" s="466"/>
      <c r="AK39" s="466"/>
      <c r="AL39" s="467"/>
      <c r="AM39" s="465">
        <v>0</v>
      </c>
      <c r="AN39" s="466"/>
      <c r="AO39" s="466"/>
      <c r="AP39" s="467"/>
      <c r="AQ39" s="257" t="s">
        <v>691</v>
      </c>
      <c r="AR39" s="258"/>
      <c r="AS39" s="258"/>
      <c r="AT39" s="259"/>
      <c r="AU39" s="465">
        <v>0</v>
      </c>
      <c r="AV39" s="466"/>
      <c r="AW39" s="466"/>
      <c r="AX39" s="467"/>
      <c r="AY39" s="257" t="s">
        <v>691</v>
      </c>
      <c r="AZ39" s="258"/>
      <c r="BA39" s="258"/>
      <c r="BB39" s="259"/>
      <c r="BC39" s="465">
        <v>0</v>
      </c>
      <c r="BD39" s="466"/>
      <c r="BE39" s="466"/>
      <c r="BF39" s="467"/>
      <c r="BG39" s="310" t="str">
        <f t="shared" si="0"/>
        <v>n.é.</v>
      </c>
      <c r="BH39" s="311"/>
    </row>
    <row r="40" spans="1:60" ht="20.100000000000001" customHeight="1">
      <c r="A40" s="363" t="s">
        <v>53</v>
      </c>
      <c r="B40" s="364"/>
      <c r="C40" s="388" t="s">
        <v>432</v>
      </c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90"/>
      <c r="AC40" s="400" t="s">
        <v>267</v>
      </c>
      <c r="AD40" s="401"/>
      <c r="AE40" s="465">
        <v>0</v>
      </c>
      <c r="AF40" s="466"/>
      <c r="AG40" s="466"/>
      <c r="AH40" s="467"/>
      <c r="AI40" s="465">
        <v>0</v>
      </c>
      <c r="AJ40" s="466"/>
      <c r="AK40" s="466"/>
      <c r="AL40" s="467"/>
      <c r="AM40" s="465">
        <v>0</v>
      </c>
      <c r="AN40" s="466"/>
      <c r="AO40" s="466"/>
      <c r="AP40" s="467"/>
      <c r="AQ40" s="257" t="s">
        <v>691</v>
      </c>
      <c r="AR40" s="258"/>
      <c r="AS40" s="258"/>
      <c r="AT40" s="259"/>
      <c r="AU40" s="465">
        <v>0</v>
      </c>
      <c r="AV40" s="466"/>
      <c r="AW40" s="466"/>
      <c r="AX40" s="467"/>
      <c r="AY40" s="257" t="s">
        <v>691</v>
      </c>
      <c r="AZ40" s="258"/>
      <c r="BA40" s="258"/>
      <c r="BB40" s="259"/>
      <c r="BC40" s="465">
        <v>0</v>
      </c>
      <c r="BD40" s="466"/>
      <c r="BE40" s="466"/>
      <c r="BF40" s="467"/>
      <c r="BG40" s="310" t="str">
        <f t="shared" si="0"/>
        <v>n.é.</v>
      </c>
      <c r="BH40" s="311"/>
    </row>
    <row r="41" spans="1:60" ht="20.100000000000001" customHeight="1">
      <c r="A41" s="363" t="s">
        <v>54</v>
      </c>
      <c r="B41" s="364"/>
      <c r="C41" s="388" t="s">
        <v>268</v>
      </c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90"/>
      <c r="AC41" s="400" t="s">
        <v>269</v>
      </c>
      <c r="AD41" s="401"/>
      <c r="AE41" s="465">
        <v>43647</v>
      </c>
      <c r="AF41" s="466"/>
      <c r="AG41" s="466"/>
      <c r="AH41" s="467"/>
      <c r="AI41" s="465">
        <v>67367</v>
      </c>
      <c r="AJ41" s="466"/>
      <c r="AK41" s="466"/>
      <c r="AL41" s="467"/>
      <c r="AM41" s="482">
        <v>67367</v>
      </c>
      <c r="AN41" s="483"/>
      <c r="AO41" s="483"/>
      <c r="AP41" s="484"/>
      <c r="AQ41" s="257" t="s">
        <v>691</v>
      </c>
      <c r="AR41" s="258"/>
      <c r="AS41" s="258"/>
      <c r="AT41" s="259"/>
      <c r="AU41" s="482">
        <v>0</v>
      </c>
      <c r="AV41" s="483"/>
      <c r="AW41" s="483"/>
      <c r="AX41" s="484"/>
      <c r="AY41" s="257" t="s">
        <v>691</v>
      </c>
      <c r="AZ41" s="258"/>
      <c r="BA41" s="258"/>
      <c r="BB41" s="259"/>
      <c r="BC41" s="482">
        <v>67367</v>
      </c>
      <c r="BD41" s="483"/>
      <c r="BE41" s="483"/>
      <c r="BF41" s="484"/>
      <c r="BG41" s="310">
        <f t="shared" si="0"/>
        <v>1</v>
      </c>
      <c r="BH41" s="311"/>
    </row>
    <row r="42" spans="1:60" s="3" customFormat="1" ht="20.100000000000001" customHeight="1">
      <c r="A42" s="475" t="s">
        <v>55</v>
      </c>
      <c r="B42" s="476"/>
      <c r="C42" s="497" t="s">
        <v>270</v>
      </c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8"/>
      <c r="Z42" s="498"/>
      <c r="AA42" s="498"/>
      <c r="AB42" s="499"/>
      <c r="AC42" s="546" t="s">
        <v>271</v>
      </c>
      <c r="AD42" s="547"/>
      <c r="AE42" s="462">
        <f>SUM(AE36:AH41)-AE37</f>
        <v>43664</v>
      </c>
      <c r="AF42" s="463"/>
      <c r="AG42" s="463"/>
      <c r="AH42" s="464"/>
      <c r="AI42" s="462">
        <f t="shared" ref="AI42" si="9">SUM(AI36:AL41)-AI37</f>
        <v>67384</v>
      </c>
      <c r="AJ42" s="463"/>
      <c r="AK42" s="463"/>
      <c r="AL42" s="464"/>
      <c r="AM42" s="462">
        <f>SUM(AM36:AP41)</f>
        <v>67384</v>
      </c>
      <c r="AN42" s="463"/>
      <c r="AO42" s="463"/>
      <c r="AP42" s="464"/>
      <c r="AQ42" s="485" t="s">
        <v>691</v>
      </c>
      <c r="AR42" s="486"/>
      <c r="AS42" s="486"/>
      <c r="AT42" s="487"/>
      <c r="AU42" s="462">
        <f>SUM(AU36:AX41)</f>
        <v>0</v>
      </c>
      <c r="AV42" s="463"/>
      <c r="AW42" s="463"/>
      <c r="AX42" s="464"/>
      <c r="AY42" s="485" t="s">
        <v>691</v>
      </c>
      <c r="AZ42" s="486"/>
      <c r="BA42" s="486"/>
      <c r="BB42" s="487"/>
      <c r="BC42" s="462">
        <f>SUM(BC36:BF41)</f>
        <v>67384</v>
      </c>
      <c r="BD42" s="463"/>
      <c r="BE42" s="463"/>
      <c r="BF42" s="464"/>
      <c r="BG42" s="502">
        <f t="shared" si="0"/>
        <v>1</v>
      </c>
      <c r="BH42" s="503"/>
    </row>
    <row r="43" spans="1:60" ht="20.100000000000001" customHeight="1">
      <c r="A43" s="363" t="s">
        <v>56</v>
      </c>
      <c r="B43" s="364"/>
      <c r="C43" s="388" t="s">
        <v>272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90"/>
      <c r="AC43" s="400" t="s">
        <v>273</v>
      </c>
      <c r="AD43" s="401"/>
      <c r="AE43" s="465">
        <v>0</v>
      </c>
      <c r="AF43" s="466"/>
      <c r="AG43" s="466"/>
      <c r="AH43" s="467"/>
      <c r="AI43" s="465">
        <v>0</v>
      </c>
      <c r="AJ43" s="466"/>
      <c r="AK43" s="466"/>
      <c r="AL43" s="467"/>
      <c r="AM43" s="465">
        <v>0</v>
      </c>
      <c r="AN43" s="466"/>
      <c r="AO43" s="466"/>
      <c r="AP43" s="467"/>
      <c r="AQ43" s="257" t="s">
        <v>691</v>
      </c>
      <c r="AR43" s="258"/>
      <c r="AS43" s="258"/>
      <c r="AT43" s="259"/>
      <c r="AU43" s="465">
        <v>0</v>
      </c>
      <c r="AV43" s="466"/>
      <c r="AW43" s="466"/>
      <c r="AX43" s="467"/>
      <c r="AY43" s="257" t="s">
        <v>691</v>
      </c>
      <c r="AZ43" s="258"/>
      <c r="BA43" s="258"/>
      <c r="BB43" s="259"/>
      <c r="BC43" s="465">
        <v>0</v>
      </c>
      <c r="BD43" s="466"/>
      <c r="BE43" s="466"/>
      <c r="BF43" s="467"/>
      <c r="BG43" s="310" t="str">
        <f t="shared" si="0"/>
        <v>n.é.</v>
      </c>
      <c r="BH43" s="311"/>
    </row>
    <row r="44" spans="1:60" ht="20.100000000000001" customHeight="1">
      <c r="A44" s="363" t="s">
        <v>106</v>
      </c>
      <c r="B44" s="364"/>
      <c r="C44" s="388" t="s">
        <v>274</v>
      </c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90"/>
      <c r="AC44" s="400" t="s">
        <v>275</v>
      </c>
      <c r="AD44" s="401"/>
      <c r="AE44" s="465">
        <v>0</v>
      </c>
      <c r="AF44" s="466"/>
      <c r="AG44" s="466"/>
      <c r="AH44" s="467"/>
      <c r="AI44" s="465">
        <v>0</v>
      </c>
      <c r="AJ44" s="466"/>
      <c r="AK44" s="466"/>
      <c r="AL44" s="467"/>
      <c r="AM44" s="465">
        <v>0</v>
      </c>
      <c r="AN44" s="466"/>
      <c r="AO44" s="466"/>
      <c r="AP44" s="467"/>
      <c r="AQ44" s="257" t="s">
        <v>691</v>
      </c>
      <c r="AR44" s="258"/>
      <c r="AS44" s="258"/>
      <c r="AT44" s="259"/>
      <c r="AU44" s="465">
        <v>0</v>
      </c>
      <c r="AV44" s="466"/>
      <c r="AW44" s="466"/>
      <c r="AX44" s="467"/>
      <c r="AY44" s="257" t="s">
        <v>691</v>
      </c>
      <c r="AZ44" s="258"/>
      <c r="BA44" s="258"/>
      <c r="BB44" s="259"/>
      <c r="BC44" s="465">
        <v>0</v>
      </c>
      <c r="BD44" s="466"/>
      <c r="BE44" s="466"/>
      <c r="BF44" s="467"/>
      <c r="BG44" s="310" t="str">
        <f t="shared" si="0"/>
        <v>n.é.</v>
      </c>
      <c r="BH44" s="311"/>
    </row>
    <row r="45" spans="1:60" s="3" customFormat="1" ht="20.100000000000001" customHeight="1">
      <c r="A45" s="475" t="s">
        <v>107</v>
      </c>
      <c r="B45" s="476"/>
      <c r="C45" s="497" t="s">
        <v>276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8"/>
      <c r="X45" s="498"/>
      <c r="Y45" s="498"/>
      <c r="Z45" s="498"/>
      <c r="AA45" s="498"/>
      <c r="AB45" s="499"/>
      <c r="AC45" s="546" t="s">
        <v>277</v>
      </c>
      <c r="AD45" s="547"/>
      <c r="AE45" s="462">
        <f>SUM(AE43:AH44)</f>
        <v>0</v>
      </c>
      <c r="AF45" s="463"/>
      <c r="AG45" s="463"/>
      <c r="AH45" s="464"/>
      <c r="AI45" s="462">
        <f t="shared" ref="AI45" si="10">SUM(AI43:AL44)</f>
        <v>0</v>
      </c>
      <c r="AJ45" s="463"/>
      <c r="AK45" s="463"/>
      <c r="AL45" s="464"/>
      <c r="AM45" s="462">
        <f t="shared" ref="AM45" si="11">SUM(AM43:AP44)</f>
        <v>0</v>
      </c>
      <c r="AN45" s="463"/>
      <c r="AO45" s="463"/>
      <c r="AP45" s="464"/>
      <c r="AQ45" s="485" t="s">
        <v>691</v>
      </c>
      <c r="AR45" s="486"/>
      <c r="AS45" s="486"/>
      <c r="AT45" s="487"/>
      <c r="AU45" s="462">
        <f t="shared" ref="AU45" si="12">SUM(AU43:AX44)</f>
        <v>0</v>
      </c>
      <c r="AV45" s="463"/>
      <c r="AW45" s="463"/>
      <c r="AX45" s="464"/>
      <c r="AY45" s="485" t="s">
        <v>691</v>
      </c>
      <c r="AZ45" s="486"/>
      <c r="BA45" s="486"/>
      <c r="BB45" s="487"/>
      <c r="BC45" s="462">
        <f t="shared" ref="BC45" si="13">SUM(BC43:BF44)</f>
        <v>0</v>
      </c>
      <c r="BD45" s="463"/>
      <c r="BE45" s="463"/>
      <c r="BF45" s="464"/>
      <c r="BG45" s="502" t="str">
        <f t="shared" si="0"/>
        <v>n.é.</v>
      </c>
      <c r="BH45" s="503"/>
    </row>
    <row r="46" spans="1:60" ht="20.100000000000001" customHeight="1">
      <c r="A46" s="363" t="s">
        <v>179</v>
      </c>
      <c r="B46" s="364"/>
      <c r="C46" s="388" t="s">
        <v>278</v>
      </c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90"/>
      <c r="AC46" s="400" t="s">
        <v>279</v>
      </c>
      <c r="AD46" s="401"/>
      <c r="AE46" s="465">
        <v>0</v>
      </c>
      <c r="AF46" s="466"/>
      <c r="AG46" s="466"/>
      <c r="AH46" s="467"/>
      <c r="AI46" s="465">
        <v>0</v>
      </c>
      <c r="AJ46" s="466"/>
      <c r="AK46" s="466"/>
      <c r="AL46" s="467"/>
      <c r="AM46" s="465">
        <v>0</v>
      </c>
      <c r="AN46" s="466"/>
      <c r="AO46" s="466"/>
      <c r="AP46" s="467"/>
      <c r="AQ46" s="257" t="s">
        <v>691</v>
      </c>
      <c r="AR46" s="258"/>
      <c r="AS46" s="258"/>
      <c r="AT46" s="259"/>
      <c r="AU46" s="465">
        <v>0</v>
      </c>
      <c r="AV46" s="466"/>
      <c r="AW46" s="466"/>
      <c r="AX46" s="467"/>
      <c r="AY46" s="257" t="s">
        <v>691</v>
      </c>
      <c r="AZ46" s="258"/>
      <c r="BA46" s="258"/>
      <c r="BB46" s="259"/>
      <c r="BC46" s="465">
        <v>0</v>
      </c>
      <c r="BD46" s="466"/>
      <c r="BE46" s="466"/>
      <c r="BF46" s="467"/>
      <c r="BG46" s="310" t="str">
        <f t="shared" si="0"/>
        <v>n.é.</v>
      </c>
      <c r="BH46" s="311"/>
    </row>
    <row r="47" spans="1:60" ht="20.100000000000001" customHeight="1">
      <c r="A47" s="363" t="s">
        <v>180</v>
      </c>
      <c r="B47" s="364"/>
      <c r="C47" s="388" t="s">
        <v>280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90"/>
      <c r="AC47" s="400" t="s">
        <v>281</v>
      </c>
      <c r="AD47" s="401"/>
      <c r="AE47" s="465">
        <v>0</v>
      </c>
      <c r="AF47" s="466"/>
      <c r="AG47" s="466"/>
      <c r="AH47" s="467"/>
      <c r="AI47" s="465">
        <v>0</v>
      </c>
      <c r="AJ47" s="466"/>
      <c r="AK47" s="466"/>
      <c r="AL47" s="467"/>
      <c r="AM47" s="465">
        <v>0</v>
      </c>
      <c r="AN47" s="466"/>
      <c r="AO47" s="466"/>
      <c r="AP47" s="467"/>
      <c r="AQ47" s="257" t="s">
        <v>691</v>
      </c>
      <c r="AR47" s="258"/>
      <c r="AS47" s="258"/>
      <c r="AT47" s="259"/>
      <c r="AU47" s="465">
        <v>0</v>
      </c>
      <c r="AV47" s="466"/>
      <c r="AW47" s="466"/>
      <c r="AX47" s="467"/>
      <c r="AY47" s="257" t="s">
        <v>691</v>
      </c>
      <c r="AZ47" s="258"/>
      <c r="BA47" s="258"/>
      <c r="BB47" s="259"/>
      <c r="BC47" s="465">
        <v>0</v>
      </c>
      <c r="BD47" s="466"/>
      <c r="BE47" s="466"/>
      <c r="BF47" s="467"/>
      <c r="BG47" s="310" t="str">
        <f t="shared" si="0"/>
        <v>n.é.</v>
      </c>
      <c r="BH47" s="311"/>
    </row>
    <row r="48" spans="1:60" ht="20.100000000000001" customHeight="1">
      <c r="A48" s="363" t="s">
        <v>181</v>
      </c>
      <c r="B48" s="364"/>
      <c r="C48" s="388" t="s">
        <v>282</v>
      </c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90"/>
      <c r="AC48" s="400" t="s">
        <v>283</v>
      </c>
      <c r="AD48" s="401"/>
      <c r="AE48" s="465">
        <f>SUM(AE49)</f>
        <v>3000</v>
      </c>
      <c r="AF48" s="466"/>
      <c r="AG48" s="466"/>
      <c r="AH48" s="467"/>
      <c r="AI48" s="465">
        <v>3471</v>
      </c>
      <c r="AJ48" s="466"/>
      <c r="AK48" s="466"/>
      <c r="AL48" s="467"/>
      <c r="AM48" s="482">
        <v>3471</v>
      </c>
      <c r="AN48" s="483"/>
      <c r="AO48" s="483"/>
      <c r="AP48" s="484"/>
      <c r="AQ48" s="257" t="s">
        <v>691</v>
      </c>
      <c r="AR48" s="258"/>
      <c r="AS48" s="258"/>
      <c r="AT48" s="259"/>
      <c r="AU48" s="482">
        <v>0</v>
      </c>
      <c r="AV48" s="483"/>
      <c r="AW48" s="483"/>
      <c r="AX48" s="484"/>
      <c r="AY48" s="257" t="s">
        <v>691</v>
      </c>
      <c r="AZ48" s="258"/>
      <c r="BA48" s="258"/>
      <c r="BB48" s="259"/>
      <c r="BC48" s="482">
        <v>2907</v>
      </c>
      <c r="BD48" s="483"/>
      <c r="BE48" s="483"/>
      <c r="BF48" s="484"/>
      <c r="BG48" s="310">
        <f t="shared" si="0"/>
        <v>0.83751080380293863</v>
      </c>
      <c r="BH48" s="311"/>
    </row>
    <row r="49" spans="1:60" s="7" customFormat="1" ht="20.100000000000001" customHeight="1">
      <c r="A49" s="444" t="s">
        <v>477</v>
      </c>
      <c r="B49" s="445"/>
      <c r="C49" s="446" t="s">
        <v>486</v>
      </c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8"/>
      <c r="AC49" s="449" t="s">
        <v>477</v>
      </c>
      <c r="AD49" s="450"/>
      <c r="AE49" s="451">
        <v>3000</v>
      </c>
      <c r="AF49" s="452"/>
      <c r="AG49" s="452"/>
      <c r="AH49" s="453"/>
      <c r="AI49" s="451">
        <v>3471</v>
      </c>
      <c r="AJ49" s="452"/>
      <c r="AK49" s="452"/>
      <c r="AL49" s="453"/>
      <c r="AM49" s="429" t="s">
        <v>691</v>
      </c>
      <c r="AN49" s="430"/>
      <c r="AO49" s="430"/>
      <c r="AP49" s="431"/>
      <c r="AQ49" s="429" t="s">
        <v>691</v>
      </c>
      <c r="AR49" s="430"/>
      <c r="AS49" s="430"/>
      <c r="AT49" s="431"/>
      <c r="AU49" s="429" t="s">
        <v>691</v>
      </c>
      <c r="AV49" s="430"/>
      <c r="AW49" s="430"/>
      <c r="AX49" s="431"/>
      <c r="AY49" s="429" t="s">
        <v>691</v>
      </c>
      <c r="AZ49" s="430"/>
      <c r="BA49" s="430"/>
      <c r="BB49" s="431"/>
      <c r="BC49" s="429" t="s">
        <v>691</v>
      </c>
      <c r="BD49" s="430"/>
      <c r="BE49" s="430"/>
      <c r="BF49" s="431"/>
      <c r="BG49" s="432" t="s">
        <v>694</v>
      </c>
      <c r="BH49" s="433"/>
    </row>
    <row r="50" spans="1:60" ht="20.100000000000001" customHeight="1">
      <c r="A50" s="363" t="s">
        <v>182</v>
      </c>
      <c r="B50" s="364"/>
      <c r="C50" s="388" t="s">
        <v>284</v>
      </c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90"/>
      <c r="AC50" s="400" t="s">
        <v>285</v>
      </c>
      <c r="AD50" s="401"/>
      <c r="AE50" s="465">
        <f>SUM(AE51)</f>
        <v>80000</v>
      </c>
      <c r="AF50" s="466"/>
      <c r="AG50" s="466"/>
      <c r="AH50" s="467"/>
      <c r="AI50" s="465">
        <v>81838</v>
      </c>
      <c r="AJ50" s="466"/>
      <c r="AK50" s="466"/>
      <c r="AL50" s="467"/>
      <c r="AM50" s="482">
        <v>81838</v>
      </c>
      <c r="AN50" s="483"/>
      <c r="AO50" s="483"/>
      <c r="AP50" s="484"/>
      <c r="AQ50" s="257" t="s">
        <v>691</v>
      </c>
      <c r="AR50" s="258"/>
      <c r="AS50" s="258"/>
      <c r="AT50" s="259"/>
      <c r="AU50" s="482">
        <v>0</v>
      </c>
      <c r="AV50" s="483"/>
      <c r="AW50" s="483"/>
      <c r="AX50" s="484"/>
      <c r="AY50" s="257" t="s">
        <v>691</v>
      </c>
      <c r="AZ50" s="258"/>
      <c r="BA50" s="258"/>
      <c r="BB50" s="259"/>
      <c r="BC50" s="482">
        <v>77643</v>
      </c>
      <c r="BD50" s="483"/>
      <c r="BE50" s="483"/>
      <c r="BF50" s="484"/>
      <c r="BG50" s="310">
        <f t="shared" si="0"/>
        <v>0.94874019404188759</v>
      </c>
      <c r="BH50" s="311"/>
    </row>
    <row r="51" spans="1:60" s="7" customFormat="1" ht="20.100000000000001" customHeight="1">
      <c r="A51" s="444" t="s">
        <v>477</v>
      </c>
      <c r="B51" s="445"/>
      <c r="C51" s="446" t="s">
        <v>487</v>
      </c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8"/>
      <c r="AC51" s="449" t="s">
        <v>477</v>
      </c>
      <c r="AD51" s="450"/>
      <c r="AE51" s="451">
        <v>80000</v>
      </c>
      <c r="AF51" s="452"/>
      <c r="AG51" s="452"/>
      <c r="AH51" s="453"/>
      <c r="AI51" s="451">
        <v>81838</v>
      </c>
      <c r="AJ51" s="452"/>
      <c r="AK51" s="452"/>
      <c r="AL51" s="453"/>
      <c r="AM51" s="429" t="s">
        <v>691</v>
      </c>
      <c r="AN51" s="430"/>
      <c r="AO51" s="430"/>
      <c r="AP51" s="431"/>
      <c r="AQ51" s="429" t="s">
        <v>691</v>
      </c>
      <c r="AR51" s="430"/>
      <c r="AS51" s="430"/>
      <c r="AT51" s="431"/>
      <c r="AU51" s="429" t="s">
        <v>691</v>
      </c>
      <c r="AV51" s="430"/>
      <c r="AW51" s="430"/>
      <c r="AX51" s="431"/>
      <c r="AY51" s="429" t="s">
        <v>691</v>
      </c>
      <c r="AZ51" s="430"/>
      <c r="BA51" s="430"/>
      <c r="BB51" s="431"/>
      <c r="BC51" s="429" t="s">
        <v>691</v>
      </c>
      <c r="BD51" s="430"/>
      <c r="BE51" s="430"/>
      <c r="BF51" s="431"/>
      <c r="BG51" s="432" t="s">
        <v>694</v>
      </c>
      <c r="BH51" s="433"/>
    </row>
    <row r="52" spans="1:60" ht="20.100000000000001" customHeight="1">
      <c r="A52" s="363" t="s">
        <v>183</v>
      </c>
      <c r="B52" s="364"/>
      <c r="C52" s="388" t="s">
        <v>286</v>
      </c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90"/>
      <c r="AC52" s="400" t="s">
        <v>287</v>
      </c>
      <c r="AD52" s="401"/>
      <c r="AE52" s="465">
        <v>0</v>
      </c>
      <c r="AF52" s="466"/>
      <c r="AG52" s="466"/>
      <c r="AH52" s="467"/>
      <c r="AI52" s="465">
        <v>0</v>
      </c>
      <c r="AJ52" s="466"/>
      <c r="AK52" s="466"/>
      <c r="AL52" s="467"/>
      <c r="AM52" s="465">
        <v>0</v>
      </c>
      <c r="AN52" s="466"/>
      <c r="AO52" s="466"/>
      <c r="AP52" s="467"/>
      <c r="AQ52" s="257" t="s">
        <v>691</v>
      </c>
      <c r="AR52" s="258"/>
      <c r="AS52" s="258"/>
      <c r="AT52" s="259"/>
      <c r="AU52" s="465">
        <v>0</v>
      </c>
      <c r="AV52" s="466"/>
      <c r="AW52" s="466"/>
      <c r="AX52" s="467"/>
      <c r="AY52" s="257" t="s">
        <v>691</v>
      </c>
      <c r="AZ52" s="258"/>
      <c r="BA52" s="258"/>
      <c r="BB52" s="259"/>
      <c r="BC52" s="465">
        <v>0</v>
      </c>
      <c r="BD52" s="466"/>
      <c r="BE52" s="466"/>
      <c r="BF52" s="467"/>
      <c r="BG52" s="310" t="str">
        <f t="shared" si="0"/>
        <v>n.é.</v>
      </c>
      <c r="BH52" s="311"/>
    </row>
    <row r="53" spans="1:60" ht="20.100000000000001" customHeight="1">
      <c r="A53" s="363" t="s">
        <v>184</v>
      </c>
      <c r="B53" s="364"/>
      <c r="C53" s="388" t="s">
        <v>288</v>
      </c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90"/>
      <c r="AC53" s="400" t="s">
        <v>289</v>
      </c>
      <c r="AD53" s="401"/>
      <c r="AE53" s="465">
        <v>0</v>
      </c>
      <c r="AF53" s="466"/>
      <c r="AG53" s="466"/>
      <c r="AH53" s="467"/>
      <c r="AI53" s="465">
        <v>0</v>
      </c>
      <c r="AJ53" s="466"/>
      <c r="AK53" s="466"/>
      <c r="AL53" s="467"/>
      <c r="AM53" s="465">
        <v>0</v>
      </c>
      <c r="AN53" s="466"/>
      <c r="AO53" s="466"/>
      <c r="AP53" s="467"/>
      <c r="AQ53" s="257" t="s">
        <v>691</v>
      </c>
      <c r="AR53" s="258"/>
      <c r="AS53" s="258"/>
      <c r="AT53" s="259"/>
      <c r="AU53" s="465">
        <v>0</v>
      </c>
      <c r="AV53" s="466"/>
      <c r="AW53" s="466"/>
      <c r="AX53" s="467"/>
      <c r="AY53" s="257" t="s">
        <v>691</v>
      </c>
      <c r="AZ53" s="258"/>
      <c r="BA53" s="258"/>
      <c r="BB53" s="259"/>
      <c r="BC53" s="465">
        <v>0</v>
      </c>
      <c r="BD53" s="466"/>
      <c r="BE53" s="466"/>
      <c r="BF53" s="467"/>
      <c r="BG53" s="310" t="str">
        <f t="shared" si="0"/>
        <v>n.é.</v>
      </c>
      <c r="BH53" s="311"/>
    </row>
    <row r="54" spans="1:60" ht="20.100000000000001" customHeight="1">
      <c r="A54" s="363" t="s">
        <v>185</v>
      </c>
      <c r="B54" s="364"/>
      <c r="C54" s="388" t="s">
        <v>290</v>
      </c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90"/>
      <c r="AC54" s="400" t="s">
        <v>291</v>
      </c>
      <c r="AD54" s="401"/>
      <c r="AE54" s="465">
        <v>6000</v>
      </c>
      <c r="AF54" s="466"/>
      <c r="AG54" s="466"/>
      <c r="AH54" s="467"/>
      <c r="AI54" s="465">
        <v>6581</v>
      </c>
      <c r="AJ54" s="466"/>
      <c r="AK54" s="466"/>
      <c r="AL54" s="467"/>
      <c r="AM54" s="482">
        <v>6581</v>
      </c>
      <c r="AN54" s="483"/>
      <c r="AO54" s="483"/>
      <c r="AP54" s="484"/>
      <c r="AQ54" s="257" t="s">
        <v>691</v>
      </c>
      <c r="AR54" s="258"/>
      <c r="AS54" s="258"/>
      <c r="AT54" s="259"/>
      <c r="AU54" s="482">
        <v>0</v>
      </c>
      <c r="AV54" s="483"/>
      <c r="AW54" s="483"/>
      <c r="AX54" s="484"/>
      <c r="AY54" s="257" t="s">
        <v>691</v>
      </c>
      <c r="AZ54" s="258"/>
      <c r="BA54" s="258"/>
      <c r="BB54" s="259"/>
      <c r="BC54" s="482">
        <v>5890</v>
      </c>
      <c r="BD54" s="483"/>
      <c r="BE54" s="483"/>
      <c r="BF54" s="484"/>
      <c r="BG54" s="310">
        <f t="shared" si="0"/>
        <v>0.89500075976295401</v>
      </c>
      <c r="BH54" s="311"/>
    </row>
    <row r="55" spans="1:60" ht="20.100000000000001" customHeight="1">
      <c r="A55" s="363" t="s">
        <v>186</v>
      </c>
      <c r="B55" s="364"/>
      <c r="C55" s="388" t="s">
        <v>292</v>
      </c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90"/>
      <c r="AC55" s="400" t="s">
        <v>293</v>
      </c>
      <c r="AD55" s="401"/>
      <c r="AE55" s="465">
        <f>SUM(AE56)</f>
        <v>300</v>
      </c>
      <c r="AF55" s="466"/>
      <c r="AG55" s="466"/>
      <c r="AH55" s="467"/>
      <c r="AI55" s="465">
        <v>813</v>
      </c>
      <c r="AJ55" s="466"/>
      <c r="AK55" s="466"/>
      <c r="AL55" s="467"/>
      <c r="AM55" s="482">
        <v>813</v>
      </c>
      <c r="AN55" s="483"/>
      <c r="AO55" s="483"/>
      <c r="AP55" s="484"/>
      <c r="AQ55" s="257" t="s">
        <v>691</v>
      </c>
      <c r="AR55" s="258"/>
      <c r="AS55" s="258"/>
      <c r="AT55" s="259"/>
      <c r="AU55" s="482">
        <v>0</v>
      </c>
      <c r="AV55" s="483"/>
      <c r="AW55" s="483"/>
      <c r="AX55" s="484"/>
      <c r="AY55" s="257" t="s">
        <v>691</v>
      </c>
      <c r="AZ55" s="258"/>
      <c r="BA55" s="258"/>
      <c r="BB55" s="259"/>
      <c r="BC55" s="482">
        <v>118</v>
      </c>
      <c r="BD55" s="483"/>
      <c r="BE55" s="483"/>
      <c r="BF55" s="484"/>
      <c r="BG55" s="310">
        <f t="shared" si="0"/>
        <v>0.14514145141451415</v>
      </c>
      <c r="BH55" s="311"/>
    </row>
    <row r="56" spans="1:60" s="7" customFormat="1" ht="20.100000000000001" customHeight="1">
      <c r="A56" s="444" t="s">
        <v>477</v>
      </c>
      <c r="B56" s="445"/>
      <c r="C56" s="446" t="s">
        <v>488</v>
      </c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8"/>
      <c r="AC56" s="449" t="s">
        <v>477</v>
      </c>
      <c r="AD56" s="450"/>
      <c r="AE56" s="451">
        <v>300</v>
      </c>
      <c r="AF56" s="452"/>
      <c r="AG56" s="452"/>
      <c r="AH56" s="453"/>
      <c r="AI56" s="451">
        <v>813</v>
      </c>
      <c r="AJ56" s="452"/>
      <c r="AK56" s="452"/>
      <c r="AL56" s="453"/>
      <c r="AM56" s="429" t="s">
        <v>691</v>
      </c>
      <c r="AN56" s="430"/>
      <c r="AO56" s="430"/>
      <c r="AP56" s="431"/>
      <c r="AQ56" s="429" t="s">
        <v>691</v>
      </c>
      <c r="AR56" s="430"/>
      <c r="AS56" s="430"/>
      <c r="AT56" s="431"/>
      <c r="AU56" s="429" t="s">
        <v>691</v>
      </c>
      <c r="AV56" s="430"/>
      <c r="AW56" s="430"/>
      <c r="AX56" s="431"/>
      <c r="AY56" s="429" t="s">
        <v>691</v>
      </c>
      <c r="AZ56" s="430"/>
      <c r="BA56" s="430"/>
      <c r="BB56" s="431"/>
      <c r="BC56" s="429" t="s">
        <v>691</v>
      </c>
      <c r="BD56" s="430"/>
      <c r="BE56" s="430"/>
      <c r="BF56" s="431"/>
      <c r="BG56" s="432" t="s">
        <v>694</v>
      </c>
      <c r="BH56" s="433"/>
    </row>
    <row r="57" spans="1:60" s="3" customFormat="1" ht="20.100000000000001" customHeight="1">
      <c r="A57" s="475" t="s">
        <v>187</v>
      </c>
      <c r="B57" s="476"/>
      <c r="C57" s="497" t="s">
        <v>294</v>
      </c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  <c r="S57" s="498"/>
      <c r="T57" s="498"/>
      <c r="U57" s="498"/>
      <c r="V57" s="498"/>
      <c r="W57" s="498"/>
      <c r="X57" s="498"/>
      <c r="Y57" s="498"/>
      <c r="Z57" s="498"/>
      <c r="AA57" s="498"/>
      <c r="AB57" s="499"/>
      <c r="AC57" s="546" t="s">
        <v>295</v>
      </c>
      <c r="AD57" s="547"/>
      <c r="AE57" s="462">
        <f>SUM(AE50:AH56)-AE51-AE56</f>
        <v>86300</v>
      </c>
      <c r="AF57" s="463"/>
      <c r="AG57" s="463"/>
      <c r="AH57" s="464"/>
      <c r="AI57" s="462">
        <f t="shared" ref="AI57" si="14">SUM(AI50:AL56)-AI51-AI56</f>
        <v>89232</v>
      </c>
      <c r="AJ57" s="463"/>
      <c r="AK57" s="463"/>
      <c r="AL57" s="464"/>
      <c r="AM57" s="462">
        <f>SUM(AM50:AP56)</f>
        <v>89232</v>
      </c>
      <c r="AN57" s="463"/>
      <c r="AO57" s="463"/>
      <c r="AP57" s="464"/>
      <c r="AQ57" s="485" t="s">
        <v>691</v>
      </c>
      <c r="AR57" s="486"/>
      <c r="AS57" s="486"/>
      <c r="AT57" s="487"/>
      <c r="AU57" s="462">
        <f>SUM(AU50:AX56)</f>
        <v>0</v>
      </c>
      <c r="AV57" s="463"/>
      <c r="AW57" s="463"/>
      <c r="AX57" s="464"/>
      <c r="AY57" s="485" t="s">
        <v>691</v>
      </c>
      <c r="AZ57" s="486"/>
      <c r="BA57" s="486"/>
      <c r="BB57" s="487"/>
      <c r="BC57" s="462">
        <f>SUM(BC50:BF56)</f>
        <v>83651</v>
      </c>
      <c r="BD57" s="463"/>
      <c r="BE57" s="463"/>
      <c r="BF57" s="464"/>
      <c r="BG57" s="502">
        <f t="shared" si="0"/>
        <v>0.93745517303209613</v>
      </c>
      <c r="BH57" s="503"/>
    </row>
    <row r="58" spans="1:60" ht="20.100000000000001" customHeight="1">
      <c r="A58" s="363" t="s">
        <v>188</v>
      </c>
      <c r="B58" s="364"/>
      <c r="C58" s="388" t="s">
        <v>296</v>
      </c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89"/>
      <c r="Z58" s="389"/>
      <c r="AA58" s="389"/>
      <c r="AB58" s="390"/>
      <c r="AC58" s="400" t="s">
        <v>297</v>
      </c>
      <c r="AD58" s="401"/>
      <c r="AE58" s="465">
        <f>SUM(AE59:AH60)</f>
        <v>20</v>
      </c>
      <c r="AF58" s="466"/>
      <c r="AG58" s="466"/>
      <c r="AH58" s="467"/>
      <c r="AI58" s="465">
        <v>1397</v>
      </c>
      <c r="AJ58" s="466"/>
      <c r="AK58" s="466"/>
      <c r="AL58" s="467"/>
      <c r="AM58" s="482">
        <v>1397</v>
      </c>
      <c r="AN58" s="483"/>
      <c r="AO58" s="483"/>
      <c r="AP58" s="484"/>
      <c r="AQ58" s="257" t="s">
        <v>691</v>
      </c>
      <c r="AR58" s="258"/>
      <c r="AS58" s="258"/>
      <c r="AT58" s="259"/>
      <c r="AU58" s="482">
        <v>0</v>
      </c>
      <c r="AV58" s="483"/>
      <c r="AW58" s="483"/>
      <c r="AX58" s="484"/>
      <c r="AY58" s="257" t="s">
        <v>691</v>
      </c>
      <c r="AZ58" s="258"/>
      <c r="BA58" s="258"/>
      <c r="BB58" s="259"/>
      <c r="BC58" s="482">
        <v>0</v>
      </c>
      <c r="BD58" s="483"/>
      <c r="BE58" s="483"/>
      <c r="BF58" s="484"/>
      <c r="BG58" s="310">
        <f t="shared" si="0"/>
        <v>0</v>
      </c>
      <c r="BH58" s="311"/>
    </row>
    <row r="59" spans="1:60" s="7" customFormat="1" ht="20.100000000000001" customHeight="1">
      <c r="A59" s="444" t="s">
        <v>477</v>
      </c>
      <c r="B59" s="445"/>
      <c r="C59" s="446" t="s">
        <v>695</v>
      </c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8"/>
      <c r="AC59" s="449" t="s">
        <v>477</v>
      </c>
      <c r="AD59" s="450"/>
      <c r="AE59" s="451">
        <v>0</v>
      </c>
      <c r="AF59" s="452"/>
      <c r="AG59" s="452"/>
      <c r="AH59" s="453"/>
      <c r="AI59" s="451">
        <v>1397</v>
      </c>
      <c r="AJ59" s="452"/>
      <c r="AK59" s="452"/>
      <c r="AL59" s="453"/>
      <c r="AM59" s="429" t="s">
        <v>691</v>
      </c>
      <c r="AN59" s="430"/>
      <c r="AO59" s="430"/>
      <c r="AP59" s="431"/>
      <c r="AQ59" s="429" t="s">
        <v>691</v>
      </c>
      <c r="AR59" s="430"/>
      <c r="AS59" s="430"/>
      <c r="AT59" s="431"/>
      <c r="AU59" s="429" t="s">
        <v>691</v>
      </c>
      <c r="AV59" s="430"/>
      <c r="AW59" s="430"/>
      <c r="AX59" s="431"/>
      <c r="AY59" s="429" t="s">
        <v>691</v>
      </c>
      <c r="AZ59" s="430"/>
      <c r="BA59" s="430"/>
      <c r="BB59" s="431"/>
      <c r="BC59" s="429" t="s">
        <v>691</v>
      </c>
      <c r="BD59" s="430"/>
      <c r="BE59" s="430"/>
      <c r="BF59" s="431"/>
      <c r="BG59" s="432" t="s">
        <v>694</v>
      </c>
      <c r="BH59" s="433"/>
    </row>
    <row r="60" spans="1:60" s="7" customFormat="1" ht="20.100000000000001" customHeight="1">
      <c r="A60" s="444" t="s">
        <v>477</v>
      </c>
      <c r="B60" s="445"/>
      <c r="C60" s="446" t="s">
        <v>489</v>
      </c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8"/>
      <c r="AC60" s="449" t="s">
        <v>477</v>
      </c>
      <c r="AD60" s="450"/>
      <c r="AE60" s="451">
        <v>20</v>
      </c>
      <c r="AF60" s="452"/>
      <c r="AG60" s="452"/>
      <c r="AH60" s="453"/>
      <c r="AI60" s="451">
        <v>0</v>
      </c>
      <c r="AJ60" s="452"/>
      <c r="AK60" s="452"/>
      <c r="AL60" s="453"/>
      <c r="AM60" s="429" t="s">
        <v>691</v>
      </c>
      <c r="AN60" s="430"/>
      <c r="AO60" s="430"/>
      <c r="AP60" s="431"/>
      <c r="AQ60" s="429" t="s">
        <v>691</v>
      </c>
      <c r="AR60" s="430"/>
      <c r="AS60" s="430"/>
      <c r="AT60" s="431"/>
      <c r="AU60" s="429" t="s">
        <v>691</v>
      </c>
      <c r="AV60" s="430"/>
      <c r="AW60" s="430"/>
      <c r="AX60" s="431"/>
      <c r="AY60" s="429" t="s">
        <v>691</v>
      </c>
      <c r="AZ60" s="430"/>
      <c r="BA60" s="430"/>
      <c r="BB60" s="431"/>
      <c r="BC60" s="429" t="s">
        <v>691</v>
      </c>
      <c r="BD60" s="430"/>
      <c r="BE60" s="430"/>
      <c r="BF60" s="431"/>
      <c r="BG60" s="432" t="s">
        <v>694</v>
      </c>
      <c r="BH60" s="433"/>
    </row>
    <row r="61" spans="1:60" s="3" customFormat="1" ht="20.100000000000001" customHeight="1">
      <c r="A61" s="475" t="s">
        <v>189</v>
      </c>
      <c r="B61" s="476"/>
      <c r="C61" s="497" t="s">
        <v>298</v>
      </c>
      <c r="D61" s="498"/>
      <c r="E61" s="498"/>
      <c r="F61" s="498"/>
      <c r="G61" s="498"/>
      <c r="H61" s="498"/>
      <c r="I61" s="498"/>
      <c r="J61" s="498"/>
      <c r="K61" s="498"/>
      <c r="L61" s="498"/>
      <c r="M61" s="498"/>
      <c r="N61" s="498"/>
      <c r="O61" s="498"/>
      <c r="P61" s="498"/>
      <c r="Q61" s="498"/>
      <c r="R61" s="498"/>
      <c r="S61" s="498"/>
      <c r="T61" s="498"/>
      <c r="U61" s="498"/>
      <c r="V61" s="498"/>
      <c r="W61" s="498"/>
      <c r="X61" s="498"/>
      <c r="Y61" s="498"/>
      <c r="Z61" s="498"/>
      <c r="AA61" s="498"/>
      <c r="AB61" s="499"/>
      <c r="AC61" s="546" t="s">
        <v>299</v>
      </c>
      <c r="AD61" s="547"/>
      <c r="AE61" s="462">
        <f>AE45+AE46+AE47+AE48+AE57+AE58</f>
        <v>89320</v>
      </c>
      <c r="AF61" s="463"/>
      <c r="AG61" s="463"/>
      <c r="AH61" s="464"/>
      <c r="AI61" s="462">
        <f t="shared" ref="AI61" si="15">AI45+AI46+AI47+AI48+AI57+AI58</f>
        <v>94100</v>
      </c>
      <c r="AJ61" s="463"/>
      <c r="AK61" s="463"/>
      <c r="AL61" s="464"/>
      <c r="AM61" s="462">
        <f t="shared" ref="AM61" si="16">AM45+AM46+AM47+AM48+AM57+AM58</f>
        <v>94100</v>
      </c>
      <c r="AN61" s="463"/>
      <c r="AO61" s="463"/>
      <c r="AP61" s="464"/>
      <c r="AQ61" s="485" t="s">
        <v>691</v>
      </c>
      <c r="AR61" s="486"/>
      <c r="AS61" s="486"/>
      <c r="AT61" s="487"/>
      <c r="AU61" s="462">
        <f t="shared" ref="AU61" si="17">AU45+AU46+AU47+AU48+AU57+AU58</f>
        <v>0</v>
      </c>
      <c r="AV61" s="463"/>
      <c r="AW61" s="463"/>
      <c r="AX61" s="464"/>
      <c r="AY61" s="485" t="s">
        <v>691</v>
      </c>
      <c r="AZ61" s="486"/>
      <c r="BA61" s="486"/>
      <c r="BB61" s="487"/>
      <c r="BC61" s="462">
        <f t="shared" ref="BC61" si="18">BC45+BC46+BC47+BC48+BC57+BC58</f>
        <v>86558</v>
      </c>
      <c r="BD61" s="463"/>
      <c r="BE61" s="463"/>
      <c r="BF61" s="464"/>
      <c r="BG61" s="502">
        <f t="shared" si="0"/>
        <v>0.91985122210414449</v>
      </c>
      <c r="BH61" s="503"/>
    </row>
    <row r="62" spans="1:60" ht="20.100000000000001" customHeight="1">
      <c r="A62" s="363" t="s">
        <v>190</v>
      </c>
      <c r="B62" s="364"/>
      <c r="C62" s="388" t="s">
        <v>300</v>
      </c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89"/>
      <c r="W62" s="389"/>
      <c r="X62" s="389"/>
      <c r="Y62" s="389"/>
      <c r="Z62" s="389"/>
      <c r="AA62" s="389"/>
      <c r="AB62" s="390"/>
      <c r="AC62" s="400" t="s">
        <v>301</v>
      </c>
      <c r="AD62" s="401"/>
      <c r="AE62" s="465">
        <v>0</v>
      </c>
      <c r="AF62" s="466"/>
      <c r="AG62" s="466"/>
      <c r="AH62" s="467"/>
      <c r="AI62" s="465">
        <v>16</v>
      </c>
      <c r="AJ62" s="466"/>
      <c r="AK62" s="466"/>
      <c r="AL62" s="467"/>
      <c r="AM62" s="482">
        <v>16</v>
      </c>
      <c r="AN62" s="483"/>
      <c r="AO62" s="483"/>
      <c r="AP62" s="484"/>
      <c r="AQ62" s="257" t="s">
        <v>691</v>
      </c>
      <c r="AR62" s="258"/>
      <c r="AS62" s="258"/>
      <c r="AT62" s="259"/>
      <c r="AU62" s="482">
        <v>0</v>
      </c>
      <c r="AV62" s="483"/>
      <c r="AW62" s="483"/>
      <c r="AX62" s="484"/>
      <c r="AY62" s="257" t="s">
        <v>691</v>
      </c>
      <c r="AZ62" s="258"/>
      <c r="BA62" s="258"/>
      <c r="BB62" s="259"/>
      <c r="BC62" s="482">
        <v>16</v>
      </c>
      <c r="BD62" s="483"/>
      <c r="BE62" s="483"/>
      <c r="BF62" s="484"/>
      <c r="BG62" s="310">
        <f t="shared" si="0"/>
        <v>1</v>
      </c>
      <c r="BH62" s="311"/>
    </row>
    <row r="63" spans="1:60" ht="20.100000000000001" customHeight="1">
      <c r="A63" s="363" t="s">
        <v>191</v>
      </c>
      <c r="B63" s="364"/>
      <c r="C63" s="388" t="s">
        <v>302</v>
      </c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90"/>
      <c r="AC63" s="400" t="s">
        <v>303</v>
      </c>
      <c r="AD63" s="401"/>
      <c r="AE63" s="465">
        <v>16000</v>
      </c>
      <c r="AF63" s="466"/>
      <c r="AG63" s="466"/>
      <c r="AH63" s="467"/>
      <c r="AI63" s="465">
        <v>31234</v>
      </c>
      <c r="AJ63" s="466"/>
      <c r="AK63" s="466"/>
      <c r="AL63" s="467"/>
      <c r="AM63" s="482">
        <v>31234</v>
      </c>
      <c r="AN63" s="483"/>
      <c r="AO63" s="483"/>
      <c r="AP63" s="484"/>
      <c r="AQ63" s="257" t="s">
        <v>691</v>
      </c>
      <c r="AR63" s="258"/>
      <c r="AS63" s="258"/>
      <c r="AT63" s="259"/>
      <c r="AU63" s="482">
        <v>0</v>
      </c>
      <c r="AV63" s="483"/>
      <c r="AW63" s="483"/>
      <c r="AX63" s="484"/>
      <c r="AY63" s="257" t="s">
        <v>691</v>
      </c>
      <c r="AZ63" s="258"/>
      <c r="BA63" s="258"/>
      <c r="BB63" s="259"/>
      <c r="BC63" s="482">
        <v>29015</v>
      </c>
      <c r="BD63" s="483"/>
      <c r="BE63" s="483"/>
      <c r="BF63" s="484"/>
      <c r="BG63" s="310">
        <f t="shared" si="0"/>
        <v>0.92895562528014342</v>
      </c>
      <c r="BH63" s="311"/>
    </row>
    <row r="64" spans="1:60" s="7" customFormat="1" ht="20.100000000000001" customHeight="1">
      <c r="A64" s="444" t="s">
        <v>477</v>
      </c>
      <c r="B64" s="445"/>
      <c r="C64" s="446" t="s">
        <v>490</v>
      </c>
      <c r="D64" s="447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8"/>
      <c r="AC64" s="449" t="s">
        <v>477</v>
      </c>
      <c r="AD64" s="450"/>
      <c r="AE64" s="451">
        <v>15480</v>
      </c>
      <c r="AF64" s="452"/>
      <c r="AG64" s="452"/>
      <c r="AH64" s="453"/>
      <c r="AI64" s="429" t="s">
        <v>691</v>
      </c>
      <c r="AJ64" s="430"/>
      <c r="AK64" s="430"/>
      <c r="AL64" s="431"/>
      <c r="AM64" s="429" t="s">
        <v>691</v>
      </c>
      <c r="AN64" s="430"/>
      <c r="AO64" s="430"/>
      <c r="AP64" s="431"/>
      <c r="AQ64" s="429" t="s">
        <v>691</v>
      </c>
      <c r="AR64" s="430"/>
      <c r="AS64" s="430"/>
      <c r="AT64" s="431"/>
      <c r="AU64" s="429" t="s">
        <v>691</v>
      </c>
      <c r="AV64" s="430"/>
      <c r="AW64" s="430"/>
      <c r="AX64" s="431"/>
      <c r="AY64" s="429" t="s">
        <v>691</v>
      </c>
      <c r="AZ64" s="430"/>
      <c r="BA64" s="430"/>
      <c r="BB64" s="431"/>
      <c r="BC64" s="429" t="s">
        <v>691</v>
      </c>
      <c r="BD64" s="430"/>
      <c r="BE64" s="430"/>
      <c r="BF64" s="431"/>
      <c r="BG64" s="432" t="s">
        <v>694</v>
      </c>
      <c r="BH64" s="433"/>
    </row>
    <row r="65" spans="1:60" s="7" customFormat="1" ht="20.100000000000001" customHeight="1">
      <c r="A65" s="444" t="s">
        <v>477</v>
      </c>
      <c r="B65" s="445"/>
      <c r="C65" s="446" t="s">
        <v>546</v>
      </c>
      <c r="D65" s="447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8"/>
      <c r="AC65" s="449" t="s">
        <v>477</v>
      </c>
      <c r="AD65" s="450"/>
      <c r="AE65" s="451">
        <v>220</v>
      </c>
      <c r="AF65" s="452"/>
      <c r="AG65" s="452"/>
      <c r="AH65" s="453"/>
      <c r="AI65" s="429" t="s">
        <v>691</v>
      </c>
      <c r="AJ65" s="430"/>
      <c r="AK65" s="430"/>
      <c r="AL65" s="431"/>
      <c r="AM65" s="429" t="s">
        <v>691</v>
      </c>
      <c r="AN65" s="430"/>
      <c r="AO65" s="430"/>
      <c r="AP65" s="431"/>
      <c r="AQ65" s="429" t="s">
        <v>691</v>
      </c>
      <c r="AR65" s="430"/>
      <c r="AS65" s="430"/>
      <c r="AT65" s="431"/>
      <c r="AU65" s="429" t="s">
        <v>691</v>
      </c>
      <c r="AV65" s="430"/>
      <c r="AW65" s="430"/>
      <c r="AX65" s="431"/>
      <c r="AY65" s="429" t="s">
        <v>691</v>
      </c>
      <c r="AZ65" s="430"/>
      <c r="BA65" s="430"/>
      <c r="BB65" s="431"/>
      <c r="BC65" s="429" t="s">
        <v>691</v>
      </c>
      <c r="BD65" s="430"/>
      <c r="BE65" s="430"/>
      <c r="BF65" s="431"/>
      <c r="BG65" s="432" t="s">
        <v>694</v>
      </c>
      <c r="BH65" s="433"/>
    </row>
    <row r="66" spans="1:60" s="7" customFormat="1" ht="20.100000000000001" customHeight="1">
      <c r="A66" s="444" t="s">
        <v>477</v>
      </c>
      <c r="B66" s="445"/>
      <c r="C66" s="446" t="s">
        <v>547</v>
      </c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8"/>
      <c r="AC66" s="449" t="s">
        <v>477</v>
      </c>
      <c r="AD66" s="450"/>
      <c r="AE66" s="451">
        <v>300</v>
      </c>
      <c r="AF66" s="452"/>
      <c r="AG66" s="452"/>
      <c r="AH66" s="453"/>
      <c r="AI66" s="429" t="s">
        <v>691</v>
      </c>
      <c r="AJ66" s="430"/>
      <c r="AK66" s="430"/>
      <c r="AL66" s="431"/>
      <c r="AM66" s="429" t="s">
        <v>691</v>
      </c>
      <c r="AN66" s="430"/>
      <c r="AO66" s="430"/>
      <c r="AP66" s="431"/>
      <c r="AQ66" s="429" t="s">
        <v>691</v>
      </c>
      <c r="AR66" s="430"/>
      <c r="AS66" s="430"/>
      <c r="AT66" s="431"/>
      <c r="AU66" s="429" t="s">
        <v>691</v>
      </c>
      <c r="AV66" s="430"/>
      <c r="AW66" s="430"/>
      <c r="AX66" s="431"/>
      <c r="AY66" s="429" t="s">
        <v>691</v>
      </c>
      <c r="AZ66" s="430"/>
      <c r="BA66" s="430"/>
      <c r="BB66" s="431"/>
      <c r="BC66" s="429" t="s">
        <v>691</v>
      </c>
      <c r="BD66" s="430"/>
      <c r="BE66" s="430"/>
      <c r="BF66" s="431"/>
      <c r="BG66" s="432" t="s">
        <v>694</v>
      </c>
      <c r="BH66" s="433"/>
    </row>
    <row r="67" spans="1:60" s="7" customFormat="1" ht="20.100000000000001" customHeight="1">
      <c r="A67" s="444" t="s">
        <v>477</v>
      </c>
      <c r="B67" s="445"/>
      <c r="C67" s="446" t="s">
        <v>904</v>
      </c>
      <c r="D67" s="447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8"/>
      <c r="AC67" s="449" t="s">
        <v>477</v>
      </c>
      <c r="AD67" s="450"/>
      <c r="AE67" s="451">
        <v>0</v>
      </c>
      <c r="AF67" s="452"/>
      <c r="AG67" s="452"/>
      <c r="AH67" s="453"/>
      <c r="AI67" s="429" t="s">
        <v>691</v>
      </c>
      <c r="AJ67" s="430"/>
      <c r="AK67" s="430"/>
      <c r="AL67" s="431"/>
      <c r="AM67" s="429" t="s">
        <v>691</v>
      </c>
      <c r="AN67" s="430"/>
      <c r="AO67" s="430"/>
      <c r="AP67" s="431"/>
      <c r="AQ67" s="429" t="s">
        <v>691</v>
      </c>
      <c r="AR67" s="430"/>
      <c r="AS67" s="430"/>
      <c r="AT67" s="431"/>
      <c r="AU67" s="429" t="s">
        <v>691</v>
      </c>
      <c r="AV67" s="430"/>
      <c r="AW67" s="430"/>
      <c r="AX67" s="431"/>
      <c r="AY67" s="429" t="s">
        <v>691</v>
      </c>
      <c r="AZ67" s="430"/>
      <c r="BA67" s="430"/>
      <c r="BB67" s="431"/>
      <c r="BC67" s="429" t="s">
        <v>691</v>
      </c>
      <c r="BD67" s="430"/>
      <c r="BE67" s="430"/>
      <c r="BF67" s="431"/>
      <c r="BG67" s="432" t="s">
        <v>694</v>
      </c>
      <c r="BH67" s="433"/>
    </row>
    <row r="68" spans="1:60" s="7" customFormat="1" ht="20.100000000000001" customHeight="1">
      <c r="A68" s="444" t="s">
        <v>477</v>
      </c>
      <c r="B68" s="445"/>
      <c r="C68" s="446" t="s">
        <v>903</v>
      </c>
      <c r="D68" s="447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8"/>
      <c r="AC68" s="449" t="s">
        <v>477</v>
      </c>
      <c r="AD68" s="450"/>
      <c r="AE68" s="451">
        <v>0</v>
      </c>
      <c r="AF68" s="452"/>
      <c r="AG68" s="452"/>
      <c r="AH68" s="453"/>
      <c r="AI68" s="429" t="s">
        <v>691</v>
      </c>
      <c r="AJ68" s="430"/>
      <c r="AK68" s="430"/>
      <c r="AL68" s="431"/>
      <c r="AM68" s="429" t="s">
        <v>691</v>
      </c>
      <c r="AN68" s="430"/>
      <c r="AO68" s="430"/>
      <c r="AP68" s="431"/>
      <c r="AQ68" s="429" t="s">
        <v>691</v>
      </c>
      <c r="AR68" s="430"/>
      <c r="AS68" s="430"/>
      <c r="AT68" s="431"/>
      <c r="AU68" s="429" t="s">
        <v>691</v>
      </c>
      <c r="AV68" s="430"/>
      <c r="AW68" s="430"/>
      <c r="AX68" s="431"/>
      <c r="AY68" s="429" t="s">
        <v>691</v>
      </c>
      <c r="AZ68" s="430"/>
      <c r="BA68" s="430"/>
      <c r="BB68" s="431"/>
      <c r="BC68" s="429" t="s">
        <v>691</v>
      </c>
      <c r="BD68" s="430"/>
      <c r="BE68" s="430"/>
      <c r="BF68" s="431"/>
      <c r="BG68" s="432" t="s">
        <v>694</v>
      </c>
      <c r="BH68" s="433"/>
    </row>
    <row r="69" spans="1:60" ht="20.100000000000001" customHeight="1">
      <c r="A69" s="363" t="s">
        <v>192</v>
      </c>
      <c r="B69" s="364"/>
      <c r="C69" s="388" t="s">
        <v>304</v>
      </c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89"/>
      <c r="S69" s="389"/>
      <c r="T69" s="389"/>
      <c r="U69" s="389"/>
      <c r="V69" s="389"/>
      <c r="W69" s="389"/>
      <c r="X69" s="389"/>
      <c r="Y69" s="389"/>
      <c r="Z69" s="389"/>
      <c r="AA69" s="389"/>
      <c r="AB69" s="390"/>
      <c r="AC69" s="400" t="s">
        <v>305</v>
      </c>
      <c r="AD69" s="401"/>
      <c r="AE69" s="465">
        <v>50</v>
      </c>
      <c r="AF69" s="466"/>
      <c r="AG69" s="466"/>
      <c r="AH69" s="467"/>
      <c r="AI69" s="465">
        <v>162</v>
      </c>
      <c r="AJ69" s="466"/>
      <c r="AK69" s="466"/>
      <c r="AL69" s="467"/>
      <c r="AM69" s="465">
        <v>162</v>
      </c>
      <c r="AN69" s="466"/>
      <c r="AO69" s="466"/>
      <c r="AP69" s="467"/>
      <c r="AQ69" s="468" t="s">
        <v>691</v>
      </c>
      <c r="AR69" s="469"/>
      <c r="AS69" s="469"/>
      <c r="AT69" s="470"/>
      <c r="AU69" s="465">
        <v>0</v>
      </c>
      <c r="AV69" s="466"/>
      <c r="AW69" s="466"/>
      <c r="AX69" s="467"/>
      <c r="AY69" s="468" t="s">
        <v>691</v>
      </c>
      <c r="AZ69" s="469"/>
      <c r="BA69" s="469"/>
      <c r="BB69" s="470"/>
      <c r="BC69" s="465">
        <v>118</v>
      </c>
      <c r="BD69" s="466"/>
      <c r="BE69" s="466"/>
      <c r="BF69" s="467"/>
      <c r="BG69" s="437">
        <f t="shared" si="0"/>
        <v>0.72839506172839508</v>
      </c>
      <c r="BH69" s="438"/>
    </row>
    <row r="70" spans="1:60" ht="20.100000000000001" customHeight="1">
      <c r="A70" s="363" t="s">
        <v>193</v>
      </c>
      <c r="B70" s="364"/>
      <c r="C70" s="388" t="s">
        <v>306</v>
      </c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89"/>
      <c r="V70" s="389"/>
      <c r="W70" s="389"/>
      <c r="X70" s="389"/>
      <c r="Y70" s="389"/>
      <c r="Z70" s="389"/>
      <c r="AA70" s="389"/>
      <c r="AB70" s="390"/>
      <c r="AC70" s="400" t="s">
        <v>307</v>
      </c>
      <c r="AD70" s="401"/>
      <c r="AE70" s="465">
        <v>13163</v>
      </c>
      <c r="AF70" s="466"/>
      <c r="AG70" s="466"/>
      <c r="AH70" s="467"/>
      <c r="AI70" s="465">
        <v>8987</v>
      </c>
      <c r="AJ70" s="466"/>
      <c r="AK70" s="466"/>
      <c r="AL70" s="467"/>
      <c r="AM70" s="465">
        <v>8987</v>
      </c>
      <c r="AN70" s="466"/>
      <c r="AO70" s="466"/>
      <c r="AP70" s="467"/>
      <c r="AQ70" s="468" t="s">
        <v>691</v>
      </c>
      <c r="AR70" s="469"/>
      <c r="AS70" s="469"/>
      <c r="AT70" s="470"/>
      <c r="AU70" s="465">
        <v>0</v>
      </c>
      <c r="AV70" s="466"/>
      <c r="AW70" s="466"/>
      <c r="AX70" s="467"/>
      <c r="AY70" s="468" t="s">
        <v>691</v>
      </c>
      <c r="AZ70" s="469"/>
      <c r="BA70" s="469"/>
      <c r="BB70" s="470"/>
      <c r="BC70" s="465">
        <v>8649</v>
      </c>
      <c r="BD70" s="466"/>
      <c r="BE70" s="466"/>
      <c r="BF70" s="467"/>
      <c r="BG70" s="437">
        <f t="shared" si="0"/>
        <v>0.96239011906086569</v>
      </c>
      <c r="BH70" s="438"/>
    </row>
    <row r="71" spans="1:60" ht="20.100000000000001" customHeight="1">
      <c r="A71" s="363" t="s">
        <v>194</v>
      </c>
      <c r="B71" s="364"/>
      <c r="C71" s="388" t="s">
        <v>308</v>
      </c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89"/>
      <c r="Z71" s="389"/>
      <c r="AA71" s="389"/>
      <c r="AB71" s="390"/>
      <c r="AC71" s="400" t="s">
        <v>309</v>
      </c>
      <c r="AD71" s="401"/>
      <c r="AE71" s="465">
        <f>SUM(AE72:AH73)</f>
        <v>3937</v>
      </c>
      <c r="AF71" s="466"/>
      <c r="AG71" s="466"/>
      <c r="AH71" s="467"/>
      <c r="AI71" s="465">
        <v>3745</v>
      </c>
      <c r="AJ71" s="466"/>
      <c r="AK71" s="466"/>
      <c r="AL71" s="467"/>
      <c r="AM71" s="465">
        <v>3745</v>
      </c>
      <c r="AN71" s="466"/>
      <c r="AO71" s="466"/>
      <c r="AP71" s="467"/>
      <c r="AQ71" s="468" t="s">
        <v>691</v>
      </c>
      <c r="AR71" s="469"/>
      <c r="AS71" s="469"/>
      <c r="AT71" s="470"/>
      <c r="AU71" s="465">
        <v>0</v>
      </c>
      <c r="AV71" s="466"/>
      <c r="AW71" s="466"/>
      <c r="AX71" s="467"/>
      <c r="AY71" s="468" t="s">
        <v>691</v>
      </c>
      <c r="AZ71" s="469"/>
      <c r="BA71" s="469"/>
      <c r="BB71" s="470"/>
      <c r="BC71" s="465">
        <v>3514</v>
      </c>
      <c r="BD71" s="466"/>
      <c r="BE71" s="466"/>
      <c r="BF71" s="467"/>
      <c r="BG71" s="437">
        <f t="shared" si="0"/>
        <v>0.93831775700934583</v>
      </c>
      <c r="BH71" s="438"/>
    </row>
    <row r="72" spans="1:60" s="7" customFormat="1" ht="20.100000000000001" customHeight="1">
      <c r="A72" s="444" t="s">
        <v>477</v>
      </c>
      <c r="B72" s="445"/>
      <c r="C72" s="446" t="s">
        <v>924</v>
      </c>
      <c r="D72" s="447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8"/>
      <c r="AC72" s="449" t="s">
        <v>477</v>
      </c>
      <c r="AD72" s="450"/>
      <c r="AE72" s="451">
        <f>ROUND(1752/1.27,0)</f>
        <v>1380</v>
      </c>
      <c r="AF72" s="452"/>
      <c r="AG72" s="452"/>
      <c r="AH72" s="453"/>
      <c r="AI72" s="429" t="s">
        <v>691</v>
      </c>
      <c r="AJ72" s="430"/>
      <c r="AK72" s="430"/>
      <c r="AL72" s="431"/>
      <c r="AM72" s="429" t="s">
        <v>691</v>
      </c>
      <c r="AN72" s="430"/>
      <c r="AO72" s="430"/>
      <c r="AP72" s="431"/>
      <c r="AQ72" s="429" t="s">
        <v>691</v>
      </c>
      <c r="AR72" s="430"/>
      <c r="AS72" s="430"/>
      <c r="AT72" s="431"/>
      <c r="AU72" s="429" t="s">
        <v>691</v>
      </c>
      <c r="AV72" s="430"/>
      <c r="AW72" s="430"/>
      <c r="AX72" s="431"/>
      <c r="AY72" s="429" t="s">
        <v>691</v>
      </c>
      <c r="AZ72" s="430"/>
      <c r="BA72" s="430"/>
      <c r="BB72" s="431"/>
      <c r="BC72" s="429" t="s">
        <v>691</v>
      </c>
      <c r="BD72" s="430"/>
      <c r="BE72" s="430"/>
      <c r="BF72" s="431"/>
      <c r="BG72" s="432" t="s">
        <v>694</v>
      </c>
      <c r="BH72" s="433"/>
    </row>
    <row r="73" spans="1:60" s="7" customFormat="1" ht="20.100000000000001" customHeight="1">
      <c r="A73" s="444" t="s">
        <v>477</v>
      </c>
      <c r="B73" s="445"/>
      <c r="C73" s="446" t="s">
        <v>491</v>
      </c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8"/>
      <c r="AC73" s="449" t="s">
        <v>477</v>
      </c>
      <c r="AD73" s="450"/>
      <c r="AE73" s="451">
        <f>ROUND(3247/1.27,0)</f>
        <v>2557</v>
      </c>
      <c r="AF73" s="452"/>
      <c r="AG73" s="452"/>
      <c r="AH73" s="453"/>
      <c r="AI73" s="429" t="s">
        <v>691</v>
      </c>
      <c r="AJ73" s="430"/>
      <c r="AK73" s="430"/>
      <c r="AL73" s="431"/>
      <c r="AM73" s="429" t="s">
        <v>691</v>
      </c>
      <c r="AN73" s="430"/>
      <c r="AO73" s="430"/>
      <c r="AP73" s="431"/>
      <c r="AQ73" s="429" t="s">
        <v>691</v>
      </c>
      <c r="AR73" s="430"/>
      <c r="AS73" s="430"/>
      <c r="AT73" s="431"/>
      <c r="AU73" s="429" t="s">
        <v>691</v>
      </c>
      <c r="AV73" s="430"/>
      <c r="AW73" s="430"/>
      <c r="AX73" s="431"/>
      <c r="AY73" s="429" t="s">
        <v>691</v>
      </c>
      <c r="AZ73" s="430"/>
      <c r="BA73" s="430"/>
      <c r="BB73" s="431"/>
      <c r="BC73" s="429" t="s">
        <v>691</v>
      </c>
      <c r="BD73" s="430"/>
      <c r="BE73" s="430"/>
      <c r="BF73" s="431"/>
      <c r="BG73" s="432" t="s">
        <v>694</v>
      </c>
      <c r="BH73" s="433"/>
    </row>
    <row r="74" spans="1:60" ht="20.100000000000001" customHeight="1">
      <c r="A74" s="363" t="s">
        <v>195</v>
      </c>
      <c r="B74" s="364"/>
      <c r="C74" s="388" t="s">
        <v>310</v>
      </c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/>
      <c r="AA74" s="389"/>
      <c r="AB74" s="390"/>
      <c r="AC74" s="400" t="s">
        <v>311</v>
      </c>
      <c r="AD74" s="401"/>
      <c r="AE74" s="465">
        <f>ROUND(AE63*0.27+AE69*0.27+AE71*0.27+12373*0.27,0)</f>
        <v>8737</v>
      </c>
      <c r="AF74" s="466"/>
      <c r="AG74" s="466"/>
      <c r="AH74" s="467"/>
      <c r="AI74" s="465">
        <v>11582</v>
      </c>
      <c r="AJ74" s="466"/>
      <c r="AK74" s="466"/>
      <c r="AL74" s="467"/>
      <c r="AM74" s="465">
        <v>11582</v>
      </c>
      <c r="AN74" s="466"/>
      <c r="AO74" s="466"/>
      <c r="AP74" s="467"/>
      <c r="AQ74" s="468" t="s">
        <v>691</v>
      </c>
      <c r="AR74" s="469"/>
      <c r="AS74" s="469"/>
      <c r="AT74" s="470"/>
      <c r="AU74" s="465">
        <v>0</v>
      </c>
      <c r="AV74" s="466"/>
      <c r="AW74" s="466"/>
      <c r="AX74" s="467"/>
      <c r="AY74" s="468" t="s">
        <v>691</v>
      </c>
      <c r="AZ74" s="469"/>
      <c r="BA74" s="469"/>
      <c r="BB74" s="470"/>
      <c r="BC74" s="465">
        <v>10890</v>
      </c>
      <c r="BD74" s="466"/>
      <c r="BE74" s="466"/>
      <c r="BF74" s="467"/>
      <c r="BG74" s="437">
        <f t="shared" si="0"/>
        <v>0.9402521153514074</v>
      </c>
      <c r="BH74" s="438"/>
    </row>
    <row r="75" spans="1:60" ht="20.100000000000001" customHeight="1">
      <c r="A75" s="363" t="s">
        <v>196</v>
      </c>
      <c r="B75" s="364"/>
      <c r="C75" s="388" t="s">
        <v>312</v>
      </c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90"/>
      <c r="AC75" s="400" t="s">
        <v>313</v>
      </c>
      <c r="AD75" s="401"/>
      <c r="AE75" s="465">
        <v>0</v>
      </c>
      <c r="AF75" s="466"/>
      <c r="AG75" s="466"/>
      <c r="AH75" s="467"/>
      <c r="AI75" s="465">
        <v>0</v>
      </c>
      <c r="AJ75" s="466"/>
      <c r="AK75" s="466"/>
      <c r="AL75" s="467"/>
      <c r="AM75" s="465">
        <v>0</v>
      </c>
      <c r="AN75" s="466"/>
      <c r="AO75" s="466"/>
      <c r="AP75" s="467"/>
      <c r="AQ75" s="468" t="s">
        <v>691</v>
      </c>
      <c r="AR75" s="469"/>
      <c r="AS75" s="469"/>
      <c r="AT75" s="470"/>
      <c r="AU75" s="465">
        <v>0</v>
      </c>
      <c r="AV75" s="466"/>
      <c r="AW75" s="466"/>
      <c r="AX75" s="467"/>
      <c r="AY75" s="468" t="s">
        <v>691</v>
      </c>
      <c r="AZ75" s="469"/>
      <c r="BA75" s="469"/>
      <c r="BB75" s="470"/>
      <c r="BC75" s="465">
        <v>0</v>
      </c>
      <c r="BD75" s="466"/>
      <c r="BE75" s="466"/>
      <c r="BF75" s="467"/>
      <c r="BG75" s="437" t="str">
        <f t="shared" si="0"/>
        <v>n.é.</v>
      </c>
      <c r="BH75" s="438"/>
    </row>
    <row r="76" spans="1:60" ht="20.100000000000001" customHeight="1">
      <c r="A76" s="363" t="s">
        <v>197</v>
      </c>
      <c r="B76" s="364"/>
      <c r="C76" s="388" t="s">
        <v>314</v>
      </c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89"/>
      <c r="R76" s="389"/>
      <c r="S76" s="389"/>
      <c r="T76" s="389"/>
      <c r="U76" s="389"/>
      <c r="V76" s="389"/>
      <c r="W76" s="389"/>
      <c r="X76" s="389"/>
      <c r="Y76" s="389"/>
      <c r="Z76" s="389"/>
      <c r="AA76" s="389"/>
      <c r="AB76" s="390"/>
      <c r="AC76" s="400" t="s">
        <v>315</v>
      </c>
      <c r="AD76" s="401"/>
      <c r="AE76" s="465">
        <v>0</v>
      </c>
      <c r="AF76" s="466"/>
      <c r="AG76" s="466"/>
      <c r="AH76" s="467"/>
      <c r="AI76" s="465">
        <v>1</v>
      </c>
      <c r="AJ76" s="466"/>
      <c r="AK76" s="466"/>
      <c r="AL76" s="467"/>
      <c r="AM76" s="465">
        <v>1</v>
      </c>
      <c r="AN76" s="466"/>
      <c r="AO76" s="466"/>
      <c r="AP76" s="467"/>
      <c r="AQ76" s="468" t="s">
        <v>691</v>
      </c>
      <c r="AR76" s="469"/>
      <c r="AS76" s="469"/>
      <c r="AT76" s="470"/>
      <c r="AU76" s="465">
        <v>0</v>
      </c>
      <c r="AV76" s="466"/>
      <c r="AW76" s="466"/>
      <c r="AX76" s="467"/>
      <c r="AY76" s="468" t="s">
        <v>691</v>
      </c>
      <c r="AZ76" s="469"/>
      <c r="BA76" s="469"/>
      <c r="BB76" s="470"/>
      <c r="BC76" s="465">
        <v>1</v>
      </c>
      <c r="BD76" s="466"/>
      <c r="BE76" s="466"/>
      <c r="BF76" s="467"/>
      <c r="BG76" s="437">
        <f t="shared" si="0"/>
        <v>1</v>
      </c>
      <c r="BH76" s="438"/>
    </row>
    <row r="77" spans="1:60" ht="20.100000000000001" customHeight="1">
      <c r="A77" s="363" t="s">
        <v>198</v>
      </c>
      <c r="B77" s="364"/>
      <c r="C77" s="388" t="s">
        <v>316</v>
      </c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89"/>
      <c r="S77" s="389"/>
      <c r="T77" s="389"/>
      <c r="U77" s="389"/>
      <c r="V77" s="389"/>
      <c r="W77" s="389"/>
      <c r="X77" s="389"/>
      <c r="Y77" s="389"/>
      <c r="Z77" s="389"/>
      <c r="AA77" s="389"/>
      <c r="AB77" s="390"/>
      <c r="AC77" s="400" t="s">
        <v>317</v>
      </c>
      <c r="AD77" s="401"/>
      <c r="AE77" s="465">
        <v>0</v>
      </c>
      <c r="AF77" s="466"/>
      <c r="AG77" s="466"/>
      <c r="AH77" s="467"/>
      <c r="AI77" s="465">
        <v>0</v>
      </c>
      <c r="AJ77" s="466"/>
      <c r="AK77" s="466"/>
      <c r="AL77" s="467"/>
      <c r="AM77" s="465">
        <v>0</v>
      </c>
      <c r="AN77" s="466"/>
      <c r="AO77" s="466"/>
      <c r="AP77" s="467"/>
      <c r="AQ77" s="468" t="s">
        <v>691</v>
      </c>
      <c r="AR77" s="469"/>
      <c r="AS77" s="469"/>
      <c r="AT77" s="470"/>
      <c r="AU77" s="465">
        <v>0</v>
      </c>
      <c r="AV77" s="466"/>
      <c r="AW77" s="466"/>
      <c r="AX77" s="467"/>
      <c r="AY77" s="468" t="s">
        <v>691</v>
      </c>
      <c r="AZ77" s="469"/>
      <c r="BA77" s="469"/>
      <c r="BB77" s="470"/>
      <c r="BC77" s="465">
        <v>0</v>
      </c>
      <c r="BD77" s="466"/>
      <c r="BE77" s="466"/>
      <c r="BF77" s="467"/>
      <c r="BG77" s="437" t="str">
        <f t="shared" si="0"/>
        <v>n.é.</v>
      </c>
      <c r="BH77" s="438"/>
    </row>
    <row r="78" spans="1:60" ht="20.100000000000001" customHeight="1">
      <c r="A78" s="363" t="s">
        <v>199</v>
      </c>
      <c r="B78" s="364"/>
      <c r="C78" s="388" t="s">
        <v>707</v>
      </c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89"/>
      <c r="W78" s="389"/>
      <c r="X78" s="389"/>
      <c r="Y78" s="389"/>
      <c r="Z78" s="389"/>
      <c r="AA78" s="389"/>
      <c r="AB78" s="390"/>
      <c r="AC78" s="400" t="s">
        <v>319</v>
      </c>
      <c r="AD78" s="401"/>
      <c r="AE78" s="465">
        <v>0</v>
      </c>
      <c r="AF78" s="466"/>
      <c r="AG78" s="466"/>
      <c r="AH78" s="467"/>
      <c r="AI78" s="465">
        <v>645</v>
      </c>
      <c r="AJ78" s="466"/>
      <c r="AK78" s="466"/>
      <c r="AL78" s="467"/>
      <c r="AM78" s="465">
        <v>645</v>
      </c>
      <c r="AN78" s="466"/>
      <c r="AO78" s="466"/>
      <c r="AP78" s="467"/>
      <c r="AQ78" s="468" t="s">
        <v>691</v>
      </c>
      <c r="AR78" s="469"/>
      <c r="AS78" s="469"/>
      <c r="AT78" s="470"/>
      <c r="AU78" s="465">
        <v>0</v>
      </c>
      <c r="AV78" s="466"/>
      <c r="AW78" s="466"/>
      <c r="AX78" s="467"/>
      <c r="AY78" s="468" t="s">
        <v>691</v>
      </c>
      <c r="AZ78" s="469"/>
      <c r="BA78" s="469"/>
      <c r="BB78" s="470"/>
      <c r="BC78" s="465">
        <v>645</v>
      </c>
      <c r="BD78" s="466"/>
      <c r="BE78" s="466"/>
      <c r="BF78" s="467"/>
      <c r="BG78" s="437">
        <f t="shared" ref="BG78" si="19">IF(AI78&gt;0,BC78/AI78,"n.é.")</f>
        <v>1</v>
      </c>
      <c r="BH78" s="438"/>
    </row>
    <row r="79" spans="1:60" ht="20.100000000000001" customHeight="1">
      <c r="A79" s="363" t="s">
        <v>200</v>
      </c>
      <c r="B79" s="364"/>
      <c r="C79" s="388" t="s">
        <v>318</v>
      </c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389"/>
      <c r="W79" s="389"/>
      <c r="X79" s="389"/>
      <c r="Y79" s="389"/>
      <c r="Z79" s="389"/>
      <c r="AA79" s="389"/>
      <c r="AB79" s="390"/>
      <c r="AC79" s="400" t="s">
        <v>706</v>
      </c>
      <c r="AD79" s="401"/>
      <c r="AE79" s="465">
        <v>0</v>
      </c>
      <c r="AF79" s="466"/>
      <c r="AG79" s="466"/>
      <c r="AH79" s="467"/>
      <c r="AI79" s="465">
        <v>969</v>
      </c>
      <c r="AJ79" s="466"/>
      <c r="AK79" s="466"/>
      <c r="AL79" s="467"/>
      <c r="AM79" s="465">
        <v>969</v>
      </c>
      <c r="AN79" s="466"/>
      <c r="AO79" s="466"/>
      <c r="AP79" s="467"/>
      <c r="AQ79" s="468" t="s">
        <v>691</v>
      </c>
      <c r="AR79" s="469"/>
      <c r="AS79" s="469"/>
      <c r="AT79" s="470"/>
      <c r="AU79" s="465">
        <v>0</v>
      </c>
      <c r="AV79" s="466"/>
      <c r="AW79" s="466"/>
      <c r="AX79" s="467"/>
      <c r="AY79" s="468" t="s">
        <v>691</v>
      </c>
      <c r="AZ79" s="469"/>
      <c r="BA79" s="469"/>
      <c r="BB79" s="470"/>
      <c r="BC79" s="465">
        <v>969</v>
      </c>
      <c r="BD79" s="466"/>
      <c r="BE79" s="466"/>
      <c r="BF79" s="467"/>
      <c r="BG79" s="437">
        <f t="shared" si="0"/>
        <v>1</v>
      </c>
      <c r="BH79" s="438"/>
    </row>
    <row r="80" spans="1:60" s="3" customFormat="1" ht="20.100000000000001" customHeight="1">
      <c r="A80" s="475" t="s">
        <v>201</v>
      </c>
      <c r="B80" s="476"/>
      <c r="C80" s="497" t="s">
        <v>708</v>
      </c>
      <c r="D80" s="498"/>
      <c r="E80" s="498"/>
      <c r="F80" s="498"/>
      <c r="G80" s="498"/>
      <c r="H80" s="498"/>
      <c r="I80" s="498"/>
      <c r="J80" s="498"/>
      <c r="K80" s="498"/>
      <c r="L80" s="498"/>
      <c r="M80" s="498"/>
      <c r="N80" s="498"/>
      <c r="O80" s="498"/>
      <c r="P80" s="498"/>
      <c r="Q80" s="498"/>
      <c r="R80" s="498"/>
      <c r="S80" s="498"/>
      <c r="T80" s="498"/>
      <c r="U80" s="498"/>
      <c r="V80" s="498"/>
      <c r="W80" s="498"/>
      <c r="X80" s="498"/>
      <c r="Y80" s="498"/>
      <c r="Z80" s="498"/>
      <c r="AA80" s="498"/>
      <c r="AB80" s="499"/>
      <c r="AC80" s="546" t="s">
        <v>320</v>
      </c>
      <c r="AD80" s="547"/>
      <c r="AE80" s="462">
        <f>AE62+AE63+AE69+AE70+AE71+AE74+AE75+AE76+AE77+AE79</f>
        <v>41887</v>
      </c>
      <c r="AF80" s="463"/>
      <c r="AG80" s="463"/>
      <c r="AH80" s="464"/>
      <c r="AI80" s="462">
        <f>AI62+AI63+AI69+AI70+AI71+AI74+AI75+AI76+AI77+AI79+AI78</f>
        <v>57341</v>
      </c>
      <c r="AJ80" s="463"/>
      <c r="AK80" s="463"/>
      <c r="AL80" s="464"/>
      <c r="AM80" s="462">
        <f>AM62+AM63+AM69+AM70+AM71+AM74+AM75+AM76+AM77+AM79+AM78</f>
        <v>57341</v>
      </c>
      <c r="AN80" s="463"/>
      <c r="AO80" s="463"/>
      <c r="AP80" s="464"/>
      <c r="AQ80" s="472" t="s">
        <v>691</v>
      </c>
      <c r="AR80" s="473"/>
      <c r="AS80" s="473"/>
      <c r="AT80" s="474"/>
      <c r="AU80" s="462">
        <f>AU62+AU63+AU69+AU70+AU71+AU74+AU75+AU76+AU77+AU79+AU78</f>
        <v>0</v>
      </c>
      <c r="AV80" s="463"/>
      <c r="AW80" s="463"/>
      <c r="AX80" s="464"/>
      <c r="AY80" s="472" t="s">
        <v>691</v>
      </c>
      <c r="AZ80" s="473"/>
      <c r="BA80" s="473"/>
      <c r="BB80" s="474"/>
      <c r="BC80" s="462">
        <f>BC62+BC63+BC69+BC70+BC71+BC74+BC75+BC76+BC77+BC79+BC78</f>
        <v>53817</v>
      </c>
      <c r="BD80" s="463"/>
      <c r="BE80" s="463"/>
      <c r="BF80" s="464"/>
      <c r="BG80" s="439">
        <f t="shared" ref="BG80:BG152" si="20">IF(AI80&gt;0,BC80/AI80,"n.é.")</f>
        <v>0.93854310179452749</v>
      </c>
      <c r="BH80" s="440"/>
    </row>
    <row r="81" spans="1:60" ht="20.100000000000001" customHeight="1">
      <c r="A81" s="363" t="s">
        <v>202</v>
      </c>
      <c r="B81" s="364"/>
      <c r="C81" s="388" t="s">
        <v>321</v>
      </c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9"/>
      <c r="Z81" s="389"/>
      <c r="AA81" s="389"/>
      <c r="AB81" s="390"/>
      <c r="AC81" s="400" t="s">
        <v>322</v>
      </c>
      <c r="AD81" s="401"/>
      <c r="AE81" s="465">
        <v>0</v>
      </c>
      <c r="AF81" s="466"/>
      <c r="AG81" s="466"/>
      <c r="AH81" s="467"/>
      <c r="AI81" s="465">
        <v>0</v>
      </c>
      <c r="AJ81" s="466"/>
      <c r="AK81" s="466"/>
      <c r="AL81" s="467"/>
      <c r="AM81" s="465">
        <v>0</v>
      </c>
      <c r="AN81" s="466"/>
      <c r="AO81" s="466"/>
      <c r="AP81" s="467"/>
      <c r="AQ81" s="468" t="s">
        <v>691</v>
      </c>
      <c r="AR81" s="469"/>
      <c r="AS81" s="469"/>
      <c r="AT81" s="470"/>
      <c r="AU81" s="465">
        <v>0</v>
      </c>
      <c r="AV81" s="466"/>
      <c r="AW81" s="466"/>
      <c r="AX81" s="467"/>
      <c r="AY81" s="468" t="s">
        <v>691</v>
      </c>
      <c r="AZ81" s="469"/>
      <c r="BA81" s="469"/>
      <c r="BB81" s="470"/>
      <c r="BC81" s="465">
        <v>0</v>
      </c>
      <c r="BD81" s="466"/>
      <c r="BE81" s="466"/>
      <c r="BF81" s="467"/>
      <c r="BG81" s="437" t="str">
        <f t="shared" si="20"/>
        <v>n.é.</v>
      </c>
      <c r="BH81" s="438"/>
    </row>
    <row r="82" spans="1:60" ht="20.100000000000001" customHeight="1">
      <c r="A82" s="363" t="s">
        <v>203</v>
      </c>
      <c r="B82" s="364"/>
      <c r="C82" s="388" t="s">
        <v>323</v>
      </c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389"/>
      <c r="W82" s="389"/>
      <c r="X82" s="389"/>
      <c r="Y82" s="389"/>
      <c r="Z82" s="389"/>
      <c r="AA82" s="389"/>
      <c r="AB82" s="390"/>
      <c r="AC82" s="400" t="s">
        <v>324</v>
      </c>
      <c r="AD82" s="401"/>
      <c r="AE82" s="465">
        <v>0</v>
      </c>
      <c r="AF82" s="466"/>
      <c r="AG82" s="466"/>
      <c r="AH82" s="467"/>
      <c r="AI82" s="465">
        <v>404</v>
      </c>
      <c r="AJ82" s="466"/>
      <c r="AK82" s="466"/>
      <c r="AL82" s="467"/>
      <c r="AM82" s="465">
        <v>404</v>
      </c>
      <c r="AN82" s="466"/>
      <c r="AO82" s="466"/>
      <c r="AP82" s="467"/>
      <c r="AQ82" s="468" t="s">
        <v>691</v>
      </c>
      <c r="AR82" s="469"/>
      <c r="AS82" s="469"/>
      <c r="AT82" s="470"/>
      <c r="AU82" s="465">
        <v>0</v>
      </c>
      <c r="AV82" s="466"/>
      <c r="AW82" s="466"/>
      <c r="AX82" s="467"/>
      <c r="AY82" s="468" t="s">
        <v>691</v>
      </c>
      <c r="AZ82" s="469"/>
      <c r="BA82" s="469"/>
      <c r="BB82" s="470"/>
      <c r="BC82" s="465">
        <v>404</v>
      </c>
      <c r="BD82" s="466"/>
      <c r="BE82" s="466"/>
      <c r="BF82" s="467"/>
      <c r="BG82" s="437">
        <f t="shared" si="20"/>
        <v>1</v>
      </c>
      <c r="BH82" s="438"/>
    </row>
    <row r="83" spans="1:60" ht="20.100000000000001" customHeight="1">
      <c r="A83" s="363" t="s">
        <v>204</v>
      </c>
      <c r="B83" s="364"/>
      <c r="C83" s="388" t="s">
        <v>325</v>
      </c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89"/>
      <c r="O83" s="389"/>
      <c r="P83" s="389"/>
      <c r="Q83" s="389"/>
      <c r="R83" s="389"/>
      <c r="S83" s="389"/>
      <c r="T83" s="389"/>
      <c r="U83" s="389"/>
      <c r="V83" s="389"/>
      <c r="W83" s="389"/>
      <c r="X83" s="389"/>
      <c r="Y83" s="389"/>
      <c r="Z83" s="389"/>
      <c r="AA83" s="389"/>
      <c r="AB83" s="390"/>
      <c r="AC83" s="400" t="s">
        <v>326</v>
      </c>
      <c r="AD83" s="401"/>
      <c r="AE83" s="465">
        <v>0</v>
      </c>
      <c r="AF83" s="466"/>
      <c r="AG83" s="466"/>
      <c r="AH83" s="467"/>
      <c r="AI83" s="465">
        <v>0</v>
      </c>
      <c r="AJ83" s="466"/>
      <c r="AK83" s="466"/>
      <c r="AL83" s="467"/>
      <c r="AM83" s="465">
        <v>0</v>
      </c>
      <c r="AN83" s="466"/>
      <c r="AO83" s="466"/>
      <c r="AP83" s="467"/>
      <c r="AQ83" s="468" t="s">
        <v>691</v>
      </c>
      <c r="AR83" s="469"/>
      <c r="AS83" s="469"/>
      <c r="AT83" s="470"/>
      <c r="AU83" s="465">
        <v>0</v>
      </c>
      <c r="AV83" s="466"/>
      <c r="AW83" s="466"/>
      <c r="AX83" s="467"/>
      <c r="AY83" s="468" t="s">
        <v>691</v>
      </c>
      <c r="AZ83" s="469"/>
      <c r="BA83" s="469"/>
      <c r="BB83" s="470"/>
      <c r="BC83" s="465">
        <v>0</v>
      </c>
      <c r="BD83" s="466"/>
      <c r="BE83" s="466"/>
      <c r="BF83" s="467"/>
      <c r="BG83" s="437" t="str">
        <f t="shared" si="20"/>
        <v>n.é.</v>
      </c>
      <c r="BH83" s="438"/>
    </row>
    <row r="84" spans="1:60" ht="20.100000000000001" customHeight="1">
      <c r="A84" s="363" t="s">
        <v>205</v>
      </c>
      <c r="B84" s="364"/>
      <c r="C84" s="388" t="s">
        <v>327</v>
      </c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89"/>
      <c r="T84" s="389"/>
      <c r="U84" s="389"/>
      <c r="V84" s="389"/>
      <c r="W84" s="389"/>
      <c r="X84" s="389"/>
      <c r="Y84" s="389"/>
      <c r="Z84" s="389"/>
      <c r="AA84" s="389"/>
      <c r="AB84" s="390"/>
      <c r="AC84" s="400" t="s">
        <v>328</v>
      </c>
      <c r="AD84" s="401"/>
      <c r="AE84" s="465">
        <v>0</v>
      </c>
      <c r="AF84" s="466"/>
      <c r="AG84" s="466"/>
      <c r="AH84" s="467"/>
      <c r="AI84" s="465">
        <v>0</v>
      </c>
      <c r="AJ84" s="466"/>
      <c r="AK84" s="466"/>
      <c r="AL84" s="467"/>
      <c r="AM84" s="465">
        <v>0</v>
      </c>
      <c r="AN84" s="466"/>
      <c r="AO84" s="466"/>
      <c r="AP84" s="467"/>
      <c r="AQ84" s="468" t="s">
        <v>691</v>
      </c>
      <c r="AR84" s="469"/>
      <c r="AS84" s="469"/>
      <c r="AT84" s="470"/>
      <c r="AU84" s="465">
        <v>0</v>
      </c>
      <c r="AV84" s="466"/>
      <c r="AW84" s="466"/>
      <c r="AX84" s="467"/>
      <c r="AY84" s="468" t="s">
        <v>691</v>
      </c>
      <c r="AZ84" s="469"/>
      <c r="BA84" s="469"/>
      <c r="BB84" s="470"/>
      <c r="BC84" s="465">
        <v>0</v>
      </c>
      <c r="BD84" s="466"/>
      <c r="BE84" s="466"/>
      <c r="BF84" s="467"/>
      <c r="BG84" s="437" t="str">
        <f t="shared" si="20"/>
        <v>n.é.</v>
      </c>
      <c r="BH84" s="438"/>
    </row>
    <row r="85" spans="1:60" ht="20.100000000000001" customHeight="1">
      <c r="A85" s="363" t="s">
        <v>206</v>
      </c>
      <c r="B85" s="364"/>
      <c r="C85" s="388" t="s">
        <v>329</v>
      </c>
      <c r="D85" s="389"/>
      <c r="E85" s="389"/>
      <c r="F85" s="389"/>
      <c r="G85" s="389"/>
      <c r="H85" s="389"/>
      <c r="I85" s="389"/>
      <c r="J85" s="389"/>
      <c r="K85" s="389"/>
      <c r="L85" s="389"/>
      <c r="M85" s="389"/>
      <c r="N85" s="389"/>
      <c r="O85" s="389"/>
      <c r="P85" s="389"/>
      <c r="Q85" s="389"/>
      <c r="R85" s="389"/>
      <c r="S85" s="389"/>
      <c r="T85" s="389"/>
      <c r="U85" s="389"/>
      <c r="V85" s="389"/>
      <c r="W85" s="389"/>
      <c r="X85" s="389"/>
      <c r="Y85" s="389"/>
      <c r="Z85" s="389"/>
      <c r="AA85" s="389"/>
      <c r="AB85" s="390"/>
      <c r="AC85" s="400" t="s">
        <v>330</v>
      </c>
      <c r="AD85" s="401"/>
      <c r="AE85" s="465">
        <v>0</v>
      </c>
      <c r="AF85" s="466"/>
      <c r="AG85" s="466"/>
      <c r="AH85" s="467"/>
      <c r="AI85" s="465">
        <v>0</v>
      </c>
      <c r="AJ85" s="466"/>
      <c r="AK85" s="466"/>
      <c r="AL85" s="467"/>
      <c r="AM85" s="465">
        <v>0</v>
      </c>
      <c r="AN85" s="466"/>
      <c r="AO85" s="466"/>
      <c r="AP85" s="467"/>
      <c r="AQ85" s="468" t="s">
        <v>691</v>
      </c>
      <c r="AR85" s="469"/>
      <c r="AS85" s="469"/>
      <c r="AT85" s="470"/>
      <c r="AU85" s="465">
        <v>0</v>
      </c>
      <c r="AV85" s="466"/>
      <c r="AW85" s="466"/>
      <c r="AX85" s="467"/>
      <c r="AY85" s="468" t="s">
        <v>691</v>
      </c>
      <c r="AZ85" s="469"/>
      <c r="BA85" s="469"/>
      <c r="BB85" s="470"/>
      <c r="BC85" s="465">
        <v>0</v>
      </c>
      <c r="BD85" s="466"/>
      <c r="BE85" s="466"/>
      <c r="BF85" s="467"/>
      <c r="BG85" s="437" t="str">
        <f t="shared" si="20"/>
        <v>n.é.</v>
      </c>
      <c r="BH85" s="438"/>
    </row>
    <row r="86" spans="1:60" s="3" customFormat="1" ht="20.100000000000001" customHeight="1">
      <c r="A86" s="475" t="s">
        <v>207</v>
      </c>
      <c r="B86" s="476"/>
      <c r="C86" s="497" t="s">
        <v>709</v>
      </c>
      <c r="D86" s="498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9"/>
      <c r="AC86" s="546" t="s">
        <v>331</v>
      </c>
      <c r="AD86" s="547"/>
      <c r="AE86" s="462">
        <f>SUM(AE81:AH85)</f>
        <v>0</v>
      </c>
      <c r="AF86" s="463"/>
      <c r="AG86" s="463"/>
      <c r="AH86" s="464"/>
      <c r="AI86" s="462">
        <f t="shared" ref="AI86" si="21">SUM(AI81:AL85)</f>
        <v>404</v>
      </c>
      <c r="AJ86" s="463"/>
      <c r="AK86" s="463"/>
      <c r="AL86" s="464"/>
      <c r="AM86" s="462">
        <f t="shared" ref="AM86" si="22">SUM(AM81:AP85)</f>
        <v>404</v>
      </c>
      <c r="AN86" s="463"/>
      <c r="AO86" s="463"/>
      <c r="AP86" s="464"/>
      <c r="AQ86" s="472" t="s">
        <v>691</v>
      </c>
      <c r="AR86" s="473"/>
      <c r="AS86" s="473"/>
      <c r="AT86" s="474"/>
      <c r="AU86" s="462">
        <f t="shared" ref="AU86" si="23">SUM(AU81:AX85)</f>
        <v>0</v>
      </c>
      <c r="AV86" s="463"/>
      <c r="AW86" s="463"/>
      <c r="AX86" s="464"/>
      <c r="AY86" s="472" t="s">
        <v>691</v>
      </c>
      <c r="AZ86" s="473"/>
      <c r="BA86" s="473"/>
      <c r="BB86" s="474"/>
      <c r="BC86" s="462">
        <f t="shared" ref="BC86" si="24">SUM(BC81:BF85)</f>
        <v>404</v>
      </c>
      <c r="BD86" s="463"/>
      <c r="BE86" s="463"/>
      <c r="BF86" s="464"/>
      <c r="BG86" s="439">
        <f t="shared" si="20"/>
        <v>1</v>
      </c>
      <c r="BH86" s="440"/>
    </row>
    <row r="87" spans="1:60" ht="20.100000000000001" customHeight="1">
      <c r="A87" s="363" t="s">
        <v>208</v>
      </c>
      <c r="B87" s="364"/>
      <c r="C87" s="388" t="s">
        <v>433</v>
      </c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S87" s="389"/>
      <c r="T87" s="389"/>
      <c r="U87" s="389"/>
      <c r="V87" s="389"/>
      <c r="W87" s="389"/>
      <c r="X87" s="389"/>
      <c r="Y87" s="389"/>
      <c r="Z87" s="389"/>
      <c r="AA87" s="389"/>
      <c r="AB87" s="390"/>
      <c r="AC87" s="400" t="s">
        <v>332</v>
      </c>
      <c r="AD87" s="401"/>
      <c r="AE87" s="465">
        <v>0</v>
      </c>
      <c r="AF87" s="466"/>
      <c r="AG87" s="466"/>
      <c r="AH87" s="467"/>
      <c r="AI87" s="465">
        <v>0</v>
      </c>
      <c r="AJ87" s="466"/>
      <c r="AK87" s="466"/>
      <c r="AL87" s="467"/>
      <c r="AM87" s="465">
        <v>0</v>
      </c>
      <c r="AN87" s="466"/>
      <c r="AO87" s="466"/>
      <c r="AP87" s="467"/>
      <c r="AQ87" s="468" t="s">
        <v>691</v>
      </c>
      <c r="AR87" s="469"/>
      <c r="AS87" s="469"/>
      <c r="AT87" s="470"/>
      <c r="AU87" s="465">
        <v>0</v>
      </c>
      <c r="AV87" s="466"/>
      <c r="AW87" s="466"/>
      <c r="AX87" s="467"/>
      <c r="AY87" s="468" t="s">
        <v>691</v>
      </c>
      <c r="AZ87" s="469"/>
      <c r="BA87" s="469"/>
      <c r="BB87" s="470"/>
      <c r="BC87" s="465">
        <v>0</v>
      </c>
      <c r="BD87" s="466"/>
      <c r="BE87" s="466"/>
      <c r="BF87" s="467"/>
      <c r="BG87" s="437" t="str">
        <f t="shared" si="20"/>
        <v>n.é.</v>
      </c>
      <c r="BH87" s="438"/>
    </row>
    <row r="88" spans="1:60" ht="20.100000000000001" customHeight="1">
      <c r="A88" s="363" t="s">
        <v>209</v>
      </c>
      <c r="B88" s="364"/>
      <c r="C88" s="388" t="s">
        <v>710</v>
      </c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389"/>
      <c r="X88" s="389"/>
      <c r="Y88" s="389"/>
      <c r="Z88" s="389"/>
      <c r="AA88" s="389"/>
      <c r="AB88" s="390"/>
      <c r="AC88" s="400" t="s">
        <v>333</v>
      </c>
      <c r="AD88" s="401"/>
      <c r="AE88" s="465">
        <v>0</v>
      </c>
      <c r="AF88" s="466"/>
      <c r="AG88" s="466"/>
      <c r="AH88" s="467"/>
      <c r="AI88" s="465">
        <v>0</v>
      </c>
      <c r="AJ88" s="466"/>
      <c r="AK88" s="466"/>
      <c r="AL88" s="467"/>
      <c r="AM88" s="465">
        <v>0</v>
      </c>
      <c r="AN88" s="466"/>
      <c r="AO88" s="466"/>
      <c r="AP88" s="467"/>
      <c r="AQ88" s="468" t="s">
        <v>691</v>
      </c>
      <c r="AR88" s="469"/>
      <c r="AS88" s="469"/>
      <c r="AT88" s="470"/>
      <c r="AU88" s="465">
        <v>0</v>
      </c>
      <c r="AV88" s="466"/>
      <c r="AW88" s="466"/>
      <c r="AX88" s="467"/>
      <c r="AY88" s="468" t="s">
        <v>691</v>
      </c>
      <c r="AZ88" s="469"/>
      <c r="BA88" s="469"/>
      <c r="BB88" s="470"/>
      <c r="BC88" s="465">
        <v>0</v>
      </c>
      <c r="BD88" s="466"/>
      <c r="BE88" s="466"/>
      <c r="BF88" s="467"/>
      <c r="BG88" s="437" t="str">
        <f t="shared" ref="BG88:BG89" si="25">IF(AI88&gt;0,BC88/AI88,"n.é.")</f>
        <v>n.é.</v>
      </c>
      <c r="BH88" s="438"/>
    </row>
    <row r="89" spans="1:60" ht="20.100000000000001" customHeight="1">
      <c r="A89" s="363" t="s">
        <v>210</v>
      </c>
      <c r="B89" s="364"/>
      <c r="C89" s="388" t="s">
        <v>713</v>
      </c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89"/>
      <c r="U89" s="389"/>
      <c r="V89" s="389"/>
      <c r="W89" s="389"/>
      <c r="X89" s="389"/>
      <c r="Y89" s="389"/>
      <c r="Z89" s="389"/>
      <c r="AA89" s="389"/>
      <c r="AB89" s="390"/>
      <c r="AC89" s="400" t="s">
        <v>335</v>
      </c>
      <c r="AD89" s="401"/>
      <c r="AE89" s="465">
        <v>0</v>
      </c>
      <c r="AF89" s="466"/>
      <c r="AG89" s="466"/>
      <c r="AH89" s="467"/>
      <c r="AI89" s="465">
        <v>0</v>
      </c>
      <c r="AJ89" s="466"/>
      <c r="AK89" s="466"/>
      <c r="AL89" s="467"/>
      <c r="AM89" s="465">
        <v>0</v>
      </c>
      <c r="AN89" s="466"/>
      <c r="AO89" s="466"/>
      <c r="AP89" s="467"/>
      <c r="AQ89" s="468" t="s">
        <v>691</v>
      </c>
      <c r="AR89" s="469"/>
      <c r="AS89" s="469"/>
      <c r="AT89" s="470"/>
      <c r="AU89" s="465">
        <v>0</v>
      </c>
      <c r="AV89" s="466"/>
      <c r="AW89" s="466"/>
      <c r="AX89" s="467"/>
      <c r="AY89" s="468" t="s">
        <v>691</v>
      </c>
      <c r="AZ89" s="469"/>
      <c r="BA89" s="469"/>
      <c r="BB89" s="470"/>
      <c r="BC89" s="465">
        <v>0</v>
      </c>
      <c r="BD89" s="466"/>
      <c r="BE89" s="466"/>
      <c r="BF89" s="467"/>
      <c r="BG89" s="437" t="str">
        <f t="shared" si="25"/>
        <v>n.é.</v>
      </c>
      <c r="BH89" s="438"/>
    </row>
    <row r="90" spans="1:60" ht="20.100000000000001" customHeight="1">
      <c r="A90" s="363" t="s">
        <v>211</v>
      </c>
      <c r="B90" s="364"/>
      <c r="C90" s="388" t="s">
        <v>434</v>
      </c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90"/>
      <c r="AC90" s="400" t="s">
        <v>711</v>
      </c>
      <c r="AD90" s="401"/>
      <c r="AE90" s="465">
        <v>1300</v>
      </c>
      <c r="AF90" s="466"/>
      <c r="AG90" s="466"/>
      <c r="AH90" s="467"/>
      <c r="AI90" s="465">
        <v>2969</v>
      </c>
      <c r="AJ90" s="466"/>
      <c r="AK90" s="466"/>
      <c r="AL90" s="467"/>
      <c r="AM90" s="465">
        <v>2969</v>
      </c>
      <c r="AN90" s="466"/>
      <c r="AO90" s="466"/>
      <c r="AP90" s="467"/>
      <c r="AQ90" s="468" t="s">
        <v>691</v>
      </c>
      <c r="AR90" s="469"/>
      <c r="AS90" s="469"/>
      <c r="AT90" s="470"/>
      <c r="AU90" s="465">
        <v>0</v>
      </c>
      <c r="AV90" s="466"/>
      <c r="AW90" s="466"/>
      <c r="AX90" s="467"/>
      <c r="AY90" s="468" t="s">
        <v>691</v>
      </c>
      <c r="AZ90" s="469"/>
      <c r="BA90" s="469"/>
      <c r="BB90" s="470"/>
      <c r="BC90" s="465">
        <v>1531</v>
      </c>
      <c r="BD90" s="466"/>
      <c r="BE90" s="466"/>
      <c r="BF90" s="467"/>
      <c r="BG90" s="437">
        <f t="shared" si="20"/>
        <v>0.51566183900303131</v>
      </c>
      <c r="BH90" s="438"/>
    </row>
    <row r="91" spans="1:60" ht="20.100000000000001" customHeight="1">
      <c r="A91" s="363" t="s">
        <v>212</v>
      </c>
      <c r="B91" s="364"/>
      <c r="C91" s="388" t="s">
        <v>334</v>
      </c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389"/>
      <c r="T91" s="389"/>
      <c r="U91" s="389"/>
      <c r="V91" s="389"/>
      <c r="W91" s="389"/>
      <c r="X91" s="389"/>
      <c r="Y91" s="389"/>
      <c r="Z91" s="389"/>
      <c r="AA91" s="389"/>
      <c r="AB91" s="390"/>
      <c r="AC91" s="400" t="s">
        <v>712</v>
      </c>
      <c r="AD91" s="401"/>
      <c r="AE91" s="465">
        <v>0</v>
      </c>
      <c r="AF91" s="466"/>
      <c r="AG91" s="466"/>
      <c r="AH91" s="467"/>
      <c r="AI91" s="465">
        <v>4413</v>
      </c>
      <c r="AJ91" s="466"/>
      <c r="AK91" s="466"/>
      <c r="AL91" s="467"/>
      <c r="AM91" s="465">
        <v>4413</v>
      </c>
      <c r="AN91" s="466"/>
      <c r="AO91" s="466"/>
      <c r="AP91" s="467"/>
      <c r="AQ91" s="468" t="s">
        <v>691</v>
      </c>
      <c r="AR91" s="469"/>
      <c r="AS91" s="469"/>
      <c r="AT91" s="470"/>
      <c r="AU91" s="465">
        <v>0</v>
      </c>
      <c r="AV91" s="466"/>
      <c r="AW91" s="466"/>
      <c r="AX91" s="467"/>
      <c r="AY91" s="468" t="s">
        <v>691</v>
      </c>
      <c r="AZ91" s="469"/>
      <c r="BA91" s="469"/>
      <c r="BB91" s="470"/>
      <c r="BC91" s="465">
        <v>1194</v>
      </c>
      <c r="BD91" s="466"/>
      <c r="BE91" s="466"/>
      <c r="BF91" s="467"/>
      <c r="BG91" s="437">
        <f t="shared" si="20"/>
        <v>0.27056424201223656</v>
      </c>
      <c r="BH91" s="438"/>
    </row>
    <row r="92" spans="1:60" s="3" customFormat="1" ht="20.100000000000001" customHeight="1">
      <c r="A92" s="475" t="s">
        <v>213</v>
      </c>
      <c r="B92" s="476"/>
      <c r="C92" s="497" t="s">
        <v>718</v>
      </c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  <c r="R92" s="498"/>
      <c r="S92" s="498"/>
      <c r="T92" s="498"/>
      <c r="U92" s="498"/>
      <c r="V92" s="498"/>
      <c r="W92" s="498"/>
      <c r="X92" s="498"/>
      <c r="Y92" s="498"/>
      <c r="Z92" s="498"/>
      <c r="AA92" s="498"/>
      <c r="AB92" s="499"/>
      <c r="AC92" s="546" t="s">
        <v>336</v>
      </c>
      <c r="AD92" s="547"/>
      <c r="AE92" s="462">
        <f>SUM(AE87:AH91)</f>
        <v>1300</v>
      </c>
      <c r="AF92" s="463"/>
      <c r="AG92" s="463"/>
      <c r="AH92" s="464"/>
      <c r="AI92" s="462">
        <f t="shared" ref="AI92" si="26">SUM(AI87:AL91)</f>
        <v>7382</v>
      </c>
      <c r="AJ92" s="463"/>
      <c r="AK92" s="463"/>
      <c r="AL92" s="464"/>
      <c r="AM92" s="462">
        <f t="shared" ref="AM92" si="27">SUM(AM87:AP91)</f>
        <v>7382</v>
      </c>
      <c r="AN92" s="463"/>
      <c r="AO92" s="463"/>
      <c r="AP92" s="464"/>
      <c r="AQ92" s="472" t="s">
        <v>691</v>
      </c>
      <c r="AR92" s="473"/>
      <c r="AS92" s="473"/>
      <c r="AT92" s="474"/>
      <c r="AU92" s="462">
        <f t="shared" ref="AU92" si="28">SUM(AU87:AX91)</f>
        <v>0</v>
      </c>
      <c r="AV92" s="463"/>
      <c r="AW92" s="463"/>
      <c r="AX92" s="464"/>
      <c r="AY92" s="472" t="s">
        <v>691</v>
      </c>
      <c r="AZ92" s="473"/>
      <c r="BA92" s="473"/>
      <c r="BB92" s="474"/>
      <c r="BC92" s="462">
        <f t="shared" ref="BC92" si="29">SUM(BC87:BF91)</f>
        <v>2725</v>
      </c>
      <c r="BD92" s="463"/>
      <c r="BE92" s="463"/>
      <c r="BF92" s="464"/>
      <c r="BG92" s="439">
        <f t="shared" si="20"/>
        <v>0.36914115415876458</v>
      </c>
      <c r="BH92" s="440"/>
    </row>
    <row r="93" spans="1:60" ht="20.100000000000001" customHeight="1">
      <c r="A93" s="363" t="s">
        <v>214</v>
      </c>
      <c r="B93" s="364"/>
      <c r="C93" s="388" t="s">
        <v>435</v>
      </c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90"/>
      <c r="AC93" s="400" t="s">
        <v>337</v>
      </c>
      <c r="AD93" s="401"/>
      <c r="AE93" s="465">
        <v>0</v>
      </c>
      <c r="AF93" s="466"/>
      <c r="AG93" s="466"/>
      <c r="AH93" s="467"/>
      <c r="AI93" s="465">
        <v>0</v>
      </c>
      <c r="AJ93" s="466"/>
      <c r="AK93" s="466"/>
      <c r="AL93" s="467"/>
      <c r="AM93" s="465">
        <v>0</v>
      </c>
      <c r="AN93" s="466"/>
      <c r="AO93" s="466"/>
      <c r="AP93" s="467"/>
      <c r="AQ93" s="468" t="s">
        <v>691</v>
      </c>
      <c r="AR93" s="469"/>
      <c r="AS93" s="469"/>
      <c r="AT93" s="470"/>
      <c r="AU93" s="465">
        <v>0</v>
      </c>
      <c r="AV93" s="466"/>
      <c r="AW93" s="466"/>
      <c r="AX93" s="467"/>
      <c r="AY93" s="468" t="s">
        <v>691</v>
      </c>
      <c r="AZ93" s="469"/>
      <c r="BA93" s="469"/>
      <c r="BB93" s="470"/>
      <c r="BC93" s="465">
        <v>0</v>
      </c>
      <c r="BD93" s="466"/>
      <c r="BE93" s="466"/>
      <c r="BF93" s="467"/>
      <c r="BG93" s="437" t="str">
        <f t="shared" si="20"/>
        <v>n.é.</v>
      </c>
      <c r="BH93" s="438"/>
    </row>
    <row r="94" spans="1:60" ht="20.100000000000001" customHeight="1">
      <c r="A94" s="363" t="s">
        <v>215</v>
      </c>
      <c r="B94" s="364"/>
      <c r="C94" s="388" t="s">
        <v>716</v>
      </c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90"/>
      <c r="AC94" s="400" t="s">
        <v>338</v>
      </c>
      <c r="AD94" s="401"/>
      <c r="AE94" s="465">
        <v>0</v>
      </c>
      <c r="AF94" s="466"/>
      <c r="AG94" s="466"/>
      <c r="AH94" s="467"/>
      <c r="AI94" s="465">
        <v>0</v>
      </c>
      <c r="AJ94" s="466"/>
      <c r="AK94" s="466"/>
      <c r="AL94" s="467"/>
      <c r="AM94" s="465">
        <v>0</v>
      </c>
      <c r="AN94" s="466"/>
      <c r="AO94" s="466"/>
      <c r="AP94" s="467"/>
      <c r="AQ94" s="468" t="s">
        <v>691</v>
      </c>
      <c r="AR94" s="469"/>
      <c r="AS94" s="469"/>
      <c r="AT94" s="470"/>
      <c r="AU94" s="465">
        <v>0</v>
      </c>
      <c r="AV94" s="466"/>
      <c r="AW94" s="466"/>
      <c r="AX94" s="467"/>
      <c r="AY94" s="468" t="s">
        <v>691</v>
      </c>
      <c r="AZ94" s="469"/>
      <c r="BA94" s="469"/>
      <c r="BB94" s="470"/>
      <c r="BC94" s="465">
        <v>0</v>
      </c>
      <c r="BD94" s="466"/>
      <c r="BE94" s="466"/>
      <c r="BF94" s="467"/>
      <c r="BG94" s="437" t="str">
        <f t="shared" ref="BG94:BG95" si="30">IF(AI94&gt;0,BC94/AI94,"n.é.")</f>
        <v>n.é.</v>
      </c>
      <c r="BH94" s="438"/>
    </row>
    <row r="95" spans="1:60" ht="20.100000000000001" customHeight="1">
      <c r="A95" s="363" t="s">
        <v>216</v>
      </c>
      <c r="B95" s="364"/>
      <c r="C95" s="388" t="s">
        <v>717</v>
      </c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/>
      <c r="U95" s="389"/>
      <c r="V95" s="389"/>
      <c r="W95" s="389"/>
      <c r="X95" s="389"/>
      <c r="Y95" s="389"/>
      <c r="Z95" s="389"/>
      <c r="AA95" s="389"/>
      <c r="AB95" s="390"/>
      <c r="AC95" s="400" t="s">
        <v>340</v>
      </c>
      <c r="AD95" s="401"/>
      <c r="AE95" s="465">
        <v>0</v>
      </c>
      <c r="AF95" s="466"/>
      <c r="AG95" s="466"/>
      <c r="AH95" s="467"/>
      <c r="AI95" s="465">
        <v>0</v>
      </c>
      <c r="AJ95" s="466"/>
      <c r="AK95" s="466"/>
      <c r="AL95" s="467"/>
      <c r="AM95" s="465">
        <v>0</v>
      </c>
      <c r="AN95" s="466"/>
      <c r="AO95" s="466"/>
      <c r="AP95" s="467"/>
      <c r="AQ95" s="468" t="s">
        <v>691</v>
      </c>
      <c r="AR95" s="469"/>
      <c r="AS95" s="469"/>
      <c r="AT95" s="470"/>
      <c r="AU95" s="465">
        <v>0</v>
      </c>
      <c r="AV95" s="466"/>
      <c r="AW95" s="466"/>
      <c r="AX95" s="467"/>
      <c r="AY95" s="468" t="s">
        <v>691</v>
      </c>
      <c r="AZ95" s="469"/>
      <c r="BA95" s="469"/>
      <c r="BB95" s="470"/>
      <c r="BC95" s="465">
        <v>0</v>
      </c>
      <c r="BD95" s="466"/>
      <c r="BE95" s="466"/>
      <c r="BF95" s="467"/>
      <c r="BG95" s="437" t="str">
        <f t="shared" si="30"/>
        <v>n.é.</v>
      </c>
      <c r="BH95" s="438"/>
    </row>
    <row r="96" spans="1:60" ht="20.100000000000001" customHeight="1">
      <c r="A96" s="363" t="s">
        <v>217</v>
      </c>
      <c r="B96" s="364"/>
      <c r="C96" s="388" t="s">
        <v>436</v>
      </c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  <c r="AB96" s="390"/>
      <c r="AC96" s="400" t="s">
        <v>714</v>
      </c>
      <c r="AD96" s="401"/>
      <c r="AE96" s="465">
        <v>0</v>
      </c>
      <c r="AF96" s="466"/>
      <c r="AG96" s="466"/>
      <c r="AH96" s="467"/>
      <c r="AI96" s="465">
        <v>0</v>
      </c>
      <c r="AJ96" s="466"/>
      <c r="AK96" s="466"/>
      <c r="AL96" s="467"/>
      <c r="AM96" s="465">
        <v>0</v>
      </c>
      <c r="AN96" s="466"/>
      <c r="AO96" s="466"/>
      <c r="AP96" s="467"/>
      <c r="AQ96" s="468" t="s">
        <v>691</v>
      </c>
      <c r="AR96" s="469"/>
      <c r="AS96" s="469"/>
      <c r="AT96" s="470"/>
      <c r="AU96" s="465">
        <v>0</v>
      </c>
      <c r="AV96" s="466"/>
      <c r="AW96" s="466"/>
      <c r="AX96" s="467"/>
      <c r="AY96" s="468" t="s">
        <v>691</v>
      </c>
      <c r="AZ96" s="469"/>
      <c r="BA96" s="469"/>
      <c r="BB96" s="470"/>
      <c r="BC96" s="465">
        <v>0</v>
      </c>
      <c r="BD96" s="466"/>
      <c r="BE96" s="466"/>
      <c r="BF96" s="467"/>
      <c r="BG96" s="437" t="str">
        <f t="shared" si="20"/>
        <v>n.é.</v>
      </c>
      <c r="BH96" s="438"/>
    </row>
    <row r="97" spans="1:60" ht="20.100000000000001" customHeight="1">
      <c r="A97" s="363" t="s">
        <v>218</v>
      </c>
      <c r="B97" s="364"/>
      <c r="C97" s="388" t="s">
        <v>339</v>
      </c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/>
      <c r="AA97" s="389"/>
      <c r="AB97" s="390"/>
      <c r="AC97" s="400" t="s">
        <v>715</v>
      </c>
      <c r="AD97" s="401"/>
      <c r="AE97" s="465">
        <v>20</v>
      </c>
      <c r="AF97" s="466"/>
      <c r="AG97" s="466"/>
      <c r="AH97" s="467"/>
      <c r="AI97" s="465">
        <v>53</v>
      </c>
      <c r="AJ97" s="466"/>
      <c r="AK97" s="466"/>
      <c r="AL97" s="467"/>
      <c r="AM97" s="465">
        <v>53</v>
      </c>
      <c r="AN97" s="466"/>
      <c r="AO97" s="466"/>
      <c r="AP97" s="467"/>
      <c r="AQ97" s="468" t="s">
        <v>691</v>
      </c>
      <c r="AR97" s="469"/>
      <c r="AS97" s="469"/>
      <c r="AT97" s="470"/>
      <c r="AU97" s="465">
        <v>0</v>
      </c>
      <c r="AV97" s="466"/>
      <c r="AW97" s="466"/>
      <c r="AX97" s="467"/>
      <c r="AY97" s="468" t="s">
        <v>691</v>
      </c>
      <c r="AZ97" s="469"/>
      <c r="BA97" s="469"/>
      <c r="BB97" s="470"/>
      <c r="BC97" s="465">
        <v>53</v>
      </c>
      <c r="BD97" s="466"/>
      <c r="BE97" s="466"/>
      <c r="BF97" s="467"/>
      <c r="BG97" s="437">
        <f t="shared" si="20"/>
        <v>1</v>
      </c>
      <c r="BH97" s="438"/>
    </row>
    <row r="98" spans="1:60" s="7" customFormat="1" ht="20.100000000000001" customHeight="1">
      <c r="A98" s="444" t="s">
        <v>477</v>
      </c>
      <c r="B98" s="445"/>
      <c r="C98" s="446" t="s">
        <v>493</v>
      </c>
      <c r="D98" s="447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8"/>
      <c r="AC98" s="449" t="s">
        <v>477</v>
      </c>
      <c r="AD98" s="450"/>
      <c r="AE98" s="451">
        <v>20</v>
      </c>
      <c r="AF98" s="452"/>
      <c r="AG98" s="452"/>
      <c r="AH98" s="453"/>
      <c r="AI98" s="451">
        <v>53</v>
      </c>
      <c r="AJ98" s="452"/>
      <c r="AK98" s="452"/>
      <c r="AL98" s="453"/>
      <c r="AM98" s="429" t="s">
        <v>691</v>
      </c>
      <c r="AN98" s="430"/>
      <c r="AO98" s="430"/>
      <c r="AP98" s="431"/>
      <c r="AQ98" s="429" t="s">
        <v>691</v>
      </c>
      <c r="AR98" s="430"/>
      <c r="AS98" s="430"/>
      <c r="AT98" s="431"/>
      <c r="AU98" s="429" t="s">
        <v>691</v>
      </c>
      <c r="AV98" s="430"/>
      <c r="AW98" s="430"/>
      <c r="AX98" s="431"/>
      <c r="AY98" s="429" t="s">
        <v>691</v>
      </c>
      <c r="AZ98" s="430"/>
      <c r="BA98" s="430"/>
      <c r="BB98" s="431"/>
      <c r="BC98" s="429" t="s">
        <v>691</v>
      </c>
      <c r="BD98" s="430"/>
      <c r="BE98" s="430"/>
      <c r="BF98" s="431"/>
      <c r="BG98" s="432" t="s">
        <v>694</v>
      </c>
      <c r="BH98" s="433"/>
    </row>
    <row r="99" spans="1:60" s="3" customFormat="1" ht="20.100000000000001" customHeight="1">
      <c r="A99" s="475" t="s">
        <v>219</v>
      </c>
      <c r="B99" s="476"/>
      <c r="C99" s="497" t="s">
        <v>719</v>
      </c>
      <c r="D99" s="498"/>
      <c r="E99" s="498"/>
      <c r="F99" s="498"/>
      <c r="G99" s="498"/>
      <c r="H99" s="498"/>
      <c r="I99" s="498"/>
      <c r="J99" s="498"/>
      <c r="K99" s="498"/>
      <c r="L99" s="498"/>
      <c r="M99" s="498"/>
      <c r="N99" s="498"/>
      <c r="O99" s="498"/>
      <c r="P99" s="498"/>
      <c r="Q99" s="498"/>
      <c r="R99" s="498"/>
      <c r="S99" s="498"/>
      <c r="T99" s="498"/>
      <c r="U99" s="498"/>
      <c r="V99" s="498"/>
      <c r="W99" s="498"/>
      <c r="X99" s="498"/>
      <c r="Y99" s="498"/>
      <c r="Z99" s="498"/>
      <c r="AA99" s="498"/>
      <c r="AB99" s="499"/>
      <c r="AC99" s="546" t="s">
        <v>341</v>
      </c>
      <c r="AD99" s="547"/>
      <c r="AE99" s="462">
        <f>SUM(AE93:AH98)-AE98</f>
        <v>20</v>
      </c>
      <c r="AF99" s="463"/>
      <c r="AG99" s="463"/>
      <c r="AH99" s="464"/>
      <c r="AI99" s="462">
        <f t="shared" ref="AI99" si="31">SUM(AI93:AL98)-AI98</f>
        <v>53</v>
      </c>
      <c r="AJ99" s="463"/>
      <c r="AK99" s="463"/>
      <c r="AL99" s="464"/>
      <c r="AM99" s="462">
        <f>SUM(AM93:AP98)</f>
        <v>53</v>
      </c>
      <c r="AN99" s="463"/>
      <c r="AO99" s="463"/>
      <c r="AP99" s="464"/>
      <c r="AQ99" s="472" t="s">
        <v>691</v>
      </c>
      <c r="AR99" s="473"/>
      <c r="AS99" s="473"/>
      <c r="AT99" s="474"/>
      <c r="AU99" s="462">
        <f>SUM(AU93:AX98)</f>
        <v>0</v>
      </c>
      <c r="AV99" s="463"/>
      <c r="AW99" s="463"/>
      <c r="AX99" s="464"/>
      <c r="AY99" s="472" t="s">
        <v>691</v>
      </c>
      <c r="AZ99" s="473"/>
      <c r="BA99" s="473"/>
      <c r="BB99" s="474"/>
      <c r="BC99" s="462">
        <f>SUM(BC93:BF98)</f>
        <v>53</v>
      </c>
      <c r="BD99" s="463"/>
      <c r="BE99" s="463"/>
      <c r="BF99" s="464"/>
      <c r="BG99" s="439">
        <f t="shared" si="20"/>
        <v>1</v>
      </c>
      <c r="BH99" s="440"/>
    </row>
    <row r="100" spans="1:60" s="3" customFormat="1" ht="20.100000000000001" customHeight="1">
      <c r="A100" s="378" t="s">
        <v>220</v>
      </c>
      <c r="B100" s="379"/>
      <c r="C100" s="405" t="s">
        <v>720</v>
      </c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407"/>
      <c r="AC100" s="408" t="s">
        <v>342</v>
      </c>
      <c r="AD100" s="409"/>
      <c r="AE100" s="518">
        <f>AE35+AE42+AE61+AE80+AE86+AE92+AE99</f>
        <v>363995</v>
      </c>
      <c r="AF100" s="519"/>
      <c r="AG100" s="519"/>
      <c r="AH100" s="520"/>
      <c r="AI100" s="518">
        <f t="shared" ref="AI100" si="32">AI35+AI42+AI61+AI80+AI86+AI92+AI99</f>
        <v>424687</v>
      </c>
      <c r="AJ100" s="519"/>
      <c r="AK100" s="519"/>
      <c r="AL100" s="520"/>
      <c r="AM100" s="518">
        <f t="shared" ref="AM100" si="33">AM35+AM42+AM61+AM80+AM86+AM92+AM99</f>
        <v>424687</v>
      </c>
      <c r="AN100" s="519"/>
      <c r="AO100" s="519"/>
      <c r="AP100" s="520"/>
      <c r="AQ100" s="537" t="s">
        <v>691</v>
      </c>
      <c r="AR100" s="538"/>
      <c r="AS100" s="538"/>
      <c r="AT100" s="539"/>
      <c r="AU100" s="518">
        <f t="shared" ref="AU100" si="34">AU35+AU42+AU61+AU80+AU86+AU92+AU99</f>
        <v>1242</v>
      </c>
      <c r="AV100" s="519"/>
      <c r="AW100" s="519"/>
      <c r="AX100" s="520"/>
      <c r="AY100" s="537" t="s">
        <v>691</v>
      </c>
      <c r="AZ100" s="538"/>
      <c r="BA100" s="538"/>
      <c r="BB100" s="539"/>
      <c r="BC100" s="518">
        <f t="shared" ref="BC100" si="35">BC35+BC42+BC61+BC80+BC86+BC92+BC99</f>
        <v>408964</v>
      </c>
      <c r="BD100" s="519"/>
      <c r="BE100" s="519"/>
      <c r="BF100" s="520"/>
      <c r="BG100" s="508">
        <f t="shared" si="20"/>
        <v>0.9629774398557055</v>
      </c>
      <c r="BH100" s="509"/>
    </row>
    <row r="101" spans="1:60" ht="20.100000000000001" customHeight="1">
      <c r="A101" s="363" t="s">
        <v>221</v>
      </c>
      <c r="B101" s="364"/>
      <c r="C101" s="365" t="s">
        <v>721</v>
      </c>
      <c r="D101" s="366"/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  <c r="AA101" s="366"/>
      <c r="AB101" s="367"/>
      <c r="AC101" s="368" t="s">
        <v>343</v>
      </c>
      <c r="AD101" s="369"/>
      <c r="AE101" s="465">
        <v>0</v>
      </c>
      <c r="AF101" s="466"/>
      <c r="AG101" s="466"/>
      <c r="AH101" s="467"/>
      <c r="AI101" s="465">
        <v>0</v>
      </c>
      <c r="AJ101" s="466"/>
      <c r="AK101" s="466"/>
      <c r="AL101" s="467"/>
      <c r="AM101" s="465">
        <v>0</v>
      </c>
      <c r="AN101" s="466"/>
      <c r="AO101" s="466"/>
      <c r="AP101" s="467"/>
      <c r="AQ101" s="468" t="s">
        <v>691</v>
      </c>
      <c r="AR101" s="469"/>
      <c r="AS101" s="469"/>
      <c r="AT101" s="470"/>
      <c r="AU101" s="465">
        <v>0</v>
      </c>
      <c r="AV101" s="466"/>
      <c r="AW101" s="466"/>
      <c r="AX101" s="467"/>
      <c r="AY101" s="468" t="s">
        <v>691</v>
      </c>
      <c r="AZ101" s="469"/>
      <c r="BA101" s="469"/>
      <c r="BB101" s="470"/>
      <c r="BC101" s="465">
        <v>0</v>
      </c>
      <c r="BD101" s="466"/>
      <c r="BE101" s="466"/>
      <c r="BF101" s="467"/>
      <c r="BG101" s="437" t="str">
        <f t="shared" si="20"/>
        <v>n.é.</v>
      </c>
      <c r="BH101" s="438"/>
    </row>
    <row r="102" spans="1:60" ht="20.100000000000001" customHeight="1">
      <c r="A102" s="363" t="s">
        <v>222</v>
      </c>
      <c r="B102" s="364"/>
      <c r="C102" s="388" t="s">
        <v>344</v>
      </c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90"/>
      <c r="AC102" s="368" t="s">
        <v>345</v>
      </c>
      <c r="AD102" s="369"/>
      <c r="AE102" s="465">
        <v>0</v>
      </c>
      <c r="AF102" s="466"/>
      <c r="AG102" s="466"/>
      <c r="AH102" s="467"/>
      <c r="AI102" s="465">
        <v>21811</v>
      </c>
      <c r="AJ102" s="466"/>
      <c r="AK102" s="466"/>
      <c r="AL102" s="467"/>
      <c r="AM102" s="465">
        <v>21811</v>
      </c>
      <c r="AN102" s="466"/>
      <c r="AO102" s="466"/>
      <c r="AP102" s="467"/>
      <c r="AQ102" s="468" t="s">
        <v>691</v>
      </c>
      <c r="AR102" s="469"/>
      <c r="AS102" s="469"/>
      <c r="AT102" s="470"/>
      <c r="AU102" s="465">
        <v>0</v>
      </c>
      <c r="AV102" s="466"/>
      <c r="AW102" s="466"/>
      <c r="AX102" s="467"/>
      <c r="AY102" s="468" t="s">
        <v>691</v>
      </c>
      <c r="AZ102" s="469"/>
      <c r="BA102" s="469"/>
      <c r="BB102" s="470"/>
      <c r="BC102" s="465">
        <v>21811</v>
      </c>
      <c r="BD102" s="466"/>
      <c r="BE102" s="466"/>
      <c r="BF102" s="467"/>
      <c r="BG102" s="437">
        <f t="shared" si="20"/>
        <v>1</v>
      </c>
      <c r="BH102" s="438"/>
    </row>
    <row r="103" spans="1:60" ht="20.100000000000001" customHeight="1">
      <c r="A103" s="363" t="s">
        <v>223</v>
      </c>
      <c r="B103" s="364"/>
      <c r="C103" s="365" t="s">
        <v>722</v>
      </c>
      <c r="D103" s="366"/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66"/>
      <c r="Y103" s="366"/>
      <c r="Z103" s="366"/>
      <c r="AA103" s="366"/>
      <c r="AB103" s="367"/>
      <c r="AC103" s="368" t="s">
        <v>346</v>
      </c>
      <c r="AD103" s="369"/>
      <c r="AE103" s="465">
        <v>0</v>
      </c>
      <c r="AF103" s="466"/>
      <c r="AG103" s="466"/>
      <c r="AH103" s="467"/>
      <c r="AI103" s="465">
        <v>16887</v>
      </c>
      <c r="AJ103" s="466"/>
      <c r="AK103" s="466"/>
      <c r="AL103" s="467"/>
      <c r="AM103" s="465">
        <v>16887</v>
      </c>
      <c r="AN103" s="466"/>
      <c r="AO103" s="466"/>
      <c r="AP103" s="467"/>
      <c r="AQ103" s="468" t="s">
        <v>691</v>
      </c>
      <c r="AR103" s="469"/>
      <c r="AS103" s="469"/>
      <c r="AT103" s="470"/>
      <c r="AU103" s="465">
        <v>0</v>
      </c>
      <c r="AV103" s="466"/>
      <c r="AW103" s="466"/>
      <c r="AX103" s="467"/>
      <c r="AY103" s="468" t="s">
        <v>691</v>
      </c>
      <c r="AZ103" s="469"/>
      <c r="BA103" s="469"/>
      <c r="BB103" s="470"/>
      <c r="BC103" s="465">
        <v>16887</v>
      </c>
      <c r="BD103" s="466"/>
      <c r="BE103" s="466"/>
      <c r="BF103" s="467"/>
      <c r="BG103" s="437">
        <f t="shared" si="20"/>
        <v>1</v>
      </c>
      <c r="BH103" s="438"/>
    </row>
    <row r="104" spans="1:60" s="3" customFormat="1" ht="20.100000000000001" customHeight="1">
      <c r="A104" s="475" t="s">
        <v>224</v>
      </c>
      <c r="B104" s="476"/>
      <c r="C104" s="497" t="s">
        <v>725</v>
      </c>
      <c r="D104" s="498"/>
      <c r="E104" s="498"/>
      <c r="F104" s="498"/>
      <c r="G104" s="498"/>
      <c r="H104" s="498"/>
      <c r="I104" s="498"/>
      <c r="J104" s="498"/>
      <c r="K104" s="498"/>
      <c r="L104" s="498"/>
      <c r="M104" s="498"/>
      <c r="N104" s="498"/>
      <c r="O104" s="498"/>
      <c r="P104" s="498"/>
      <c r="Q104" s="498"/>
      <c r="R104" s="498"/>
      <c r="S104" s="498"/>
      <c r="T104" s="498"/>
      <c r="U104" s="498"/>
      <c r="V104" s="498"/>
      <c r="W104" s="498"/>
      <c r="X104" s="498"/>
      <c r="Y104" s="498"/>
      <c r="Z104" s="498"/>
      <c r="AA104" s="498"/>
      <c r="AB104" s="499"/>
      <c r="AC104" s="480" t="s">
        <v>347</v>
      </c>
      <c r="AD104" s="481"/>
      <c r="AE104" s="462">
        <f>SUM(AE101:AH103)</f>
        <v>0</v>
      </c>
      <c r="AF104" s="463"/>
      <c r="AG104" s="463"/>
      <c r="AH104" s="464"/>
      <c r="AI104" s="462">
        <f t="shared" ref="AI104" si="36">SUM(AI101:AL103)</f>
        <v>38698</v>
      </c>
      <c r="AJ104" s="463"/>
      <c r="AK104" s="463"/>
      <c r="AL104" s="464"/>
      <c r="AM104" s="462">
        <f t="shared" ref="AM104" si="37">SUM(AM101:AP103)</f>
        <v>38698</v>
      </c>
      <c r="AN104" s="463"/>
      <c r="AO104" s="463"/>
      <c r="AP104" s="464"/>
      <c r="AQ104" s="472" t="s">
        <v>691</v>
      </c>
      <c r="AR104" s="473"/>
      <c r="AS104" s="473"/>
      <c r="AT104" s="474"/>
      <c r="AU104" s="462">
        <f t="shared" ref="AU104" si="38">SUM(AU101:AX103)</f>
        <v>0</v>
      </c>
      <c r="AV104" s="463"/>
      <c r="AW104" s="463"/>
      <c r="AX104" s="464"/>
      <c r="AY104" s="472" t="s">
        <v>691</v>
      </c>
      <c r="AZ104" s="473"/>
      <c r="BA104" s="473"/>
      <c r="BB104" s="474"/>
      <c r="BC104" s="462">
        <f t="shared" ref="BC104" si="39">SUM(BC101:BF103)</f>
        <v>38698</v>
      </c>
      <c r="BD104" s="463"/>
      <c r="BE104" s="463"/>
      <c r="BF104" s="464"/>
      <c r="BG104" s="439">
        <f t="shared" si="20"/>
        <v>1</v>
      </c>
      <c r="BH104" s="440"/>
    </row>
    <row r="105" spans="1:60" ht="20.100000000000001" customHeight="1">
      <c r="A105" s="363" t="s">
        <v>225</v>
      </c>
      <c r="B105" s="364"/>
      <c r="C105" s="388" t="s">
        <v>348</v>
      </c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90"/>
      <c r="AC105" s="368" t="s">
        <v>349</v>
      </c>
      <c r="AD105" s="369"/>
      <c r="AE105" s="465">
        <v>0</v>
      </c>
      <c r="AF105" s="466"/>
      <c r="AG105" s="466"/>
      <c r="AH105" s="467"/>
      <c r="AI105" s="465">
        <v>0</v>
      </c>
      <c r="AJ105" s="466"/>
      <c r="AK105" s="466"/>
      <c r="AL105" s="467"/>
      <c r="AM105" s="465">
        <v>0</v>
      </c>
      <c r="AN105" s="466"/>
      <c r="AO105" s="466"/>
      <c r="AP105" s="467"/>
      <c r="AQ105" s="468" t="s">
        <v>691</v>
      </c>
      <c r="AR105" s="469"/>
      <c r="AS105" s="469"/>
      <c r="AT105" s="470"/>
      <c r="AU105" s="465">
        <v>0</v>
      </c>
      <c r="AV105" s="466"/>
      <c r="AW105" s="466"/>
      <c r="AX105" s="467"/>
      <c r="AY105" s="468" t="s">
        <v>691</v>
      </c>
      <c r="AZ105" s="469"/>
      <c r="BA105" s="469"/>
      <c r="BB105" s="470"/>
      <c r="BC105" s="465">
        <v>0</v>
      </c>
      <c r="BD105" s="466"/>
      <c r="BE105" s="466"/>
      <c r="BF105" s="467"/>
      <c r="BG105" s="437" t="str">
        <f t="shared" si="20"/>
        <v>n.é.</v>
      </c>
      <c r="BH105" s="438"/>
    </row>
    <row r="106" spans="1:60" ht="20.100000000000001" customHeight="1">
      <c r="A106" s="363" t="s">
        <v>226</v>
      </c>
      <c r="B106" s="364"/>
      <c r="C106" s="365" t="s">
        <v>723</v>
      </c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  <c r="AA106" s="366"/>
      <c r="AB106" s="367"/>
      <c r="AC106" s="368" t="s">
        <v>350</v>
      </c>
      <c r="AD106" s="369"/>
      <c r="AE106" s="465">
        <v>0</v>
      </c>
      <c r="AF106" s="466"/>
      <c r="AG106" s="466"/>
      <c r="AH106" s="467"/>
      <c r="AI106" s="465">
        <v>0</v>
      </c>
      <c r="AJ106" s="466"/>
      <c r="AK106" s="466"/>
      <c r="AL106" s="467"/>
      <c r="AM106" s="465">
        <v>0</v>
      </c>
      <c r="AN106" s="466"/>
      <c r="AO106" s="466"/>
      <c r="AP106" s="467"/>
      <c r="AQ106" s="468" t="s">
        <v>691</v>
      </c>
      <c r="AR106" s="469"/>
      <c r="AS106" s="469"/>
      <c r="AT106" s="470"/>
      <c r="AU106" s="465">
        <v>0</v>
      </c>
      <c r="AV106" s="466"/>
      <c r="AW106" s="466"/>
      <c r="AX106" s="467"/>
      <c r="AY106" s="468" t="s">
        <v>691</v>
      </c>
      <c r="AZ106" s="469"/>
      <c r="BA106" s="469"/>
      <c r="BB106" s="470"/>
      <c r="BC106" s="465">
        <v>0</v>
      </c>
      <c r="BD106" s="466"/>
      <c r="BE106" s="466"/>
      <c r="BF106" s="467"/>
      <c r="BG106" s="437" t="str">
        <f t="shared" si="20"/>
        <v>n.é.</v>
      </c>
      <c r="BH106" s="438"/>
    </row>
    <row r="107" spans="1:60" ht="20.100000000000001" customHeight="1">
      <c r="A107" s="363" t="s">
        <v>227</v>
      </c>
      <c r="B107" s="364"/>
      <c r="C107" s="388" t="s">
        <v>351</v>
      </c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90"/>
      <c r="AC107" s="368" t="s">
        <v>352</v>
      </c>
      <c r="AD107" s="369"/>
      <c r="AE107" s="465">
        <v>0</v>
      </c>
      <c r="AF107" s="466"/>
      <c r="AG107" s="466"/>
      <c r="AH107" s="467"/>
      <c r="AI107" s="465">
        <v>0</v>
      </c>
      <c r="AJ107" s="466"/>
      <c r="AK107" s="466"/>
      <c r="AL107" s="467"/>
      <c r="AM107" s="465">
        <v>0</v>
      </c>
      <c r="AN107" s="466"/>
      <c r="AO107" s="466"/>
      <c r="AP107" s="467"/>
      <c r="AQ107" s="468" t="s">
        <v>691</v>
      </c>
      <c r="AR107" s="469"/>
      <c r="AS107" s="469"/>
      <c r="AT107" s="470"/>
      <c r="AU107" s="465">
        <v>0</v>
      </c>
      <c r="AV107" s="466"/>
      <c r="AW107" s="466"/>
      <c r="AX107" s="467"/>
      <c r="AY107" s="468" t="s">
        <v>691</v>
      </c>
      <c r="AZ107" s="469"/>
      <c r="BA107" s="469"/>
      <c r="BB107" s="470"/>
      <c r="BC107" s="465">
        <v>0</v>
      </c>
      <c r="BD107" s="466"/>
      <c r="BE107" s="466"/>
      <c r="BF107" s="467"/>
      <c r="BG107" s="437" t="str">
        <f t="shared" si="20"/>
        <v>n.é.</v>
      </c>
      <c r="BH107" s="438"/>
    </row>
    <row r="108" spans="1:60" ht="20.100000000000001" customHeight="1">
      <c r="A108" s="363" t="s">
        <v>228</v>
      </c>
      <c r="B108" s="364"/>
      <c r="C108" s="365" t="s">
        <v>724</v>
      </c>
      <c r="D108" s="366"/>
      <c r="E108" s="366"/>
      <c r="F108" s="366"/>
      <c r="G108" s="366"/>
      <c r="H108" s="366"/>
      <c r="I108" s="366"/>
      <c r="J108" s="366"/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6"/>
      <c r="Y108" s="366"/>
      <c r="Z108" s="366"/>
      <c r="AA108" s="366"/>
      <c r="AB108" s="367"/>
      <c r="AC108" s="368" t="s">
        <v>353</v>
      </c>
      <c r="AD108" s="369"/>
      <c r="AE108" s="465">
        <v>0</v>
      </c>
      <c r="AF108" s="466"/>
      <c r="AG108" s="466"/>
      <c r="AH108" s="467"/>
      <c r="AI108" s="465">
        <v>0</v>
      </c>
      <c r="AJ108" s="466"/>
      <c r="AK108" s="466"/>
      <c r="AL108" s="467"/>
      <c r="AM108" s="465">
        <v>0</v>
      </c>
      <c r="AN108" s="466"/>
      <c r="AO108" s="466"/>
      <c r="AP108" s="467"/>
      <c r="AQ108" s="468" t="s">
        <v>691</v>
      </c>
      <c r="AR108" s="469"/>
      <c r="AS108" s="469"/>
      <c r="AT108" s="470"/>
      <c r="AU108" s="465">
        <v>0</v>
      </c>
      <c r="AV108" s="466"/>
      <c r="AW108" s="466"/>
      <c r="AX108" s="467"/>
      <c r="AY108" s="468" t="s">
        <v>691</v>
      </c>
      <c r="AZ108" s="469"/>
      <c r="BA108" s="469"/>
      <c r="BB108" s="470"/>
      <c r="BC108" s="465">
        <v>0</v>
      </c>
      <c r="BD108" s="466"/>
      <c r="BE108" s="466"/>
      <c r="BF108" s="467"/>
      <c r="BG108" s="437" t="str">
        <f t="shared" si="20"/>
        <v>n.é.</v>
      </c>
      <c r="BH108" s="438"/>
    </row>
    <row r="109" spans="1:60" s="3" customFormat="1" ht="20.100000000000001" customHeight="1">
      <c r="A109" s="475" t="s">
        <v>229</v>
      </c>
      <c r="B109" s="476"/>
      <c r="C109" s="477" t="s">
        <v>726</v>
      </c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8"/>
      <c r="W109" s="478"/>
      <c r="X109" s="478"/>
      <c r="Y109" s="478"/>
      <c r="Z109" s="478"/>
      <c r="AA109" s="478"/>
      <c r="AB109" s="479"/>
      <c r="AC109" s="480" t="s">
        <v>354</v>
      </c>
      <c r="AD109" s="481"/>
      <c r="AE109" s="462">
        <f>SUM(AE105:AH108)</f>
        <v>0</v>
      </c>
      <c r="AF109" s="463"/>
      <c r="AG109" s="463"/>
      <c r="AH109" s="464"/>
      <c r="AI109" s="462">
        <f t="shared" ref="AI109" si="40">SUM(AI105:AL108)</f>
        <v>0</v>
      </c>
      <c r="AJ109" s="463"/>
      <c r="AK109" s="463"/>
      <c r="AL109" s="464"/>
      <c r="AM109" s="462">
        <f t="shared" ref="AM109" si="41">SUM(AM105:AP108)</f>
        <v>0</v>
      </c>
      <c r="AN109" s="463"/>
      <c r="AO109" s="463"/>
      <c r="AP109" s="464"/>
      <c r="AQ109" s="472" t="s">
        <v>691</v>
      </c>
      <c r="AR109" s="473"/>
      <c r="AS109" s="473"/>
      <c r="AT109" s="474"/>
      <c r="AU109" s="462">
        <f t="shared" ref="AU109" si="42">SUM(AU105:AX108)</f>
        <v>0</v>
      </c>
      <c r="AV109" s="463"/>
      <c r="AW109" s="463"/>
      <c r="AX109" s="464"/>
      <c r="AY109" s="472" t="s">
        <v>691</v>
      </c>
      <c r="AZ109" s="473"/>
      <c r="BA109" s="473"/>
      <c r="BB109" s="474"/>
      <c r="BC109" s="462">
        <f t="shared" ref="BC109" si="43">SUM(BC105:BF108)</f>
        <v>0</v>
      </c>
      <c r="BD109" s="463"/>
      <c r="BE109" s="463"/>
      <c r="BF109" s="464"/>
      <c r="BG109" s="439" t="str">
        <f t="shared" si="20"/>
        <v>n.é.</v>
      </c>
      <c r="BH109" s="440"/>
    </row>
    <row r="110" spans="1:60" ht="20.100000000000001" customHeight="1">
      <c r="A110" s="363" t="s">
        <v>230</v>
      </c>
      <c r="B110" s="364"/>
      <c r="C110" s="388" t="s">
        <v>355</v>
      </c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90"/>
      <c r="AC110" s="368" t="s">
        <v>356</v>
      </c>
      <c r="AD110" s="369"/>
      <c r="AE110" s="465">
        <v>13400</v>
      </c>
      <c r="AF110" s="466"/>
      <c r="AG110" s="466"/>
      <c r="AH110" s="467"/>
      <c r="AI110" s="465">
        <v>23590</v>
      </c>
      <c r="AJ110" s="466"/>
      <c r="AK110" s="466"/>
      <c r="AL110" s="467"/>
      <c r="AM110" s="465">
        <v>23590</v>
      </c>
      <c r="AN110" s="466"/>
      <c r="AO110" s="466"/>
      <c r="AP110" s="467"/>
      <c r="AQ110" s="468" t="s">
        <v>691</v>
      </c>
      <c r="AR110" s="469"/>
      <c r="AS110" s="469"/>
      <c r="AT110" s="470"/>
      <c r="AU110" s="465">
        <v>0</v>
      </c>
      <c r="AV110" s="466"/>
      <c r="AW110" s="466"/>
      <c r="AX110" s="467"/>
      <c r="AY110" s="468" t="s">
        <v>691</v>
      </c>
      <c r="AZ110" s="469"/>
      <c r="BA110" s="469"/>
      <c r="BB110" s="470"/>
      <c r="BC110" s="465">
        <v>23590</v>
      </c>
      <c r="BD110" s="466"/>
      <c r="BE110" s="466"/>
      <c r="BF110" s="467"/>
      <c r="BG110" s="437">
        <f t="shared" si="20"/>
        <v>1</v>
      </c>
      <c r="BH110" s="438"/>
    </row>
    <row r="111" spans="1:60" ht="20.100000000000001" customHeight="1">
      <c r="A111" s="363" t="s">
        <v>231</v>
      </c>
      <c r="B111" s="364"/>
      <c r="C111" s="388" t="s">
        <v>357</v>
      </c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90"/>
      <c r="AC111" s="368" t="s">
        <v>358</v>
      </c>
      <c r="AD111" s="369"/>
      <c r="AE111" s="465">
        <v>0</v>
      </c>
      <c r="AF111" s="466"/>
      <c r="AG111" s="466"/>
      <c r="AH111" s="467"/>
      <c r="AI111" s="465">
        <v>0</v>
      </c>
      <c r="AJ111" s="466"/>
      <c r="AK111" s="466"/>
      <c r="AL111" s="467"/>
      <c r="AM111" s="465">
        <v>0</v>
      </c>
      <c r="AN111" s="466"/>
      <c r="AO111" s="466"/>
      <c r="AP111" s="467"/>
      <c r="AQ111" s="468" t="s">
        <v>691</v>
      </c>
      <c r="AR111" s="469"/>
      <c r="AS111" s="469"/>
      <c r="AT111" s="470"/>
      <c r="AU111" s="465">
        <v>0</v>
      </c>
      <c r="AV111" s="466"/>
      <c r="AW111" s="466"/>
      <c r="AX111" s="467"/>
      <c r="AY111" s="468" t="s">
        <v>691</v>
      </c>
      <c r="AZ111" s="469"/>
      <c r="BA111" s="469"/>
      <c r="BB111" s="470"/>
      <c r="BC111" s="465">
        <v>0</v>
      </c>
      <c r="BD111" s="466"/>
      <c r="BE111" s="466"/>
      <c r="BF111" s="467"/>
      <c r="BG111" s="437" t="str">
        <f t="shared" si="20"/>
        <v>n.é.</v>
      </c>
      <c r="BH111" s="438"/>
    </row>
    <row r="112" spans="1:60" s="3" customFormat="1" ht="20.100000000000001" customHeight="1">
      <c r="A112" s="475" t="s">
        <v>232</v>
      </c>
      <c r="B112" s="476"/>
      <c r="C112" s="497" t="s">
        <v>728</v>
      </c>
      <c r="D112" s="498"/>
      <c r="E112" s="498"/>
      <c r="F112" s="498"/>
      <c r="G112" s="498"/>
      <c r="H112" s="498"/>
      <c r="I112" s="498"/>
      <c r="J112" s="498"/>
      <c r="K112" s="498"/>
      <c r="L112" s="498"/>
      <c r="M112" s="498"/>
      <c r="N112" s="498"/>
      <c r="O112" s="498"/>
      <c r="P112" s="498"/>
      <c r="Q112" s="498"/>
      <c r="R112" s="498"/>
      <c r="S112" s="498"/>
      <c r="T112" s="498"/>
      <c r="U112" s="498"/>
      <c r="V112" s="498"/>
      <c r="W112" s="498"/>
      <c r="X112" s="498"/>
      <c r="Y112" s="498"/>
      <c r="Z112" s="498"/>
      <c r="AA112" s="498"/>
      <c r="AB112" s="499"/>
      <c r="AC112" s="480" t="s">
        <v>359</v>
      </c>
      <c r="AD112" s="481"/>
      <c r="AE112" s="183">
        <f>SUM(AE110:AH111)</f>
        <v>13400</v>
      </c>
      <c r="AF112" s="184"/>
      <c r="AG112" s="184"/>
      <c r="AH112" s="185"/>
      <c r="AI112" s="183">
        <f t="shared" ref="AI112" si="44">SUM(AI110:AL111)</f>
        <v>23590</v>
      </c>
      <c r="AJ112" s="184"/>
      <c r="AK112" s="184"/>
      <c r="AL112" s="185"/>
      <c r="AM112" s="183">
        <f t="shared" ref="AM112" si="45">SUM(AM110:AP111)</f>
        <v>23590</v>
      </c>
      <c r="AN112" s="184"/>
      <c r="AO112" s="184"/>
      <c r="AP112" s="185"/>
      <c r="AQ112" s="235" t="s">
        <v>691</v>
      </c>
      <c r="AR112" s="236"/>
      <c r="AS112" s="236"/>
      <c r="AT112" s="237"/>
      <c r="AU112" s="183">
        <f t="shared" ref="AU112" si="46">SUM(AU110:AX111)</f>
        <v>0</v>
      </c>
      <c r="AV112" s="184"/>
      <c r="AW112" s="184"/>
      <c r="AX112" s="185"/>
      <c r="AY112" s="235" t="s">
        <v>691</v>
      </c>
      <c r="AZ112" s="236"/>
      <c r="BA112" s="236"/>
      <c r="BB112" s="237"/>
      <c r="BC112" s="183">
        <f t="shared" ref="BC112" si="47">SUM(BC110:BF111)</f>
        <v>23590</v>
      </c>
      <c r="BD112" s="184"/>
      <c r="BE112" s="184"/>
      <c r="BF112" s="185"/>
      <c r="BG112" s="439">
        <f t="shared" si="20"/>
        <v>1</v>
      </c>
      <c r="BH112" s="440"/>
    </row>
    <row r="113" spans="1:60" ht="20.100000000000001" customHeight="1">
      <c r="A113" s="363" t="s">
        <v>233</v>
      </c>
      <c r="B113" s="364"/>
      <c r="C113" s="365" t="s">
        <v>360</v>
      </c>
      <c r="D113" s="366"/>
      <c r="E113" s="366"/>
      <c r="F113" s="366"/>
      <c r="G113" s="366"/>
      <c r="H113" s="366"/>
      <c r="I113" s="366"/>
      <c r="J113" s="366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6"/>
      <c r="V113" s="366"/>
      <c r="W113" s="366"/>
      <c r="X113" s="366"/>
      <c r="Y113" s="366"/>
      <c r="Z113" s="366"/>
      <c r="AA113" s="366"/>
      <c r="AB113" s="367"/>
      <c r="AC113" s="368" t="s">
        <v>361</v>
      </c>
      <c r="AD113" s="369"/>
      <c r="AE113" s="465">
        <v>0</v>
      </c>
      <c r="AF113" s="466"/>
      <c r="AG113" s="466"/>
      <c r="AH113" s="467"/>
      <c r="AI113" s="465">
        <v>5316</v>
      </c>
      <c r="AJ113" s="466"/>
      <c r="AK113" s="466"/>
      <c r="AL113" s="467"/>
      <c r="AM113" s="465">
        <v>5316</v>
      </c>
      <c r="AN113" s="466"/>
      <c r="AO113" s="466"/>
      <c r="AP113" s="467"/>
      <c r="AQ113" s="468" t="s">
        <v>691</v>
      </c>
      <c r="AR113" s="469"/>
      <c r="AS113" s="469"/>
      <c r="AT113" s="470"/>
      <c r="AU113" s="465">
        <v>0</v>
      </c>
      <c r="AV113" s="466"/>
      <c r="AW113" s="466"/>
      <c r="AX113" s="467"/>
      <c r="AY113" s="468" t="s">
        <v>691</v>
      </c>
      <c r="AZ113" s="469"/>
      <c r="BA113" s="469"/>
      <c r="BB113" s="470"/>
      <c r="BC113" s="465">
        <v>5316</v>
      </c>
      <c r="BD113" s="466"/>
      <c r="BE113" s="466"/>
      <c r="BF113" s="467"/>
      <c r="BG113" s="437">
        <f t="shared" si="20"/>
        <v>1</v>
      </c>
      <c r="BH113" s="438"/>
    </row>
    <row r="114" spans="1:60" ht="20.100000000000001" customHeight="1">
      <c r="A114" s="363" t="s">
        <v>234</v>
      </c>
      <c r="B114" s="364"/>
      <c r="C114" s="365" t="s">
        <v>362</v>
      </c>
      <c r="D114" s="366"/>
      <c r="E114" s="366"/>
      <c r="F114" s="366"/>
      <c r="G114" s="366"/>
      <c r="H114" s="366"/>
      <c r="I114" s="366"/>
      <c r="J114" s="366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  <c r="W114" s="366"/>
      <c r="X114" s="366"/>
      <c r="Y114" s="366"/>
      <c r="Z114" s="366"/>
      <c r="AA114" s="366"/>
      <c r="AB114" s="367"/>
      <c r="AC114" s="368" t="s">
        <v>363</v>
      </c>
      <c r="AD114" s="369"/>
      <c r="AE114" s="465">
        <v>0</v>
      </c>
      <c r="AF114" s="466"/>
      <c r="AG114" s="466"/>
      <c r="AH114" s="467"/>
      <c r="AI114" s="465">
        <v>0</v>
      </c>
      <c r="AJ114" s="466"/>
      <c r="AK114" s="466"/>
      <c r="AL114" s="467"/>
      <c r="AM114" s="465">
        <v>0</v>
      </c>
      <c r="AN114" s="466"/>
      <c r="AO114" s="466"/>
      <c r="AP114" s="467"/>
      <c r="AQ114" s="468" t="s">
        <v>691</v>
      </c>
      <c r="AR114" s="469"/>
      <c r="AS114" s="469"/>
      <c r="AT114" s="470"/>
      <c r="AU114" s="465">
        <v>0</v>
      </c>
      <c r="AV114" s="466"/>
      <c r="AW114" s="466"/>
      <c r="AX114" s="467"/>
      <c r="AY114" s="468" t="s">
        <v>691</v>
      </c>
      <c r="AZ114" s="469"/>
      <c r="BA114" s="469"/>
      <c r="BB114" s="470"/>
      <c r="BC114" s="465">
        <v>0</v>
      </c>
      <c r="BD114" s="466"/>
      <c r="BE114" s="466"/>
      <c r="BF114" s="467"/>
      <c r="BG114" s="437" t="str">
        <f t="shared" si="20"/>
        <v>n.é.</v>
      </c>
      <c r="BH114" s="438"/>
    </row>
    <row r="115" spans="1:60" ht="20.100000000000001" customHeight="1">
      <c r="A115" s="363" t="s">
        <v>235</v>
      </c>
      <c r="B115" s="364"/>
      <c r="C115" s="365" t="s">
        <v>364</v>
      </c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6"/>
      <c r="AB115" s="367"/>
      <c r="AC115" s="368" t="s">
        <v>365</v>
      </c>
      <c r="AD115" s="369"/>
      <c r="AE115" s="465">
        <v>0</v>
      </c>
      <c r="AF115" s="466"/>
      <c r="AG115" s="466"/>
      <c r="AH115" s="467"/>
      <c r="AI115" s="465">
        <v>0</v>
      </c>
      <c r="AJ115" s="466"/>
      <c r="AK115" s="466"/>
      <c r="AL115" s="467"/>
      <c r="AM115" s="465">
        <v>0</v>
      </c>
      <c r="AN115" s="466"/>
      <c r="AO115" s="466"/>
      <c r="AP115" s="467"/>
      <c r="AQ115" s="468" t="s">
        <v>691</v>
      </c>
      <c r="AR115" s="469"/>
      <c r="AS115" s="469"/>
      <c r="AT115" s="470"/>
      <c r="AU115" s="465">
        <v>0</v>
      </c>
      <c r="AV115" s="466"/>
      <c r="AW115" s="466"/>
      <c r="AX115" s="467"/>
      <c r="AY115" s="468" t="s">
        <v>691</v>
      </c>
      <c r="AZ115" s="469"/>
      <c r="BA115" s="469"/>
      <c r="BB115" s="470"/>
      <c r="BC115" s="465">
        <v>0</v>
      </c>
      <c r="BD115" s="466"/>
      <c r="BE115" s="466"/>
      <c r="BF115" s="467"/>
      <c r="BG115" s="437" t="str">
        <f t="shared" si="20"/>
        <v>n.é.</v>
      </c>
      <c r="BH115" s="438"/>
    </row>
    <row r="116" spans="1:60" ht="20.100000000000001" customHeight="1">
      <c r="A116" s="363" t="s">
        <v>236</v>
      </c>
      <c r="B116" s="364"/>
      <c r="C116" s="365" t="s">
        <v>727</v>
      </c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  <c r="AA116" s="366"/>
      <c r="AB116" s="367"/>
      <c r="AC116" s="368" t="s">
        <v>366</v>
      </c>
      <c r="AD116" s="369"/>
      <c r="AE116" s="465">
        <v>0</v>
      </c>
      <c r="AF116" s="466"/>
      <c r="AG116" s="466"/>
      <c r="AH116" s="467"/>
      <c r="AI116" s="465">
        <v>0</v>
      </c>
      <c r="AJ116" s="466"/>
      <c r="AK116" s="466"/>
      <c r="AL116" s="467"/>
      <c r="AM116" s="465">
        <v>0</v>
      </c>
      <c r="AN116" s="466"/>
      <c r="AO116" s="466"/>
      <c r="AP116" s="467"/>
      <c r="AQ116" s="468" t="s">
        <v>691</v>
      </c>
      <c r="AR116" s="469"/>
      <c r="AS116" s="469"/>
      <c r="AT116" s="470"/>
      <c r="AU116" s="465">
        <v>0</v>
      </c>
      <c r="AV116" s="466"/>
      <c r="AW116" s="466"/>
      <c r="AX116" s="467"/>
      <c r="AY116" s="468" t="s">
        <v>691</v>
      </c>
      <c r="AZ116" s="469"/>
      <c r="BA116" s="469"/>
      <c r="BB116" s="470"/>
      <c r="BC116" s="465">
        <v>0</v>
      </c>
      <c r="BD116" s="466"/>
      <c r="BE116" s="466"/>
      <c r="BF116" s="467"/>
      <c r="BG116" s="437" t="str">
        <f t="shared" si="20"/>
        <v>n.é.</v>
      </c>
      <c r="BH116" s="438"/>
    </row>
    <row r="117" spans="1:60" ht="20.100000000000001" customHeight="1">
      <c r="A117" s="363" t="s">
        <v>237</v>
      </c>
      <c r="B117" s="364"/>
      <c r="C117" s="388" t="s">
        <v>367</v>
      </c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90"/>
      <c r="AC117" s="368" t="s">
        <v>368</v>
      </c>
      <c r="AD117" s="369"/>
      <c r="AE117" s="465">
        <v>0</v>
      </c>
      <c r="AF117" s="466"/>
      <c r="AG117" s="466"/>
      <c r="AH117" s="467"/>
      <c r="AI117" s="465">
        <v>0</v>
      </c>
      <c r="AJ117" s="466"/>
      <c r="AK117" s="466"/>
      <c r="AL117" s="467"/>
      <c r="AM117" s="465">
        <v>0</v>
      </c>
      <c r="AN117" s="466"/>
      <c r="AO117" s="466"/>
      <c r="AP117" s="467"/>
      <c r="AQ117" s="468" t="s">
        <v>691</v>
      </c>
      <c r="AR117" s="469"/>
      <c r="AS117" s="469"/>
      <c r="AT117" s="470"/>
      <c r="AU117" s="465">
        <v>0</v>
      </c>
      <c r="AV117" s="466"/>
      <c r="AW117" s="466"/>
      <c r="AX117" s="467"/>
      <c r="AY117" s="468" t="s">
        <v>691</v>
      </c>
      <c r="AZ117" s="469"/>
      <c r="BA117" s="469"/>
      <c r="BB117" s="470"/>
      <c r="BC117" s="465">
        <v>0</v>
      </c>
      <c r="BD117" s="466"/>
      <c r="BE117" s="466"/>
      <c r="BF117" s="467"/>
      <c r="BG117" s="437" t="str">
        <f t="shared" si="20"/>
        <v>n.é.</v>
      </c>
      <c r="BH117" s="438"/>
    </row>
    <row r="118" spans="1:60" ht="20.100000000000001" customHeight="1">
      <c r="A118" s="363" t="s">
        <v>238</v>
      </c>
      <c r="B118" s="364"/>
      <c r="C118" s="388" t="s">
        <v>732</v>
      </c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90"/>
      <c r="AC118" s="368" t="s">
        <v>730</v>
      </c>
      <c r="AD118" s="369"/>
      <c r="AE118" s="465">
        <v>0</v>
      </c>
      <c r="AF118" s="466"/>
      <c r="AG118" s="466"/>
      <c r="AH118" s="467"/>
      <c r="AI118" s="465">
        <v>0</v>
      </c>
      <c r="AJ118" s="466"/>
      <c r="AK118" s="466"/>
      <c r="AL118" s="467"/>
      <c r="AM118" s="465">
        <v>0</v>
      </c>
      <c r="AN118" s="466"/>
      <c r="AO118" s="466"/>
      <c r="AP118" s="467"/>
      <c r="AQ118" s="468" t="s">
        <v>691</v>
      </c>
      <c r="AR118" s="469"/>
      <c r="AS118" s="469"/>
      <c r="AT118" s="470"/>
      <c r="AU118" s="465">
        <v>0</v>
      </c>
      <c r="AV118" s="466"/>
      <c r="AW118" s="466"/>
      <c r="AX118" s="467"/>
      <c r="AY118" s="468" t="s">
        <v>691</v>
      </c>
      <c r="AZ118" s="469"/>
      <c r="BA118" s="469"/>
      <c r="BB118" s="470"/>
      <c r="BC118" s="465">
        <v>0</v>
      </c>
      <c r="BD118" s="466"/>
      <c r="BE118" s="466"/>
      <c r="BF118" s="467"/>
      <c r="BG118" s="437" t="str">
        <f t="shared" ref="BG118:BG120" si="48">IF(AI118&gt;0,BC118/AI118,"n.é.")</f>
        <v>n.é.</v>
      </c>
      <c r="BH118" s="438"/>
    </row>
    <row r="119" spans="1:60" ht="20.100000000000001" customHeight="1">
      <c r="A119" s="363" t="s">
        <v>239</v>
      </c>
      <c r="B119" s="364"/>
      <c r="C119" s="388" t="s">
        <v>733</v>
      </c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90"/>
      <c r="AC119" s="368" t="s">
        <v>731</v>
      </c>
      <c r="AD119" s="369"/>
      <c r="AE119" s="465">
        <v>0</v>
      </c>
      <c r="AF119" s="466"/>
      <c r="AG119" s="466"/>
      <c r="AH119" s="467"/>
      <c r="AI119" s="465">
        <v>0</v>
      </c>
      <c r="AJ119" s="466"/>
      <c r="AK119" s="466"/>
      <c r="AL119" s="467"/>
      <c r="AM119" s="465">
        <v>0</v>
      </c>
      <c r="AN119" s="466"/>
      <c r="AO119" s="466"/>
      <c r="AP119" s="467"/>
      <c r="AQ119" s="468" t="s">
        <v>691</v>
      </c>
      <c r="AR119" s="469"/>
      <c r="AS119" s="469"/>
      <c r="AT119" s="470"/>
      <c r="AU119" s="465">
        <v>0</v>
      </c>
      <c r="AV119" s="466"/>
      <c r="AW119" s="466"/>
      <c r="AX119" s="467"/>
      <c r="AY119" s="468" t="s">
        <v>691</v>
      </c>
      <c r="AZ119" s="469"/>
      <c r="BA119" s="469"/>
      <c r="BB119" s="470"/>
      <c r="BC119" s="465">
        <v>0</v>
      </c>
      <c r="BD119" s="466"/>
      <c r="BE119" s="466"/>
      <c r="BF119" s="467"/>
      <c r="BG119" s="437" t="str">
        <f t="shared" si="48"/>
        <v>n.é.</v>
      </c>
      <c r="BH119" s="438"/>
    </row>
    <row r="120" spans="1:60" s="3" customFormat="1" ht="20.100000000000001" customHeight="1">
      <c r="A120" s="475" t="s">
        <v>240</v>
      </c>
      <c r="B120" s="476"/>
      <c r="C120" s="497" t="s">
        <v>735</v>
      </c>
      <c r="D120" s="498"/>
      <c r="E120" s="498"/>
      <c r="F120" s="498"/>
      <c r="G120" s="498"/>
      <c r="H120" s="498"/>
      <c r="I120" s="498"/>
      <c r="J120" s="498"/>
      <c r="K120" s="498"/>
      <c r="L120" s="498"/>
      <c r="M120" s="498"/>
      <c r="N120" s="498"/>
      <c r="O120" s="498"/>
      <c r="P120" s="498"/>
      <c r="Q120" s="498"/>
      <c r="R120" s="498"/>
      <c r="S120" s="498"/>
      <c r="T120" s="498"/>
      <c r="U120" s="498"/>
      <c r="V120" s="498"/>
      <c r="W120" s="498"/>
      <c r="X120" s="498"/>
      <c r="Y120" s="498"/>
      <c r="Z120" s="498"/>
      <c r="AA120" s="498"/>
      <c r="AB120" s="499"/>
      <c r="AC120" s="480" t="s">
        <v>729</v>
      </c>
      <c r="AD120" s="481"/>
      <c r="AE120" s="543">
        <f>SUM(AE118:AH119)</f>
        <v>0</v>
      </c>
      <c r="AF120" s="544"/>
      <c r="AG120" s="544"/>
      <c r="AH120" s="545"/>
      <c r="AI120" s="543">
        <f t="shared" ref="AI120" si="49">SUM(AI118:AL119)</f>
        <v>0</v>
      </c>
      <c r="AJ120" s="544"/>
      <c r="AK120" s="544"/>
      <c r="AL120" s="545"/>
      <c r="AM120" s="543">
        <f t="shared" ref="AM120" si="50">SUM(AM118:AP119)</f>
        <v>0</v>
      </c>
      <c r="AN120" s="544"/>
      <c r="AO120" s="544"/>
      <c r="AP120" s="545"/>
      <c r="AQ120" s="540" t="s">
        <v>691</v>
      </c>
      <c r="AR120" s="541"/>
      <c r="AS120" s="541"/>
      <c r="AT120" s="542"/>
      <c r="AU120" s="543">
        <f t="shared" ref="AU120" si="51">SUM(AU118:AX119)</f>
        <v>0</v>
      </c>
      <c r="AV120" s="544"/>
      <c r="AW120" s="544"/>
      <c r="AX120" s="545"/>
      <c r="AY120" s="540" t="s">
        <v>691</v>
      </c>
      <c r="AZ120" s="541"/>
      <c r="BA120" s="541"/>
      <c r="BB120" s="542"/>
      <c r="BC120" s="543">
        <f t="shared" ref="BC120" si="52">SUM(BC118:BF119)</f>
        <v>0</v>
      </c>
      <c r="BD120" s="544"/>
      <c r="BE120" s="544"/>
      <c r="BF120" s="545"/>
      <c r="BG120" s="439" t="str">
        <f t="shared" si="48"/>
        <v>n.é.</v>
      </c>
      <c r="BH120" s="440"/>
    </row>
    <row r="121" spans="1:60" s="3" customFormat="1" ht="20.100000000000001" customHeight="1">
      <c r="A121" s="475" t="s">
        <v>506</v>
      </c>
      <c r="B121" s="476"/>
      <c r="C121" s="497" t="s">
        <v>734</v>
      </c>
      <c r="D121" s="498"/>
      <c r="E121" s="498"/>
      <c r="F121" s="498"/>
      <c r="G121" s="498"/>
      <c r="H121" s="498"/>
      <c r="I121" s="498"/>
      <c r="J121" s="498"/>
      <c r="K121" s="498"/>
      <c r="L121" s="498"/>
      <c r="M121" s="498"/>
      <c r="N121" s="498"/>
      <c r="O121" s="498"/>
      <c r="P121" s="498"/>
      <c r="Q121" s="498"/>
      <c r="R121" s="498"/>
      <c r="S121" s="498"/>
      <c r="T121" s="498"/>
      <c r="U121" s="498"/>
      <c r="V121" s="498"/>
      <c r="W121" s="498"/>
      <c r="X121" s="498"/>
      <c r="Y121" s="498"/>
      <c r="Z121" s="498"/>
      <c r="AA121" s="498"/>
      <c r="AB121" s="499"/>
      <c r="AC121" s="480" t="s">
        <v>369</v>
      </c>
      <c r="AD121" s="481"/>
      <c r="AE121" s="462">
        <f>AE104+AE109+SUM(AE112:AH117)</f>
        <v>13400</v>
      </c>
      <c r="AF121" s="463"/>
      <c r="AG121" s="463"/>
      <c r="AH121" s="464"/>
      <c r="AI121" s="462">
        <f t="shared" ref="AI121" si="53">AI104+AI109+SUM(AI112:AL117)</f>
        <v>67604</v>
      </c>
      <c r="AJ121" s="463"/>
      <c r="AK121" s="463"/>
      <c r="AL121" s="464"/>
      <c r="AM121" s="462">
        <f t="shared" ref="AM121" si="54">AM104+AM109+SUM(AM112:AP117)</f>
        <v>67604</v>
      </c>
      <c r="AN121" s="463"/>
      <c r="AO121" s="463"/>
      <c r="AP121" s="464"/>
      <c r="AQ121" s="472" t="s">
        <v>691</v>
      </c>
      <c r="AR121" s="473"/>
      <c r="AS121" s="473"/>
      <c r="AT121" s="474"/>
      <c r="AU121" s="462">
        <f t="shared" ref="AU121" si="55">AU104+AU109+SUM(AU112:AX117)</f>
        <v>0</v>
      </c>
      <c r="AV121" s="463"/>
      <c r="AW121" s="463"/>
      <c r="AX121" s="464"/>
      <c r="AY121" s="472" t="s">
        <v>691</v>
      </c>
      <c r="AZ121" s="473"/>
      <c r="BA121" s="473"/>
      <c r="BB121" s="474"/>
      <c r="BC121" s="462">
        <f t="shared" ref="BC121" si="56">BC104+BC109+SUM(BC112:BF117)</f>
        <v>67604</v>
      </c>
      <c r="BD121" s="463"/>
      <c r="BE121" s="463"/>
      <c r="BF121" s="464"/>
      <c r="BG121" s="439">
        <f t="shared" si="20"/>
        <v>1</v>
      </c>
      <c r="BH121" s="440"/>
    </row>
    <row r="122" spans="1:60" ht="20.100000000000001" customHeight="1">
      <c r="A122" s="363" t="s">
        <v>507</v>
      </c>
      <c r="B122" s="364"/>
      <c r="C122" s="388" t="s">
        <v>370</v>
      </c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  <c r="AA122" s="389"/>
      <c r="AB122" s="390"/>
      <c r="AC122" s="368" t="s">
        <v>371</v>
      </c>
      <c r="AD122" s="369"/>
      <c r="AE122" s="465">
        <v>0</v>
      </c>
      <c r="AF122" s="466"/>
      <c r="AG122" s="466"/>
      <c r="AH122" s="467"/>
      <c r="AI122" s="465">
        <v>0</v>
      </c>
      <c r="AJ122" s="466"/>
      <c r="AK122" s="466"/>
      <c r="AL122" s="467"/>
      <c r="AM122" s="465">
        <v>0</v>
      </c>
      <c r="AN122" s="466"/>
      <c r="AO122" s="466"/>
      <c r="AP122" s="467"/>
      <c r="AQ122" s="468" t="s">
        <v>691</v>
      </c>
      <c r="AR122" s="469"/>
      <c r="AS122" s="469"/>
      <c r="AT122" s="470"/>
      <c r="AU122" s="465">
        <v>0</v>
      </c>
      <c r="AV122" s="466"/>
      <c r="AW122" s="466"/>
      <c r="AX122" s="467"/>
      <c r="AY122" s="468" t="s">
        <v>691</v>
      </c>
      <c r="AZ122" s="469"/>
      <c r="BA122" s="469"/>
      <c r="BB122" s="470"/>
      <c r="BC122" s="465">
        <v>0</v>
      </c>
      <c r="BD122" s="466"/>
      <c r="BE122" s="466"/>
      <c r="BF122" s="467"/>
      <c r="BG122" s="437" t="str">
        <f t="shared" si="20"/>
        <v>n.é.</v>
      </c>
      <c r="BH122" s="438"/>
    </row>
    <row r="123" spans="1:60" ht="20.100000000000001" customHeight="1">
      <c r="A123" s="363" t="s">
        <v>508</v>
      </c>
      <c r="B123" s="364"/>
      <c r="C123" s="388" t="s">
        <v>372</v>
      </c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90"/>
      <c r="AC123" s="368" t="s">
        <v>373</v>
      </c>
      <c r="AD123" s="369"/>
      <c r="AE123" s="465">
        <v>0</v>
      </c>
      <c r="AF123" s="466"/>
      <c r="AG123" s="466"/>
      <c r="AH123" s="467"/>
      <c r="AI123" s="465">
        <v>0</v>
      </c>
      <c r="AJ123" s="466"/>
      <c r="AK123" s="466"/>
      <c r="AL123" s="467"/>
      <c r="AM123" s="465">
        <v>0</v>
      </c>
      <c r="AN123" s="466"/>
      <c r="AO123" s="466"/>
      <c r="AP123" s="467"/>
      <c r="AQ123" s="468" t="s">
        <v>691</v>
      </c>
      <c r="AR123" s="469"/>
      <c r="AS123" s="469"/>
      <c r="AT123" s="470"/>
      <c r="AU123" s="465">
        <v>0</v>
      </c>
      <c r="AV123" s="466"/>
      <c r="AW123" s="466"/>
      <c r="AX123" s="467"/>
      <c r="AY123" s="468" t="s">
        <v>691</v>
      </c>
      <c r="AZ123" s="469"/>
      <c r="BA123" s="469"/>
      <c r="BB123" s="470"/>
      <c r="BC123" s="465">
        <v>0</v>
      </c>
      <c r="BD123" s="466"/>
      <c r="BE123" s="466"/>
      <c r="BF123" s="467"/>
      <c r="BG123" s="437" t="str">
        <f t="shared" si="20"/>
        <v>n.é.</v>
      </c>
      <c r="BH123" s="438"/>
    </row>
    <row r="124" spans="1:60" ht="20.100000000000001" customHeight="1">
      <c r="A124" s="363" t="s">
        <v>509</v>
      </c>
      <c r="B124" s="364"/>
      <c r="C124" s="365" t="s">
        <v>374</v>
      </c>
      <c r="D124" s="366"/>
      <c r="E124" s="366"/>
      <c r="F124" s="366"/>
      <c r="G124" s="366"/>
      <c r="H124" s="366"/>
      <c r="I124" s="366"/>
      <c r="J124" s="366"/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7"/>
      <c r="AC124" s="368" t="s">
        <v>375</v>
      </c>
      <c r="AD124" s="369"/>
      <c r="AE124" s="465">
        <v>0</v>
      </c>
      <c r="AF124" s="466"/>
      <c r="AG124" s="466"/>
      <c r="AH124" s="467"/>
      <c r="AI124" s="465">
        <v>0</v>
      </c>
      <c r="AJ124" s="466"/>
      <c r="AK124" s="466"/>
      <c r="AL124" s="467"/>
      <c r="AM124" s="465">
        <v>0</v>
      </c>
      <c r="AN124" s="466"/>
      <c r="AO124" s="466"/>
      <c r="AP124" s="467"/>
      <c r="AQ124" s="468" t="s">
        <v>691</v>
      </c>
      <c r="AR124" s="469"/>
      <c r="AS124" s="469"/>
      <c r="AT124" s="470"/>
      <c r="AU124" s="465">
        <v>0</v>
      </c>
      <c r="AV124" s="466"/>
      <c r="AW124" s="466"/>
      <c r="AX124" s="467"/>
      <c r="AY124" s="468" t="s">
        <v>691</v>
      </c>
      <c r="AZ124" s="469"/>
      <c r="BA124" s="469"/>
      <c r="BB124" s="470"/>
      <c r="BC124" s="465">
        <v>0</v>
      </c>
      <c r="BD124" s="466"/>
      <c r="BE124" s="466"/>
      <c r="BF124" s="467"/>
      <c r="BG124" s="437" t="str">
        <f t="shared" si="20"/>
        <v>n.é.</v>
      </c>
      <c r="BH124" s="438"/>
    </row>
    <row r="125" spans="1:60" ht="20.100000000000001" customHeight="1">
      <c r="A125" s="363" t="s">
        <v>510</v>
      </c>
      <c r="B125" s="364"/>
      <c r="C125" s="365" t="s">
        <v>738</v>
      </c>
      <c r="D125" s="366"/>
      <c r="E125" s="366"/>
      <c r="F125" s="366"/>
      <c r="G125" s="366"/>
      <c r="H125" s="366"/>
      <c r="I125" s="366"/>
      <c r="J125" s="366"/>
      <c r="K125" s="366"/>
      <c r="L125" s="366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6"/>
      <c r="AA125" s="366"/>
      <c r="AB125" s="367"/>
      <c r="AC125" s="368" t="s">
        <v>376</v>
      </c>
      <c r="AD125" s="369"/>
      <c r="AE125" s="465">
        <v>0</v>
      </c>
      <c r="AF125" s="466"/>
      <c r="AG125" s="466"/>
      <c r="AH125" s="467"/>
      <c r="AI125" s="465">
        <v>0</v>
      </c>
      <c r="AJ125" s="466"/>
      <c r="AK125" s="466"/>
      <c r="AL125" s="467"/>
      <c r="AM125" s="465">
        <v>0</v>
      </c>
      <c r="AN125" s="466"/>
      <c r="AO125" s="466"/>
      <c r="AP125" s="467"/>
      <c r="AQ125" s="468" t="s">
        <v>691</v>
      </c>
      <c r="AR125" s="469"/>
      <c r="AS125" s="469"/>
      <c r="AT125" s="470"/>
      <c r="AU125" s="465">
        <v>0</v>
      </c>
      <c r="AV125" s="466"/>
      <c r="AW125" s="466"/>
      <c r="AX125" s="467"/>
      <c r="AY125" s="468" t="s">
        <v>691</v>
      </c>
      <c r="AZ125" s="469"/>
      <c r="BA125" s="469"/>
      <c r="BB125" s="470"/>
      <c r="BC125" s="465">
        <v>0</v>
      </c>
      <c r="BD125" s="466"/>
      <c r="BE125" s="466"/>
      <c r="BF125" s="467"/>
      <c r="BG125" s="437" t="str">
        <f t="shared" si="20"/>
        <v>n.é.</v>
      </c>
      <c r="BH125" s="438"/>
    </row>
    <row r="126" spans="1:60" ht="20.100000000000001" customHeight="1">
      <c r="A126" s="363" t="s">
        <v>511</v>
      </c>
      <c r="B126" s="364"/>
      <c r="C126" s="365" t="s">
        <v>737</v>
      </c>
      <c r="D126" s="366"/>
      <c r="E126" s="366"/>
      <c r="F126" s="366"/>
      <c r="G126" s="366"/>
      <c r="H126" s="366"/>
      <c r="I126" s="366"/>
      <c r="J126" s="366"/>
      <c r="K126" s="366"/>
      <c r="L126" s="366"/>
      <c r="M126" s="366"/>
      <c r="N126" s="366"/>
      <c r="O126" s="366"/>
      <c r="P126" s="366"/>
      <c r="Q126" s="366"/>
      <c r="R126" s="366"/>
      <c r="S126" s="366"/>
      <c r="T126" s="366"/>
      <c r="U126" s="366"/>
      <c r="V126" s="366"/>
      <c r="W126" s="366"/>
      <c r="X126" s="366"/>
      <c r="Y126" s="366"/>
      <c r="Z126" s="366"/>
      <c r="AA126" s="366"/>
      <c r="AB126" s="367"/>
      <c r="AC126" s="368" t="s">
        <v>739</v>
      </c>
      <c r="AD126" s="369"/>
      <c r="AE126" s="465">
        <v>0</v>
      </c>
      <c r="AF126" s="466"/>
      <c r="AG126" s="466"/>
      <c r="AH126" s="467"/>
      <c r="AI126" s="465">
        <v>0</v>
      </c>
      <c r="AJ126" s="466"/>
      <c r="AK126" s="466"/>
      <c r="AL126" s="467"/>
      <c r="AM126" s="465">
        <v>0</v>
      </c>
      <c r="AN126" s="466"/>
      <c r="AO126" s="466"/>
      <c r="AP126" s="467"/>
      <c r="AQ126" s="468" t="s">
        <v>691</v>
      </c>
      <c r="AR126" s="469"/>
      <c r="AS126" s="469"/>
      <c r="AT126" s="470"/>
      <c r="AU126" s="465">
        <v>0</v>
      </c>
      <c r="AV126" s="466"/>
      <c r="AW126" s="466"/>
      <c r="AX126" s="467"/>
      <c r="AY126" s="468" t="s">
        <v>691</v>
      </c>
      <c r="AZ126" s="469"/>
      <c r="BA126" s="469"/>
      <c r="BB126" s="470"/>
      <c r="BC126" s="465">
        <v>0</v>
      </c>
      <c r="BD126" s="466"/>
      <c r="BE126" s="466"/>
      <c r="BF126" s="467"/>
      <c r="BG126" s="437" t="str">
        <f t="shared" ref="BG126" si="57">IF(AI126&gt;0,BC126/AI126,"n.é.")</f>
        <v>n.é.</v>
      </c>
      <c r="BH126" s="438"/>
    </row>
    <row r="127" spans="1:60" s="3" customFormat="1" ht="20.100000000000001" customHeight="1">
      <c r="A127" s="475" t="s">
        <v>512</v>
      </c>
      <c r="B127" s="476"/>
      <c r="C127" s="477" t="s">
        <v>736</v>
      </c>
      <c r="D127" s="478"/>
      <c r="E127" s="478"/>
      <c r="F127" s="478"/>
      <c r="G127" s="478"/>
      <c r="H127" s="478"/>
      <c r="I127" s="478"/>
      <c r="J127" s="478"/>
      <c r="K127" s="478"/>
      <c r="L127" s="478"/>
      <c r="M127" s="478"/>
      <c r="N127" s="478"/>
      <c r="O127" s="478"/>
      <c r="P127" s="478"/>
      <c r="Q127" s="478"/>
      <c r="R127" s="478"/>
      <c r="S127" s="478"/>
      <c r="T127" s="478"/>
      <c r="U127" s="478"/>
      <c r="V127" s="478"/>
      <c r="W127" s="478"/>
      <c r="X127" s="478"/>
      <c r="Y127" s="478"/>
      <c r="Z127" s="478"/>
      <c r="AA127" s="478"/>
      <c r="AB127" s="479"/>
      <c r="AC127" s="480" t="s">
        <v>377</v>
      </c>
      <c r="AD127" s="481"/>
      <c r="AE127" s="462">
        <f>SUM(AE122:AH126)</f>
        <v>0</v>
      </c>
      <c r="AF127" s="463"/>
      <c r="AG127" s="463"/>
      <c r="AH127" s="464"/>
      <c r="AI127" s="462">
        <f t="shared" ref="AI127" si="58">SUM(AI122:AL125)</f>
        <v>0</v>
      </c>
      <c r="AJ127" s="463"/>
      <c r="AK127" s="463"/>
      <c r="AL127" s="464"/>
      <c r="AM127" s="462">
        <f t="shared" ref="AM127" si="59">SUM(AM122:AP125)</f>
        <v>0</v>
      </c>
      <c r="AN127" s="463"/>
      <c r="AO127" s="463"/>
      <c r="AP127" s="464"/>
      <c r="AQ127" s="472" t="s">
        <v>691</v>
      </c>
      <c r="AR127" s="473"/>
      <c r="AS127" s="473"/>
      <c r="AT127" s="474"/>
      <c r="AU127" s="462">
        <f t="shared" ref="AU127" si="60">SUM(AU122:AX125)</f>
        <v>0</v>
      </c>
      <c r="AV127" s="463"/>
      <c r="AW127" s="463"/>
      <c r="AX127" s="464"/>
      <c r="AY127" s="472" t="s">
        <v>691</v>
      </c>
      <c r="AZ127" s="473"/>
      <c r="BA127" s="473"/>
      <c r="BB127" s="474"/>
      <c r="BC127" s="462">
        <f t="shared" ref="BC127" si="61">SUM(BC122:BF125)</f>
        <v>0</v>
      </c>
      <c r="BD127" s="463"/>
      <c r="BE127" s="463"/>
      <c r="BF127" s="464"/>
      <c r="BG127" s="439" t="str">
        <f t="shared" si="20"/>
        <v>n.é.</v>
      </c>
      <c r="BH127" s="440"/>
    </row>
    <row r="128" spans="1:60" s="3" customFormat="1" ht="20.100000000000001" customHeight="1">
      <c r="A128" s="363" t="s">
        <v>513</v>
      </c>
      <c r="B128" s="364"/>
      <c r="C128" s="388" t="s">
        <v>378</v>
      </c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  <c r="AA128" s="389"/>
      <c r="AB128" s="390"/>
      <c r="AC128" s="368" t="s">
        <v>379</v>
      </c>
      <c r="AD128" s="369"/>
      <c r="AE128" s="465">
        <v>0</v>
      </c>
      <c r="AF128" s="466"/>
      <c r="AG128" s="466"/>
      <c r="AH128" s="467"/>
      <c r="AI128" s="465">
        <v>0</v>
      </c>
      <c r="AJ128" s="466"/>
      <c r="AK128" s="466"/>
      <c r="AL128" s="467"/>
      <c r="AM128" s="465">
        <v>0</v>
      </c>
      <c r="AN128" s="466"/>
      <c r="AO128" s="466"/>
      <c r="AP128" s="467"/>
      <c r="AQ128" s="468" t="s">
        <v>691</v>
      </c>
      <c r="AR128" s="469"/>
      <c r="AS128" s="469"/>
      <c r="AT128" s="470"/>
      <c r="AU128" s="465">
        <v>0</v>
      </c>
      <c r="AV128" s="466"/>
      <c r="AW128" s="466"/>
      <c r="AX128" s="467"/>
      <c r="AY128" s="468" t="s">
        <v>691</v>
      </c>
      <c r="AZ128" s="469"/>
      <c r="BA128" s="469"/>
      <c r="BB128" s="470"/>
      <c r="BC128" s="465">
        <v>0</v>
      </c>
      <c r="BD128" s="466"/>
      <c r="BE128" s="466"/>
      <c r="BF128" s="467"/>
      <c r="BG128" s="437" t="str">
        <f t="shared" ref="BG128" si="62">IF(AI128&gt;0,BC128/AI128,"n.é.")</f>
        <v>n.é.</v>
      </c>
      <c r="BH128" s="438"/>
    </row>
    <row r="129" spans="1:60" ht="20.100000000000001" customHeight="1">
      <c r="A129" s="363" t="s">
        <v>514</v>
      </c>
      <c r="B129" s="364"/>
      <c r="C129" s="388" t="s">
        <v>743</v>
      </c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90"/>
      <c r="AC129" s="368" t="s">
        <v>741</v>
      </c>
      <c r="AD129" s="369"/>
      <c r="AE129" s="465">
        <v>0</v>
      </c>
      <c r="AF129" s="466"/>
      <c r="AG129" s="466"/>
      <c r="AH129" s="467"/>
      <c r="AI129" s="465">
        <v>0</v>
      </c>
      <c r="AJ129" s="466"/>
      <c r="AK129" s="466"/>
      <c r="AL129" s="467"/>
      <c r="AM129" s="465">
        <v>0</v>
      </c>
      <c r="AN129" s="466"/>
      <c r="AO129" s="466"/>
      <c r="AP129" s="467"/>
      <c r="AQ129" s="468" t="s">
        <v>691</v>
      </c>
      <c r="AR129" s="469"/>
      <c r="AS129" s="469"/>
      <c r="AT129" s="470"/>
      <c r="AU129" s="465">
        <v>0</v>
      </c>
      <c r="AV129" s="466"/>
      <c r="AW129" s="466"/>
      <c r="AX129" s="467"/>
      <c r="AY129" s="468" t="s">
        <v>691</v>
      </c>
      <c r="AZ129" s="469"/>
      <c r="BA129" s="469"/>
      <c r="BB129" s="470"/>
      <c r="BC129" s="465">
        <v>0</v>
      </c>
      <c r="BD129" s="466"/>
      <c r="BE129" s="466"/>
      <c r="BF129" s="467"/>
      <c r="BG129" s="437" t="str">
        <f t="shared" si="20"/>
        <v>n.é.</v>
      </c>
      <c r="BH129" s="438"/>
    </row>
    <row r="130" spans="1:60" s="3" customFormat="1" ht="20.100000000000001" customHeight="1">
      <c r="A130" s="378" t="s">
        <v>515</v>
      </c>
      <c r="B130" s="379"/>
      <c r="C130" s="512" t="s">
        <v>742</v>
      </c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13"/>
      <c r="T130" s="513"/>
      <c r="U130" s="513"/>
      <c r="V130" s="513"/>
      <c r="W130" s="513"/>
      <c r="X130" s="513"/>
      <c r="Y130" s="513"/>
      <c r="Z130" s="513"/>
      <c r="AA130" s="513"/>
      <c r="AB130" s="514"/>
      <c r="AC130" s="515" t="s">
        <v>380</v>
      </c>
      <c r="AD130" s="516"/>
      <c r="AE130" s="518">
        <f>AE121+AE127+AE129</f>
        <v>13400</v>
      </c>
      <c r="AF130" s="519"/>
      <c r="AG130" s="519"/>
      <c r="AH130" s="520"/>
      <c r="AI130" s="518">
        <f t="shared" ref="AI130" si="63">AI121+AI127+AI129</f>
        <v>67604</v>
      </c>
      <c r="AJ130" s="519"/>
      <c r="AK130" s="519"/>
      <c r="AL130" s="520"/>
      <c r="AM130" s="518">
        <f t="shared" ref="AM130" si="64">AM121+AM127+AM129</f>
        <v>67604</v>
      </c>
      <c r="AN130" s="519"/>
      <c r="AO130" s="519"/>
      <c r="AP130" s="520"/>
      <c r="AQ130" s="537" t="s">
        <v>691</v>
      </c>
      <c r="AR130" s="538"/>
      <c r="AS130" s="538"/>
      <c r="AT130" s="539"/>
      <c r="AU130" s="518">
        <f t="shared" ref="AU130" si="65">AU121+AU127+AU129</f>
        <v>0</v>
      </c>
      <c r="AV130" s="519"/>
      <c r="AW130" s="519"/>
      <c r="AX130" s="520"/>
      <c r="AY130" s="537" t="s">
        <v>691</v>
      </c>
      <c r="AZ130" s="538"/>
      <c r="BA130" s="538"/>
      <c r="BB130" s="539"/>
      <c r="BC130" s="518">
        <f t="shared" ref="BC130" si="66">BC121+BC127+BC129</f>
        <v>67604</v>
      </c>
      <c r="BD130" s="519"/>
      <c r="BE130" s="519"/>
      <c r="BF130" s="520"/>
      <c r="BG130" s="508">
        <f t="shared" si="20"/>
        <v>1</v>
      </c>
      <c r="BH130" s="509"/>
    </row>
    <row r="131" spans="1:60" s="3" customFormat="1" ht="20.100000000000001" customHeight="1">
      <c r="A131" s="353" t="s">
        <v>516</v>
      </c>
      <c r="B131" s="354"/>
      <c r="C131" s="110" t="s">
        <v>740</v>
      </c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2"/>
      <c r="AC131" s="5"/>
      <c r="AD131" s="6"/>
      <c r="AE131" s="529">
        <f>AE100+AE130</f>
        <v>377395</v>
      </c>
      <c r="AF131" s="530"/>
      <c r="AG131" s="530"/>
      <c r="AH131" s="531"/>
      <c r="AI131" s="529">
        <f t="shared" ref="AI131" si="67">AI100+AI130</f>
        <v>492291</v>
      </c>
      <c r="AJ131" s="530"/>
      <c r="AK131" s="530"/>
      <c r="AL131" s="531"/>
      <c r="AM131" s="529">
        <f t="shared" ref="AM131" si="68">AM100+AM130</f>
        <v>492291</v>
      </c>
      <c r="AN131" s="530"/>
      <c r="AO131" s="530"/>
      <c r="AP131" s="531"/>
      <c r="AQ131" s="532" t="s">
        <v>691</v>
      </c>
      <c r="AR131" s="533"/>
      <c r="AS131" s="533"/>
      <c r="AT131" s="534"/>
      <c r="AU131" s="529">
        <f t="shared" ref="AU131" si="69">AU100+AU130</f>
        <v>1242</v>
      </c>
      <c r="AV131" s="530"/>
      <c r="AW131" s="530"/>
      <c r="AX131" s="531"/>
      <c r="AY131" s="532" t="s">
        <v>691</v>
      </c>
      <c r="AZ131" s="533"/>
      <c r="BA131" s="533"/>
      <c r="BB131" s="534"/>
      <c r="BC131" s="529">
        <f t="shared" ref="BC131" si="70">BC100+BC130</f>
        <v>476568</v>
      </c>
      <c r="BD131" s="530"/>
      <c r="BE131" s="530"/>
      <c r="BF131" s="531"/>
      <c r="BG131" s="535">
        <f t="shared" si="20"/>
        <v>0.96806157333772103</v>
      </c>
      <c r="BH131" s="536"/>
    </row>
    <row r="132" spans="1:60" ht="20.100000000000001" customHeight="1">
      <c r="A132" s="363" t="s">
        <v>517</v>
      </c>
      <c r="B132" s="364"/>
      <c r="C132" s="488" t="s">
        <v>20</v>
      </c>
      <c r="D132" s="489"/>
      <c r="E132" s="489"/>
      <c r="F132" s="489"/>
      <c r="G132" s="489"/>
      <c r="H132" s="489"/>
      <c r="I132" s="489"/>
      <c r="J132" s="489"/>
      <c r="K132" s="489"/>
      <c r="L132" s="489"/>
      <c r="M132" s="489"/>
      <c r="N132" s="489"/>
      <c r="O132" s="489"/>
      <c r="P132" s="489"/>
      <c r="Q132" s="489"/>
      <c r="R132" s="489"/>
      <c r="S132" s="489"/>
      <c r="T132" s="489"/>
      <c r="U132" s="489"/>
      <c r="V132" s="489"/>
      <c r="W132" s="489"/>
      <c r="X132" s="489"/>
      <c r="Y132" s="489"/>
      <c r="Z132" s="489"/>
      <c r="AA132" s="489"/>
      <c r="AB132" s="490"/>
      <c r="AC132" s="527" t="s">
        <v>51</v>
      </c>
      <c r="AD132" s="528"/>
      <c r="AE132" s="465">
        <v>52193</v>
      </c>
      <c r="AF132" s="455"/>
      <c r="AG132" s="455"/>
      <c r="AH132" s="456"/>
      <c r="AI132" s="454">
        <v>48776</v>
      </c>
      <c r="AJ132" s="455"/>
      <c r="AK132" s="455"/>
      <c r="AL132" s="456"/>
      <c r="AM132" s="454">
        <v>0</v>
      </c>
      <c r="AN132" s="455"/>
      <c r="AO132" s="455"/>
      <c r="AP132" s="456"/>
      <c r="AQ132" s="454">
        <v>48776</v>
      </c>
      <c r="AR132" s="455"/>
      <c r="AS132" s="455"/>
      <c r="AT132" s="456"/>
      <c r="AU132" s="454">
        <v>153867</v>
      </c>
      <c r="AV132" s="455"/>
      <c r="AW132" s="455"/>
      <c r="AX132" s="456"/>
      <c r="AY132" s="454">
        <v>0</v>
      </c>
      <c r="AZ132" s="455"/>
      <c r="BA132" s="455"/>
      <c r="BB132" s="456"/>
      <c r="BC132" s="454">
        <v>48776</v>
      </c>
      <c r="BD132" s="455"/>
      <c r="BE132" s="455"/>
      <c r="BF132" s="456"/>
      <c r="BG132" s="457">
        <f t="shared" si="20"/>
        <v>1</v>
      </c>
      <c r="BH132" s="458"/>
    </row>
    <row r="133" spans="1:60" ht="20.100000000000001" customHeight="1">
      <c r="A133" s="363" t="s">
        <v>518</v>
      </c>
      <c r="B133" s="364"/>
      <c r="C133" s="488" t="s">
        <v>47</v>
      </c>
      <c r="D133" s="489"/>
      <c r="E133" s="489"/>
      <c r="F133" s="489"/>
      <c r="G133" s="489"/>
      <c r="H133" s="489"/>
      <c r="I133" s="489"/>
      <c r="J133" s="489"/>
      <c r="K133" s="489"/>
      <c r="L133" s="489"/>
      <c r="M133" s="489"/>
      <c r="N133" s="489"/>
      <c r="O133" s="489"/>
      <c r="P133" s="489"/>
      <c r="Q133" s="489"/>
      <c r="R133" s="489"/>
      <c r="S133" s="489"/>
      <c r="T133" s="489"/>
      <c r="U133" s="489"/>
      <c r="V133" s="489"/>
      <c r="W133" s="489"/>
      <c r="X133" s="489"/>
      <c r="Y133" s="489"/>
      <c r="Z133" s="489"/>
      <c r="AA133" s="489"/>
      <c r="AB133" s="490"/>
      <c r="AC133" s="376" t="s">
        <v>50</v>
      </c>
      <c r="AD133" s="377"/>
      <c r="AE133" s="454">
        <v>0</v>
      </c>
      <c r="AF133" s="455"/>
      <c r="AG133" s="455"/>
      <c r="AH133" s="456"/>
      <c r="AI133" s="454">
        <v>0</v>
      </c>
      <c r="AJ133" s="455"/>
      <c r="AK133" s="455"/>
      <c r="AL133" s="456"/>
      <c r="AM133" s="454">
        <v>0</v>
      </c>
      <c r="AN133" s="455"/>
      <c r="AO133" s="455"/>
      <c r="AP133" s="456"/>
      <c r="AQ133" s="454">
        <v>0</v>
      </c>
      <c r="AR133" s="455"/>
      <c r="AS133" s="455"/>
      <c r="AT133" s="456"/>
      <c r="AU133" s="454">
        <v>0</v>
      </c>
      <c r="AV133" s="455"/>
      <c r="AW133" s="455"/>
      <c r="AX133" s="456"/>
      <c r="AY133" s="454">
        <v>0</v>
      </c>
      <c r="AZ133" s="455"/>
      <c r="BA133" s="455"/>
      <c r="BB133" s="456"/>
      <c r="BC133" s="454">
        <v>0</v>
      </c>
      <c r="BD133" s="455"/>
      <c r="BE133" s="455"/>
      <c r="BF133" s="456"/>
      <c r="BG133" s="457" t="str">
        <f t="shared" si="20"/>
        <v>n.é.</v>
      </c>
      <c r="BH133" s="458"/>
    </row>
    <row r="134" spans="1:60" ht="20.100000000000001" customHeight="1">
      <c r="A134" s="363" t="s">
        <v>519</v>
      </c>
      <c r="B134" s="364"/>
      <c r="C134" s="488" t="s">
        <v>46</v>
      </c>
      <c r="D134" s="489"/>
      <c r="E134" s="489"/>
      <c r="F134" s="489"/>
      <c r="G134" s="489"/>
      <c r="H134" s="489"/>
      <c r="I134" s="489"/>
      <c r="J134" s="489"/>
      <c r="K134" s="489"/>
      <c r="L134" s="489"/>
      <c r="M134" s="489"/>
      <c r="N134" s="489"/>
      <c r="O134" s="489"/>
      <c r="P134" s="489"/>
      <c r="Q134" s="489"/>
      <c r="R134" s="489"/>
      <c r="S134" s="489"/>
      <c r="T134" s="489"/>
      <c r="U134" s="489"/>
      <c r="V134" s="489"/>
      <c r="W134" s="489"/>
      <c r="X134" s="489"/>
      <c r="Y134" s="489"/>
      <c r="Z134" s="489"/>
      <c r="AA134" s="489"/>
      <c r="AB134" s="490"/>
      <c r="AC134" s="376" t="s">
        <v>49</v>
      </c>
      <c r="AD134" s="377"/>
      <c r="AE134" s="454">
        <v>0</v>
      </c>
      <c r="AF134" s="455"/>
      <c r="AG134" s="455"/>
      <c r="AH134" s="456"/>
      <c r="AI134" s="454">
        <v>0</v>
      </c>
      <c r="AJ134" s="455"/>
      <c r="AK134" s="455"/>
      <c r="AL134" s="456"/>
      <c r="AM134" s="454">
        <v>0</v>
      </c>
      <c r="AN134" s="455"/>
      <c r="AO134" s="455"/>
      <c r="AP134" s="456"/>
      <c r="AQ134" s="454">
        <v>0</v>
      </c>
      <c r="AR134" s="455"/>
      <c r="AS134" s="455"/>
      <c r="AT134" s="456"/>
      <c r="AU134" s="454">
        <v>0</v>
      </c>
      <c r="AV134" s="455"/>
      <c r="AW134" s="455"/>
      <c r="AX134" s="456"/>
      <c r="AY134" s="454">
        <v>0</v>
      </c>
      <c r="AZ134" s="455"/>
      <c r="BA134" s="455"/>
      <c r="BB134" s="456"/>
      <c r="BC134" s="454">
        <v>0</v>
      </c>
      <c r="BD134" s="455"/>
      <c r="BE134" s="455"/>
      <c r="BF134" s="456"/>
      <c r="BG134" s="457" t="str">
        <f t="shared" si="20"/>
        <v>n.é.</v>
      </c>
      <c r="BH134" s="458"/>
    </row>
    <row r="135" spans="1:60" ht="20.100000000000001" customHeight="1">
      <c r="A135" s="363" t="s">
        <v>521</v>
      </c>
      <c r="B135" s="364"/>
      <c r="C135" s="459" t="s">
        <v>19</v>
      </c>
      <c r="D135" s="460"/>
      <c r="E135" s="460"/>
      <c r="F135" s="460"/>
      <c r="G135" s="460"/>
      <c r="H135" s="460"/>
      <c r="I135" s="460"/>
      <c r="J135" s="460"/>
      <c r="K135" s="460"/>
      <c r="L135" s="460"/>
      <c r="M135" s="460"/>
      <c r="N135" s="460"/>
      <c r="O135" s="460"/>
      <c r="P135" s="460"/>
      <c r="Q135" s="460"/>
      <c r="R135" s="460"/>
      <c r="S135" s="460"/>
      <c r="T135" s="460"/>
      <c r="U135" s="460"/>
      <c r="V135" s="460"/>
      <c r="W135" s="460"/>
      <c r="X135" s="460"/>
      <c r="Y135" s="460"/>
      <c r="Z135" s="460"/>
      <c r="AA135" s="460"/>
      <c r="AB135" s="461"/>
      <c r="AC135" s="376" t="s">
        <v>48</v>
      </c>
      <c r="AD135" s="377"/>
      <c r="AE135" s="454">
        <v>0</v>
      </c>
      <c r="AF135" s="455"/>
      <c r="AG135" s="455"/>
      <c r="AH135" s="456"/>
      <c r="AI135" s="454">
        <v>0</v>
      </c>
      <c r="AJ135" s="455"/>
      <c r="AK135" s="455"/>
      <c r="AL135" s="456"/>
      <c r="AM135" s="454">
        <v>0</v>
      </c>
      <c r="AN135" s="455"/>
      <c r="AO135" s="455"/>
      <c r="AP135" s="456"/>
      <c r="AQ135" s="454">
        <v>0</v>
      </c>
      <c r="AR135" s="455"/>
      <c r="AS135" s="455"/>
      <c r="AT135" s="456"/>
      <c r="AU135" s="454">
        <v>0</v>
      </c>
      <c r="AV135" s="455"/>
      <c r="AW135" s="455"/>
      <c r="AX135" s="456"/>
      <c r="AY135" s="454">
        <v>0</v>
      </c>
      <c r="AZ135" s="455"/>
      <c r="BA135" s="455"/>
      <c r="BB135" s="456"/>
      <c r="BC135" s="454">
        <v>0</v>
      </c>
      <c r="BD135" s="455"/>
      <c r="BE135" s="455"/>
      <c r="BF135" s="456"/>
      <c r="BG135" s="457" t="str">
        <f t="shared" si="20"/>
        <v>n.é.</v>
      </c>
      <c r="BH135" s="458"/>
    </row>
    <row r="136" spans="1:60" ht="20.100000000000001" customHeight="1">
      <c r="A136" s="363" t="s">
        <v>522</v>
      </c>
      <c r="B136" s="364"/>
      <c r="C136" s="459" t="s">
        <v>16</v>
      </c>
      <c r="D136" s="460"/>
      <c r="E136" s="460"/>
      <c r="F136" s="460"/>
      <c r="G136" s="460"/>
      <c r="H136" s="460"/>
      <c r="I136" s="460"/>
      <c r="J136" s="460"/>
      <c r="K136" s="460"/>
      <c r="L136" s="460"/>
      <c r="M136" s="460"/>
      <c r="N136" s="460"/>
      <c r="O136" s="460"/>
      <c r="P136" s="460"/>
      <c r="Q136" s="460"/>
      <c r="R136" s="460"/>
      <c r="S136" s="460"/>
      <c r="T136" s="460"/>
      <c r="U136" s="460"/>
      <c r="V136" s="460"/>
      <c r="W136" s="460"/>
      <c r="X136" s="460"/>
      <c r="Y136" s="460"/>
      <c r="Z136" s="460"/>
      <c r="AA136" s="460"/>
      <c r="AB136" s="461"/>
      <c r="AC136" s="376" t="s">
        <v>45</v>
      </c>
      <c r="AD136" s="377"/>
      <c r="AE136" s="454">
        <v>0</v>
      </c>
      <c r="AF136" s="455"/>
      <c r="AG136" s="455"/>
      <c r="AH136" s="456"/>
      <c r="AI136" s="454">
        <v>0</v>
      </c>
      <c r="AJ136" s="455"/>
      <c r="AK136" s="455"/>
      <c r="AL136" s="456"/>
      <c r="AM136" s="454">
        <v>0</v>
      </c>
      <c r="AN136" s="455"/>
      <c r="AO136" s="455"/>
      <c r="AP136" s="456"/>
      <c r="AQ136" s="454">
        <v>0</v>
      </c>
      <c r="AR136" s="455"/>
      <c r="AS136" s="455"/>
      <c r="AT136" s="456"/>
      <c r="AU136" s="454">
        <v>0</v>
      </c>
      <c r="AV136" s="455"/>
      <c r="AW136" s="455"/>
      <c r="AX136" s="456"/>
      <c r="AY136" s="454">
        <v>0</v>
      </c>
      <c r="AZ136" s="455"/>
      <c r="BA136" s="455"/>
      <c r="BB136" s="456"/>
      <c r="BC136" s="454">
        <v>0</v>
      </c>
      <c r="BD136" s="455"/>
      <c r="BE136" s="455"/>
      <c r="BF136" s="456"/>
      <c r="BG136" s="457" t="str">
        <f t="shared" si="20"/>
        <v>n.é.</v>
      </c>
      <c r="BH136" s="458"/>
    </row>
    <row r="137" spans="1:60" ht="20.100000000000001" customHeight="1">
      <c r="A137" s="363" t="s">
        <v>523</v>
      </c>
      <c r="B137" s="364"/>
      <c r="C137" s="459" t="s">
        <v>17</v>
      </c>
      <c r="D137" s="460"/>
      <c r="E137" s="460"/>
      <c r="F137" s="460"/>
      <c r="G137" s="460"/>
      <c r="H137" s="460"/>
      <c r="I137" s="460"/>
      <c r="J137" s="460"/>
      <c r="K137" s="460"/>
      <c r="L137" s="460"/>
      <c r="M137" s="460"/>
      <c r="N137" s="460"/>
      <c r="O137" s="460"/>
      <c r="P137" s="460"/>
      <c r="Q137" s="460"/>
      <c r="R137" s="460"/>
      <c r="S137" s="460"/>
      <c r="T137" s="460"/>
      <c r="U137" s="460"/>
      <c r="V137" s="460"/>
      <c r="W137" s="460"/>
      <c r="X137" s="460"/>
      <c r="Y137" s="460"/>
      <c r="Z137" s="460"/>
      <c r="AA137" s="460"/>
      <c r="AB137" s="461"/>
      <c r="AC137" s="376" t="s">
        <v>44</v>
      </c>
      <c r="AD137" s="377"/>
      <c r="AE137" s="454">
        <v>0</v>
      </c>
      <c r="AF137" s="455"/>
      <c r="AG137" s="455"/>
      <c r="AH137" s="456"/>
      <c r="AI137" s="454">
        <v>0</v>
      </c>
      <c r="AJ137" s="455"/>
      <c r="AK137" s="455"/>
      <c r="AL137" s="456"/>
      <c r="AM137" s="454">
        <v>0</v>
      </c>
      <c r="AN137" s="455"/>
      <c r="AO137" s="455"/>
      <c r="AP137" s="456"/>
      <c r="AQ137" s="454">
        <v>0</v>
      </c>
      <c r="AR137" s="455"/>
      <c r="AS137" s="455"/>
      <c r="AT137" s="456"/>
      <c r="AU137" s="454">
        <v>0</v>
      </c>
      <c r="AV137" s="455"/>
      <c r="AW137" s="455"/>
      <c r="AX137" s="456"/>
      <c r="AY137" s="454">
        <v>0</v>
      </c>
      <c r="AZ137" s="455"/>
      <c r="BA137" s="455"/>
      <c r="BB137" s="456"/>
      <c r="BC137" s="454">
        <v>0</v>
      </c>
      <c r="BD137" s="455"/>
      <c r="BE137" s="455"/>
      <c r="BF137" s="456"/>
      <c r="BG137" s="457" t="str">
        <f t="shared" si="20"/>
        <v>n.é.</v>
      </c>
      <c r="BH137" s="458"/>
    </row>
    <row r="138" spans="1:60" ht="20.100000000000001" customHeight="1">
      <c r="A138" s="363" t="s">
        <v>524</v>
      </c>
      <c r="B138" s="364"/>
      <c r="C138" s="459" t="s">
        <v>21</v>
      </c>
      <c r="D138" s="460"/>
      <c r="E138" s="460"/>
      <c r="F138" s="460"/>
      <c r="G138" s="460"/>
      <c r="H138" s="460"/>
      <c r="I138" s="460"/>
      <c r="J138" s="460"/>
      <c r="K138" s="460"/>
      <c r="L138" s="460"/>
      <c r="M138" s="460"/>
      <c r="N138" s="460"/>
      <c r="O138" s="460"/>
      <c r="P138" s="460"/>
      <c r="Q138" s="460"/>
      <c r="R138" s="460"/>
      <c r="S138" s="460"/>
      <c r="T138" s="460"/>
      <c r="U138" s="460"/>
      <c r="V138" s="460"/>
      <c r="W138" s="460"/>
      <c r="X138" s="460"/>
      <c r="Y138" s="460"/>
      <c r="Z138" s="460"/>
      <c r="AA138" s="460"/>
      <c r="AB138" s="461"/>
      <c r="AC138" s="376" t="s">
        <v>43</v>
      </c>
      <c r="AD138" s="377"/>
      <c r="AE138" s="465">
        <v>1508</v>
      </c>
      <c r="AF138" s="455"/>
      <c r="AG138" s="455"/>
      <c r="AH138" s="456"/>
      <c r="AI138" s="454">
        <v>1639</v>
      </c>
      <c r="AJ138" s="455"/>
      <c r="AK138" s="455"/>
      <c r="AL138" s="456"/>
      <c r="AM138" s="454">
        <v>0</v>
      </c>
      <c r="AN138" s="455"/>
      <c r="AO138" s="455"/>
      <c r="AP138" s="456"/>
      <c r="AQ138" s="454">
        <v>1639</v>
      </c>
      <c r="AR138" s="455"/>
      <c r="AS138" s="455"/>
      <c r="AT138" s="456"/>
      <c r="AU138" s="454">
        <v>0</v>
      </c>
      <c r="AV138" s="455"/>
      <c r="AW138" s="455"/>
      <c r="AX138" s="456"/>
      <c r="AY138" s="454">
        <v>0</v>
      </c>
      <c r="AZ138" s="455"/>
      <c r="BA138" s="455"/>
      <c r="BB138" s="456"/>
      <c r="BC138" s="454">
        <v>1639</v>
      </c>
      <c r="BD138" s="455"/>
      <c r="BE138" s="455"/>
      <c r="BF138" s="456"/>
      <c r="BG138" s="457">
        <f t="shared" si="20"/>
        <v>1</v>
      </c>
      <c r="BH138" s="458"/>
    </row>
    <row r="139" spans="1:60" ht="20.100000000000001" customHeight="1">
      <c r="A139" s="363" t="s">
        <v>525</v>
      </c>
      <c r="B139" s="364"/>
      <c r="C139" s="459" t="s">
        <v>41</v>
      </c>
      <c r="D139" s="460"/>
      <c r="E139" s="460"/>
      <c r="F139" s="460"/>
      <c r="G139" s="460"/>
      <c r="H139" s="460"/>
      <c r="I139" s="460"/>
      <c r="J139" s="460"/>
      <c r="K139" s="460"/>
      <c r="L139" s="460"/>
      <c r="M139" s="460"/>
      <c r="N139" s="460"/>
      <c r="O139" s="460"/>
      <c r="P139" s="460"/>
      <c r="Q139" s="460"/>
      <c r="R139" s="460"/>
      <c r="S139" s="460"/>
      <c r="T139" s="460"/>
      <c r="U139" s="460"/>
      <c r="V139" s="460"/>
      <c r="W139" s="460"/>
      <c r="X139" s="460"/>
      <c r="Y139" s="460"/>
      <c r="Z139" s="460"/>
      <c r="AA139" s="460"/>
      <c r="AB139" s="461"/>
      <c r="AC139" s="376" t="s">
        <v>42</v>
      </c>
      <c r="AD139" s="377"/>
      <c r="AE139" s="454">
        <v>0</v>
      </c>
      <c r="AF139" s="455"/>
      <c r="AG139" s="455"/>
      <c r="AH139" s="456"/>
      <c r="AI139" s="454">
        <v>0</v>
      </c>
      <c r="AJ139" s="455"/>
      <c r="AK139" s="455"/>
      <c r="AL139" s="456"/>
      <c r="AM139" s="454">
        <v>0</v>
      </c>
      <c r="AN139" s="455"/>
      <c r="AO139" s="455"/>
      <c r="AP139" s="456"/>
      <c r="AQ139" s="454">
        <v>0</v>
      </c>
      <c r="AR139" s="455"/>
      <c r="AS139" s="455"/>
      <c r="AT139" s="456"/>
      <c r="AU139" s="454">
        <v>0</v>
      </c>
      <c r="AV139" s="455"/>
      <c r="AW139" s="455"/>
      <c r="AX139" s="456"/>
      <c r="AY139" s="454">
        <v>0</v>
      </c>
      <c r="AZ139" s="455"/>
      <c r="BA139" s="455"/>
      <c r="BB139" s="456"/>
      <c r="BC139" s="454">
        <v>0</v>
      </c>
      <c r="BD139" s="455"/>
      <c r="BE139" s="455"/>
      <c r="BF139" s="456"/>
      <c r="BG139" s="457" t="str">
        <f t="shared" si="20"/>
        <v>n.é.</v>
      </c>
      <c r="BH139" s="458"/>
    </row>
    <row r="140" spans="1:60" ht="20.100000000000001" customHeight="1">
      <c r="A140" s="363" t="s">
        <v>526</v>
      </c>
      <c r="B140" s="364"/>
      <c r="C140" s="388" t="s">
        <v>18</v>
      </c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89"/>
      <c r="V140" s="389"/>
      <c r="W140" s="389"/>
      <c r="X140" s="389"/>
      <c r="Y140" s="389"/>
      <c r="Z140" s="389"/>
      <c r="AA140" s="389"/>
      <c r="AB140" s="390"/>
      <c r="AC140" s="376" t="s">
        <v>40</v>
      </c>
      <c r="AD140" s="377"/>
      <c r="AE140" s="454">
        <v>0</v>
      </c>
      <c r="AF140" s="455"/>
      <c r="AG140" s="455"/>
      <c r="AH140" s="456"/>
      <c r="AI140" s="454">
        <v>0</v>
      </c>
      <c r="AJ140" s="455"/>
      <c r="AK140" s="455"/>
      <c r="AL140" s="456"/>
      <c r="AM140" s="454">
        <v>0</v>
      </c>
      <c r="AN140" s="455"/>
      <c r="AO140" s="455"/>
      <c r="AP140" s="456"/>
      <c r="AQ140" s="454">
        <v>0</v>
      </c>
      <c r="AR140" s="455"/>
      <c r="AS140" s="455"/>
      <c r="AT140" s="456"/>
      <c r="AU140" s="454">
        <v>0</v>
      </c>
      <c r="AV140" s="455"/>
      <c r="AW140" s="455"/>
      <c r="AX140" s="456"/>
      <c r="AY140" s="454">
        <v>0</v>
      </c>
      <c r="AZ140" s="455"/>
      <c r="BA140" s="455"/>
      <c r="BB140" s="456"/>
      <c r="BC140" s="454">
        <v>0</v>
      </c>
      <c r="BD140" s="455"/>
      <c r="BE140" s="455"/>
      <c r="BF140" s="456"/>
      <c r="BG140" s="457" t="str">
        <f t="shared" si="20"/>
        <v>n.é.</v>
      </c>
      <c r="BH140" s="458"/>
    </row>
    <row r="141" spans="1:60" ht="20.100000000000001" customHeight="1">
      <c r="A141" s="363" t="s">
        <v>527</v>
      </c>
      <c r="B141" s="364"/>
      <c r="C141" s="388" t="s">
        <v>37</v>
      </c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  <c r="AA141" s="389"/>
      <c r="AB141" s="390"/>
      <c r="AC141" s="376" t="s">
        <v>39</v>
      </c>
      <c r="AD141" s="377"/>
      <c r="AE141" s="454">
        <v>0</v>
      </c>
      <c r="AF141" s="455"/>
      <c r="AG141" s="455"/>
      <c r="AH141" s="456"/>
      <c r="AI141" s="454">
        <v>0</v>
      </c>
      <c r="AJ141" s="455"/>
      <c r="AK141" s="455"/>
      <c r="AL141" s="456"/>
      <c r="AM141" s="454">
        <v>0</v>
      </c>
      <c r="AN141" s="455"/>
      <c r="AO141" s="455"/>
      <c r="AP141" s="456"/>
      <c r="AQ141" s="454">
        <v>0</v>
      </c>
      <c r="AR141" s="455"/>
      <c r="AS141" s="455"/>
      <c r="AT141" s="456"/>
      <c r="AU141" s="454">
        <v>0</v>
      </c>
      <c r="AV141" s="455"/>
      <c r="AW141" s="455"/>
      <c r="AX141" s="456"/>
      <c r="AY141" s="454">
        <v>0</v>
      </c>
      <c r="AZ141" s="455"/>
      <c r="BA141" s="455"/>
      <c r="BB141" s="456"/>
      <c r="BC141" s="454">
        <v>0</v>
      </c>
      <c r="BD141" s="455"/>
      <c r="BE141" s="455"/>
      <c r="BF141" s="456"/>
      <c r="BG141" s="457" t="str">
        <f t="shared" si="20"/>
        <v>n.é.</v>
      </c>
      <c r="BH141" s="458"/>
    </row>
    <row r="142" spans="1:60" ht="20.100000000000001" customHeight="1">
      <c r="A142" s="363" t="s">
        <v>528</v>
      </c>
      <c r="B142" s="364"/>
      <c r="C142" s="388" t="s">
        <v>36</v>
      </c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/>
      <c r="AA142" s="389"/>
      <c r="AB142" s="390"/>
      <c r="AC142" s="376" t="s">
        <v>38</v>
      </c>
      <c r="AD142" s="377"/>
      <c r="AE142" s="454">
        <v>0</v>
      </c>
      <c r="AF142" s="455"/>
      <c r="AG142" s="455"/>
      <c r="AH142" s="456"/>
      <c r="AI142" s="454">
        <v>0</v>
      </c>
      <c r="AJ142" s="455"/>
      <c r="AK142" s="455"/>
      <c r="AL142" s="456"/>
      <c r="AM142" s="454">
        <v>0</v>
      </c>
      <c r="AN142" s="455"/>
      <c r="AO142" s="455"/>
      <c r="AP142" s="456"/>
      <c r="AQ142" s="454">
        <v>0</v>
      </c>
      <c r="AR142" s="455"/>
      <c r="AS142" s="455"/>
      <c r="AT142" s="456"/>
      <c r="AU142" s="454">
        <v>0</v>
      </c>
      <c r="AV142" s="455"/>
      <c r="AW142" s="455"/>
      <c r="AX142" s="456"/>
      <c r="AY142" s="454">
        <v>0</v>
      </c>
      <c r="AZ142" s="455"/>
      <c r="BA142" s="455"/>
      <c r="BB142" s="456"/>
      <c r="BC142" s="454">
        <v>0</v>
      </c>
      <c r="BD142" s="455"/>
      <c r="BE142" s="455"/>
      <c r="BF142" s="456"/>
      <c r="BG142" s="457" t="str">
        <f t="shared" si="20"/>
        <v>n.é.</v>
      </c>
      <c r="BH142" s="458"/>
    </row>
    <row r="143" spans="1:60" s="2" customFormat="1" ht="20.100000000000001" customHeight="1">
      <c r="A143" s="363" t="s">
        <v>529</v>
      </c>
      <c r="B143" s="364"/>
      <c r="C143" s="388" t="s">
        <v>35</v>
      </c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  <c r="AA143" s="389"/>
      <c r="AB143" s="390"/>
      <c r="AC143" s="376" t="s">
        <v>34</v>
      </c>
      <c r="AD143" s="377"/>
      <c r="AE143" s="454">
        <v>0</v>
      </c>
      <c r="AF143" s="455"/>
      <c r="AG143" s="455"/>
      <c r="AH143" s="456"/>
      <c r="AI143" s="454">
        <v>0</v>
      </c>
      <c r="AJ143" s="455"/>
      <c r="AK143" s="455"/>
      <c r="AL143" s="456"/>
      <c r="AM143" s="454">
        <v>0</v>
      </c>
      <c r="AN143" s="455"/>
      <c r="AO143" s="455"/>
      <c r="AP143" s="456"/>
      <c r="AQ143" s="454">
        <v>0</v>
      </c>
      <c r="AR143" s="455"/>
      <c r="AS143" s="455"/>
      <c r="AT143" s="456"/>
      <c r="AU143" s="454">
        <v>0</v>
      </c>
      <c r="AV143" s="455"/>
      <c r="AW143" s="455"/>
      <c r="AX143" s="456"/>
      <c r="AY143" s="454">
        <v>0</v>
      </c>
      <c r="AZ143" s="455"/>
      <c r="BA143" s="455"/>
      <c r="BB143" s="456"/>
      <c r="BC143" s="454">
        <v>0</v>
      </c>
      <c r="BD143" s="455"/>
      <c r="BE143" s="455"/>
      <c r="BF143" s="456"/>
      <c r="BG143" s="457" t="str">
        <f t="shared" si="20"/>
        <v>n.é.</v>
      </c>
      <c r="BH143" s="458"/>
    </row>
    <row r="144" spans="1:60" s="2" customFormat="1" ht="20.100000000000001" customHeight="1">
      <c r="A144" s="363" t="s">
        <v>530</v>
      </c>
      <c r="B144" s="364"/>
      <c r="C144" s="388" t="s">
        <v>25</v>
      </c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  <c r="AA144" s="389"/>
      <c r="AB144" s="390"/>
      <c r="AC144" s="376" t="s">
        <v>33</v>
      </c>
      <c r="AD144" s="377"/>
      <c r="AE144" s="454">
        <v>0</v>
      </c>
      <c r="AF144" s="455"/>
      <c r="AG144" s="455"/>
      <c r="AH144" s="456"/>
      <c r="AI144" s="454">
        <v>1508</v>
      </c>
      <c r="AJ144" s="455"/>
      <c r="AK144" s="455"/>
      <c r="AL144" s="456"/>
      <c r="AM144" s="454">
        <v>0</v>
      </c>
      <c r="AN144" s="455"/>
      <c r="AO144" s="455"/>
      <c r="AP144" s="456"/>
      <c r="AQ144" s="454">
        <v>1508</v>
      </c>
      <c r="AR144" s="455"/>
      <c r="AS144" s="455"/>
      <c r="AT144" s="456"/>
      <c r="AU144" s="454">
        <v>0</v>
      </c>
      <c r="AV144" s="455"/>
      <c r="AW144" s="455"/>
      <c r="AX144" s="456"/>
      <c r="AY144" s="454">
        <v>0</v>
      </c>
      <c r="AZ144" s="455"/>
      <c r="BA144" s="455"/>
      <c r="BB144" s="456"/>
      <c r="BC144" s="454">
        <v>1508</v>
      </c>
      <c r="BD144" s="455"/>
      <c r="BE144" s="455"/>
      <c r="BF144" s="456"/>
      <c r="BG144" s="457">
        <f t="shared" si="20"/>
        <v>1</v>
      </c>
      <c r="BH144" s="458"/>
    </row>
    <row r="145" spans="1:60" s="2" customFormat="1" ht="20.100000000000001" customHeight="1">
      <c r="A145" s="475" t="s">
        <v>531</v>
      </c>
      <c r="B145" s="476"/>
      <c r="C145" s="524" t="s">
        <v>883</v>
      </c>
      <c r="D145" s="525"/>
      <c r="E145" s="525"/>
      <c r="F145" s="525"/>
      <c r="G145" s="525"/>
      <c r="H145" s="525"/>
      <c r="I145" s="525"/>
      <c r="J145" s="525"/>
      <c r="K145" s="525"/>
      <c r="L145" s="525"/>
      <c r="M145" s="525"/>
      <c r="N145" s="525"/>
      <c r="O145" s="525"/>
      <c r="P145" s="525"/>
      <c r="Q145" s="525"/>
      <c r="R145" s="525"/>
      <c r="S145" s="525"/>
      <c r="T145" s="525"/>
      <c r="U145" s="525"/>
      <c r="V145" s="525"/>
      <c r="W145" s="525"/>
      <c r="X145" s="525"/>
      <c r="Y145" s="525"/>
      <c r="Z145" s="525"/>
      <c r="AA145" s="525"/>
      <c r="AB145" s="526"/>
      <c r="AC145" s="500" t="s">
        <v>27</v>
      </c>
      <c r="AD145" s="501"/>
      <c r="AE145" s="462">
        <f>SUM(AE132:AH144)</f>
        <v>53701</v>
      </c>
      <c r="AF145" s="463"/>
      <c r="AG145" s="463"/>
      <c r="AH145" s="464"/>
      <c r="AI145" s="462">
        <f t="shared" ref="AI145" si="71">SUM(AI132:AL144)</f>
        <v>51923</v>
      </c>
      <c r="AJ145" s="463"/>
      <c r="AK145" s="463"/>
      <c r="AL145" s="464"/>
      <c r="AM145" s="462">
        <f t="shared" ref="AM145" si="72">SUM(AM132:AP144)</f>
        <v>0</v>
      </c>
      <c r="AN145" s="463"/>
      <c r="AO145" s="463"/>
      <c r="AP145" s="464"/>
      <c r="AQ145" s="462">
        <f t="shared" ref="AQ145" si="73">SUM(AQ132:AT144)</f>
        <v>51923</v>
      </c>
      <c r="AR145" s="463"/>
      <c r="AS145" s="463"/>
      <c r="AT145" s="464"/>
      <c r="AU145" s="462">
        <f t="shared" ref="AU145" si="74">SUM(AU132:AX144)</f>
        <v>153867</v>
      </c>
      <c r="AV145" s="463"/>
      <c r="AW145" s="463"/>
      <c r="AX145" s="464"/>
      <c r="AY145" s="462">
        <f t="shared" ref="AY145" si="75">SUM(AY132:BB144)</f>
        <v>0</v>
      </c>
      <c r="AZ145" s="463"/>
      <c r="BA145" s="463"/>
      <c r="BB145" s="464"/>
      <c r="BC145" s="462">
        <f t="shared" ref="BC145" si="76">SUM(BC132:BF144)</f>
        <v>51923</v>
      </c>
      <c r="BD145" s="463"/>
      <c r="BE145" s="463"/>
      <c r="BF145" s="464"/>
      <c r="BG145" s="439">
        <f t="shared" si="20"/>
        <v>1</v>
      </c>
      <c r="BH145" s="440"/>
    </row>
    <row r="146" spans="1:60" ht="20.100000000000001" customHeight="1">
      <c r="A146" s="363" t="s">
        <v>532</v>
      </c>
      <c r="B146" s="364"/>
      <c r="C146" s="388" t="s">
        <v>22</v>
      </c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  <c r="AA146" s="389"/>
      <c r="AB146" s="390"/>
      <c r="AC146" s="376" t="s">
        <v>28</v>
      </c>
      <c r="AD146" s="377"/>
      <c r="AE146" s="465">
        <v>5387</v>
      </c>
      <c r="AF146" s="455"/>
      <c r="AG146" s="455"/>
      <c r="AH146" s="456"/>
      <c r="AI146" s="454">
        <v>6114</v>
      </c>
      <c r="AJ146" s="455"/>
      <c r="AK146" s="455"/>
      <c r="AL146" s="456"/>
      <c r="AM146" s="454">
        <v>0</v>
      </c>
      <c r="AN146" s="455"/>
      <c r="AO146" s="455"/>
      <c r="AP146" s="456"/>
      <c r="AQ146" s="454">
        <v>6114</v>
      </c>
      <c r="AR146" s="455"/>
      <c r="AS146" s="455"/>
      <c r="AT146" s="456"/>
      <c r="AU146" s="454">
        <v>16971</v>
      </c>
      <c r="AV146" s="455"/>
      <c r="AW146" s="455"/>
      <c r="AX146" s="456"/>
      <c r="AY146" s="454">
        <v>0</v>
      </c>
      <c r="AZ146" s="455"/>
      <c r="BA146" s="455"/>
      <c r="BB146" s="456"/>
      <c r="BC146" s="454">
        <v>6114</v>
      </c>
      <c r="BD146" s="455"/>
      <c r="BE146" s="455"/>
      <c r="BF146" s="456"/>
      <c r="BG146" s="457">
        <f t="shared" si="20"/>
        <v>1</v>
      </c>
      <c r="BH146" s="458"/>
    </row>
    <row r="147" spans="1:60" ht="20.100000000000001" customHeight="1">
      <c r="A147" s="363" t="s">
        <v>533</v>
      </c>
      <c r="B147" s="364"/>
      <c r="C147" s="388" t="s">
        <v>426</v>
      </c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89"/>
      <c r="Z147" s="389"/>
      <c r="AA147" s="389"/>
      <c r="AB147" s="390"/>
      <c r="AC147" s="376" t="s">
        <v>29</v>
      </c>
      <c r="AD147" s="377"/>
      <c r="AE147" s="454">
        <v>0</v>
      </c>
      <c r="AF147" s="455"/>
      <c r="AG147" s="455"/>
      <c r="AH147" s="456"/>
      <c r="AI147" s="454">
        <v>408</v>
      </c>
      <c r="AJ147" s="455"/>
      <c r="AK147" s="455"/>
      <c r="AL147" s="456"/>
      <c r="AM147" s="454">
        <v>0</v>
      </c>
      <c r="AN147" s="455"/>
      <c r="AO147" s="455"/>
      <c r="AP147" s="456"/>
      <c r="AQ147" s="454">
        <v>408</v>
      </c>
      <c r="AR147" s="455"/>
      <c r="AS147" s="455"/>
      <c r="AT147" s="456"/>
      <c r="AU147" s="454">
        <v>0</v>
      </c>
      <c r="AV147" s="455"/>
      <c r="AW147" s="455"/>
      <c r="AX147" s="456"/>
      <c r="AY147" s="454">
        <v>0</v>
      </c>
      <c r="AZ147" s="455"/>
      <c r="BA147" s="455"/>
      <c r="BB147" s="456"/>
      <c r="BC147" s="454">
        <v>408</v>
      </c>
      <c r="BD147" s="455"/>
      <c r="BE147" s="455"/>
      <c r="BF147" s="456"/>
      <c r="BG147" s="457">
        <f t="shared" si="20"/>
        <v>1</v>
      </c>
      <c r="BH147" s="458"/>
    </row>
    <row r="148" spans="1:60" ht="20.100000000000001" customHeight="1">
      <c r="A148" s="363" t="s">
        <v>534</v>
      </c>
      <c r="B148" s="364"/>
      <c r="C148" s="365" t="s">
        <v>23</v>
      </c>
      <c r="D148" s="366"/>
      <c r="E148" s="366"/>
      <c r="F148" s="366"/>
      <c r="G148" s="366"/>
      <c r="H148" s="366"/>
      <c r="I148" s="366"/>
      <c r="J148" s="366"/>
      <c r="K148" s="366"/>
      <c r="L148" s="366"/>
      <c r="M148" s="366"/>
      <c r="N148" s="366"/>
      <c r="O148" s="366"/>
      <c r="P148" s="366"/>
      <c r="Q148" s="366"/>
      <c r="R148" s="366"/>
      <c r="S148" s="366"/>
      <c r="T148" s="366"/>
      <c r="U148" s="366"/>
      <c r="V148" s="366"/>
      <c r="W148" s="366"/>
      <c r="X148" s="366"/>
      <c r="Y148" s="366"/>
      <c r="Z148" s="366"/>
      <c r="AA148" s="366"/>
      <c r="AB148" s="367"/>
      <c r="AC148" s="376" t="s">
        <v>30</v>
      </c>
      <c r="AD148" s="377"/>
      <c r="AE148" s="465">
        <v>750</v>
      </c>
      <c r="AF148" s="455"/>
      <c r="AG148" s="455"/>
      <c r="AH148" s="456"/>
      <c r="AI148" s="454">
        <v>374</v>
      </c>
      <c r="AJ148" s="455"/>
      <c r="AK148" s="455"/>
      <c r="AL148" s="456"/>
      <c r="AM148" s="454">
        <v>0</v>
      </c>
      <c r="AN148" s="455"/>
      <c r="AO148" s="455"/>
      <c r="AP148" s="456"/>
      <c r="AQ148" s="454">
        <v>374</v>
      </c>
      <c r="AR148" s="455"/>
      <c r="AS148" s="455"/>
      <c r="AT148" s="456"/>
      <c r="AU148" s="454">
        <v>0</v>
      </c>
      <c r="AV148" s="455"/>
      <c r="AW148" s="455"/>
      <c r="AX148" s="456"/>
      <c r="AY148" s="454">
        <v>0</v>
      </c>
      <c r="AZ148" s="455"/>
      <c r="BA148" s="455"/>
      <c r="BB148" s="456"/>
      <c r="BC148" s="454">
        <v>374</v>
      </c>
      <c r="BD148" s="455"/>
      <c r="BE148" s="455"/>
      <c r="BF148" s="456"/>
      <c r="BG148" s="457">
        <f t="shared" si="20"/>
        <v>1</v>
      </c>
      <c r="BH148" s="458"/>
    </row>
    <row r="149" spans="1:60" ht="20.100000000000001" customHeight="1">
      <c r="A149" s="475" t="s">
        <v>535</v>
      </c>
      <c r="B149" s="476"/>
      <c r="C149" s="497" t="s">
        <v>884</v>
      </c>
      <c r="D149" s="498"/>
      <c r="E149" s="498"/>
      <c r="F149" s="498"/>
      <c r="G149" s="498"/>
      <c r="H149" s="498"/>
      <c r="I149" s="498"/>
      <c r="J149" s="498"/>
      <c r="K149" s="498"/>
      <c r="L149" s="498"/>
      <c r="M149" s="498"/>
      <c r="N149" s="498"/>
      <c r="O149" s="498"/>
      <c r="P149" s="498"/>
      <c r="Q149" s="498"/>
      <c r="R149" s="498"/>
      <c r="S149" s="498"/>
      <c r="T149" s="498"/>
      <c r="U149" s="498"/>
      <c r="V149" s="498"/>
      <c r="W149" s="498"/>
      <c r="X149" s="498"/>
      <c r="Y149" s="498"/>
      <c r="Z149" s="498"/>
      <c r="AA149" s="498"/>
      <c r="AB149" s="499"/>
      <c r="AC149" s="500" t="s">
        <v>31</v>
      </c>
      <c r="AD149" s="501"/>
      <c r="AE149" s="462">
        <f>SUM(AE146:AH148)</f>
        <v>6137</v>
      </c>
      <c r="AF149" s="463"/>
      <c r="AG149" s="463"/>
      <c r="AH149" s="464"/>
      <c r="AI149" s="462">
        <f t="shared" ref="AI149" si="77">SUM(AI146:AL148)</f>
        <v>6896</v>
      </c>
      <c r="AJ149" s="463"/>
      <c r="AK149" s="463"/>
      <c r="AL149" s="464"/>
      <c r="AM149" s="462">
        <f t="shared" ref="AM149" si="78">SUM(AM146:AP148)</f>
        <v>0</v>
      </c>
      <c r="AN149" s="463"/>
      <c r="AO149" s="463"/>
      <c r="AP149" s="464"/>
      <c r="AQ149" s="462">
        <f t="shared" ref="AQ149" si="79">SUM(AQ146:AT148)</f>
        <v>6896</v>
      </c>
      <c r="AR149" s="463"/>
      <c r="AS149" s="463"/>
      <c r="AT149" s="464"/>
      <c r="AU149" s="462">
        <f t="shared" ref="AU149" si="80">SUM(AU146:AX148)</f>
        <v>16971</v>
      </c>
      <c r="AV149" s="463"/>
      <c r="AW149" s="463"/>
      <c r="AX149" s="464"/>
      <c r="AY149" s="462">
        <f t="shared" ref="AY149" si="81">SUM(AY146:BB148)</f>
        <v>0</v>
      </c>
      <c r="AZ149" s="463"/>
      <c r="BA149" s="463"/>
      <c r="BB149" s="464"/>
      <c r="BC149" s="462">
        <f t="shared" ref="BC149" si="82">SUM(BC146:BF148)</f>
        <v>6896</v>
      </c>
      <c r="BD149" s="463"/>
      <c r="BE149" s="463"/>
      <c r="BF149" s="464"/>
      <c r="BG149" s="439">
        <f t="shared" si="20"/>
        <v>1</v>
      </c>
      <c r="BH149" s="440"/>
    </row>
    <row r="150" spans="1:60" ht="20.100000000000001" customHeight="1">
      <c r="A150" s="475" t="s">
        <v>536</v>
      </c>
      <c r="B150" s="476"/>
      <c r="C150" s="524" t="s">
        <v>885</v>
      </c>
      <c r="D150" s="525"/>
      <c r="E150" s="525"/>
      <c r="F150" s="525"/>
      <c r="G150" s="525"/>
      <c r="H150" s="525"/>
      <c r="I150" s="525"/>
      <c r="J150" s="525"/>
      <c r="K150" s="525"/>
      <c r="L150" s="525"/>
      <c r="M150" s="525"/>
      <c r="N150" s="525"/>
      <c r="O150" s="525"/>
      <c r="P150" s="525"/>
      <c r="Q150" s="525"/>
      <c r="R150" s="525"/>
      <c r="S150" s="525"/>
      <c r="T150" s="525"/>
      <c r="U150" s="525"/>
      <c r="V150" s="525"/>
      <c r="W150" s="525"/>
      <c r="X150" s="525"/>
      <c r="Y150" s="525"/>
      <c r="Z150" s="525"/>
      <c r="AA150" s="525"/>
      <c r="AB150" s="526"/>
      <c r="AC150" s="500" t="s">
        <v>32</v>
      </c>
      <c r="AD150" s="501"/>
      <c r="AE150" s="462">
        <f>AE145+AE149</f>
        <v>59838</v>
      </c>
      <c r="AF150" s="463"/>
      <c r="AG150" s="463"/>
      <c r="AH150" s="464"/>
      <c r="AI150" s="462">
        <f t="shared" ref="AI150" si="83">AI145+AI149</f>
        <v>58819</v>
      </c>
      <c r="AJ150" s="463"/>
      <c r="AK150" s="463"/>
      <c r="AL150" s="464"/>
      <c r="AM150" s="462">
        <f t="shared" ref="AM150" si="84">AM145+AM149</f>
        <v>0</v>
      </c>
      <c r="AN150" s="463"/>
      <c r="AO150" s="463"/>
      <c r="AP150" s="464"/>
      <c r="AQ150" s="462">
        <f t="shared" ref="AQ150" si="85">AQ145+AQ149</f>
        <v>58819</v>
      </c>
      <c r="AR150" s="463"/>
      <c r="AS150" s="463"/>
      <c r="AT150" s="464"/>
      <c r="AU150" s="462">
        <f t="shared" ref="AU150" si="86">AU145+AU149</f>
        <v>170838</v>
      </c>
      <c r="AV150" s="463"/>
      <c r="AW150" s="463"/>
      <c r="AX150" s="464"/>
      <c r="AY150" s="462">
        <f t="shared" ref="AY150" si="87">AY145+AY149</f>
        <v>0</v>
      </c>
      <c r="AZ150" s="463"/>
      <c r="BA150" s="463"/>
      <c r="BB150" s="464"/>
      <c r="BC150" s="462">
        <f t="shared" ref="BC150" si="88">BC145+BC149</f>
        <v>58819</v>
      </c>
      <c r="BD150" s="463"/>
      <c r="BE150" s="463"/>
      <c r="BF150" s="464"/>
      <c r="BG150" s="439">
        <f t="shared" si="20"/>
        <v>1</v>
      </c>
      <c r="BH150" s="440"/>
    </row>
    <row r="151" spans="1:60" s="3" customFormat="1" ht="20.100000000000001" customHeight="1">
      <c r="A151" s="475" t="s">
        <v>537</v>
      </c>
      <c r="B151" s="476"/>
      <c r="C151" s="497" t="s">
        <v>24</v>
      </c>
      <c r="D151" s="498"/>
      <c r="E151" s="498"/>
      <c r="F151" s="498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98"/>
      <c r="R151" s="498"/>
      <c r="S151" s="498"/>
      <c r="T151" s="498"/>
      <c r="U151" s="498"/>
      <c r="V151" s="498"/>
      <c r="W151" s="498"/>
      <c r="X151" s="498"/>
      <c r="Y151" s="498"/>
      <c r="Z151" s="498"/>
      <c r="AA151" s="498"/>
      <c r="AB151" s="499"/>
      <c r="AC151" s="500" t="s">
        <v>52</v>
      </c>
      <c r="AD151" s="501"/>
      <c r="AE151" s="462">
        <f>ROUND(AE132*0.27+(10.5*23940+10.5*27349)/1000+AE148*0.27+5385600*0.27/1000+25+28,0)</f>
        <v>16340</v>
      </c>
      <c r="AF151" s="463"/>
      <c r="AG151" s="463"/>
      <c r="AH151" s="464"/>
      <c r="AI151" s="462">
        <v>12135</v>
      </c>
      <c r="AJ151" s="463"/>
      <c r="AK151" s="463"/>
      <c r="AL151" s="464"/>
      <c r="AM151" s="462">
        <v>0</v>
      </c>
      <c r="AN151" s="463"/>
      <c r="AO151" s="463"/>
      <c r="AP151" s="464"/>
      <c r="AQ151" s="462">
        <v>12135</v>
      </c>
      <c r="AR151" s="463"/>
      <c r="AS151" s="463"/>
      <c r="AT151" s="464"/>
      <c r="AU151" s="462">
        <v>46125</v>
      </c>
      <c r="AV151" s="463"/>
      <c r="AW151" s="463"/>
      <c r="AX151" s="464"/>
      <c r="AY151" s="462">
        <v>0</v>
      </c>
      <c r="AZ151" s="463"/>
      <c r="BA151" s="463"/>
      <c r="BB151" s="464"/>
      <c r="BC151" s="462">
        <v>12135</v>
      </c>
      <c r="BD151" s="463"/>
      <c r="BE151" s="463"/>
      <c r="BF151" s="464"/>
      <c r="BG151" s="439">
        <f t="shared" si="20"/>
        <v>1</v>
      </c>
      <c r="BH151" s="440"/>
    </row>
    <row r="152" spans="1:60" ht="20.100000000000001" customHeight="1">
      <c r="A152" s="363" t="s">
        <v>538</v>
      </c>
      <c r="B152" s="364"/>
      <c r="C152" s="388" t="s">
        <v>63</v>
      </c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  <c r="T152" s="389"/>
      <c r="U152" s="389"/>
      <c r="V152" s="389"/>
      <c r="W152" s="389"/>
      <c r="X152" s="389"/>
      <c r="Y152" s="389"/>
      <c r="Z152" s="389"/>
      <c r="AA152" s="389"/>
      <c r="AB152" s="390"/>
      <c r="AC152" s="376" t="s">
        <v>82</v>
      </c>
      <c r="AD152" s="377"/>
      <c r="AE152" s="454">
        <v>300</v>
      </c>
      <c r="AF152" s="455"/>
      <c r="AG152" s="455"/>
      <c r="AH152" s="456"/>
      <c r="AI152" s="454">
        <v>312</v>
      </c>
      <c r="AJ152" s="455"/>
      <c r="AK152" s="455"/>
      <c r="AL152" s="456"/>
      <c r="AM152" s="454">
        <v>0</v>
      </c>
      <c r="AN152" s="455"/>
      <c r="AO152" s="455"/>
      <c r="AP152" s="456"/>
      <c r="AQ152" s="454">
        <v>312</v>
      </c>
      <c r="AR152" s="455"/>
      <c r="AS152" s="455"/>
      <c r="AT152" s="456"/>
      <c r="AU152" s="454">
        <v>0</v>
      </c>
      <c r="AV152" s="455"/>
      <c r="AW152" s="455"/>
      <c r="AX152" s="456"/>
      <c r="AY152" s="454">
        <v>7</v>
      </c>
      <c r="AZ152" s="455"/>
      <c r="BA152" s="455"/>
      <c r="BB152" s="456"/>
      <c r="BC152" s="454">
        <v>302</v>
      </c>
      <c r="BD152" s="455"/>
      <c r="BE152" s="455"/>
      <c r="BF152" s="456"/>
      <c r="BG152" s="457">
        <f t="shared" si="20"/>
        <v>0.96794871794871795</v>
      </c>
      <c r="BH152" s="458"/>
    </row>
    <row r="153" spans="1:60" ht="20.100000000000001" customHeight="1">
      <c r="A153" s="363" t="s">
        <v>539</v>
      </c>
      <c r="B153" s="364"/>
      <c r="C153" s="388" t="s">
        <v>64</v>
      </c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  <c r="AA153" s="389"/>
      <c r="AB153" s="390"/>
      <c r="AC153" s="376" t="s">
        <v>83</v>
      </c>
      <c r="AD153" s="377"/>
      <c r="AE153" s="454">
        <f>SUM(AE154:AH156)</f>
        <v>25300</v>
      </c>
      <c r="AF153" s="455"/>
      <c r="AG153" s="455"/>
      <c r="AH153" s="456"/>
      <c r="AI153" s="454">
        <v>28099</v>
      </c>
      <c r="AJ153" s="455"/>
      <c r="AK153" s="455"/>
      <c r="AL153" s="456"/>
      <c r="AM153" s="454">
        <v>607</v>
      </c>
      <c r="AN153" s="455"/>
      <c r="AO153" s="455"/>
      <c r="AP153" s="456"/>
      <c r="AQ153" s="454">
        <v>27492</v>
      </c>
      <c r="AR153" s="455"/>
      <c r="AS153" s="455"/>
      <c r="AT153" s="456"/>
      <c r="AU153" s="454">
        <v>73308</v>
      </c>
      <c r="AV153" s="455"/>
      <c r="AW153" s="455"/>
      <c r="AX153" s="456"/>
      <c r="AY153" s="454">
        <v>174</v>
      </c>
      <c r="AZ153" s="455"/>
      <c r="BA153" s="455"/>
      <c r="BB153" s="456"/>
      <c r="BC153" s="454">
        <v>22668</v>
      </c>
      <c r="BD153" s="455"/>
      <c r="BE153" s="455"/>
      <c r="BF153" s="456"/>
      <c r="BG153" s="457">
        <f t="shared" ref="BG153:BG211" si="89">IF(AI153&gt;0,BC153/AI153,"n.é.")</f>
        <v>0.80671910032385497</v>
      </c>
      <c r="BH153" s="458"/>
    </row>
    <row r="154" spans="1:60" s="7" customFormat="1" ht="20.100000000000001" customHeight="1">
      <c r="A154" s="444" t="s">
        <v>477</v>
      </c>
      <c r="B154" s="445"/>
      <c r="C154" s="446" t="s">
        <v>494</v>
      </c>
      <c r="D154" s="447"/>
      <c r="E154" s="447"/>
      <c r="F154" s="447"/>
      <c r="G154" s="447"/>
      <c r="H154" s="447"/>
      <c r="I154" s="447"/>
      <c r="J154" s="447"/>
      <c r="K154" s="447"/>
      <c r="L154" s="447"/>
      <c r="M154" s="447"/>
      <c r="N154" s="447"/>
      <c r="O154" s="447"/>
      <c r="P154" s="447"/>
      <c r="Q154" s="447"/>
      <c r="R154" s="447"/>
      <c r="S154" s="447"/>
      <c r="T154" s="447"/>
      <c r="U154" s="447"/>
      <c r="V154" s="447"/>
      <c r="W154" s="447"/>
      <c r="X154" s="447"/>
      <c r="Y154" s="447"/>
      <c r="Z154" s="447"/>
      <c r="AA154" s="447"/>
      <c r="AB154" s="448"/>
      <c r="AC154" s="449" t="s">
        <v>477</v>
      </c>
      <c r="AD154" s="450"/>
      <c r="AE154" s="451">
        <v>21000</v>
      </c>
      <c r="AF154" s="452"/>
      <c r="AG154" s="452"/>
      <c r="AH154" s="453"/>
      <c r="AI154" s="429" t="s">
        <v>691</v>
      </c>
      <c r="AJ154" s="430"/>
      <c r="AK154" s="430"/>
      <c r="AL154" s="431"/>
      <c r="AM154" s="429" t="s">
        <v>691</v>
      </c>
      <c r="AN154" s="430"/>
      <c r="AO154" s="430"/>
      <c r="AP154" s="431"/>
      <c r="AQ154" s="429" t="s">
        <v>691</v>
      </c>
      <c r="AR154" s="430"/>
      <c r="AS154" s="430"/>
      <c r="AT154" s="431"/>
      <c r="AU154" s="429" t="s">
        <v>691</v>
      </c>
      <c r="AV154" s="430"/>
      <c r="AW154" s="430"/>
      <c r="AX154" s="431"/>
      <c r="AY154" s="429" t="s">
        <v>691</v>
      </c>
      <c r="AZ154" s="430"/>
      <c r="BA154" s="430"/>
      <c r="BB154" s="431"/>
      <c r="BC154" s="429" t="s">
        <v>691</v>
      </c>
      <c r="BD154" s="430"/>
      <c r="BE154" s="430"/>
      <c r="BF154" s="431"/>
      <c r="BG154" s="432" t="s">
        <v>694</v>
      </c>
      <c r="BH154" s="433"/>
    </row>
    <row r="155" spans="1:60" s="7" customFormat="1" ht="20.100000000000001" customHeight="1">
      <c r="A155" s="444" t="s">
        <v>477</v>
      </c>
      <c r="B155" s="445"/>
      <c r="C155" s="446" t="s">
        <v>495</v>
      </c>
      <c r="D155" s="447"/>
      <c r="E155" s="447"/>
      <c r="F155" s="447"/>
      <c r="G155" s="447"/>
      <c r="H155" s="447"/>
      <c r="I155" s="447"/>
      <c r="J155" s="447"/>
      <c r="K155" s="447"/>
      <c r="L155" s="447"/>
      <c r="M155" s="447"/>
      <c r="N155" s="447"/>
      <c r="O155" s="447"/>
      <c r="P155" s="447"/>
      <c r="Q155" s="447"/>
      <c r="R155" s="447"/>
      <c r="S155" s="447"/>
      <c r="T155" s="447"/>
      <c r="U155" s="447"/>
      <c r="V155" s="447"/>
      <c r="W155" s="447"/>
      <c r="X155" s="447"/>
      <c r="Y155" s="447"/>
      <c r="Z155" s="447"/>
      <c r="AA155" s="447"/>
      <c r="AB155" s="448"/>
      <c r="AC155" s="449" t="s">
        <v>477</v>
      </c>
      <c r="AD155" s="450"/>
      <c r="AE155" s="451">
        <v>300</v>
      </c>
      <c r="AF155" s="452"/>
      <c r="AG155" s="452"/>
      <c r="AH155" s="453"/>
      <c r="AI155" s="429" t="s">
        <v>691</v>
      </c>
      <c r="AJ155" s="430"/>
      <c r="AK155" s="430"/>
      <c r="AL155" s="431"/>
      <c r="AM155" s="429" t="s">
        <v>691</v>
      </c>
      <c r="AN155" s="430"/>
      <c r="AO155" s="430"/>
      <c r="AP155" s="431"/>
      <c r="AQ155" s="429" t="s">
        <v>691</v>
      </c>
      <c r="AR155" s="430"/>
      <c r="AS155" s="430"/>
      <c r="AT155" s="431"/>
      <c r="AU155" s="429" t="s">
        <v>691</v>
      </c>
      <c r="AV155" s="430"/>
      <c r="AW155" s="430"/>
      <c r="AX155" s="431"/>
      <c r="AY155" s="429" t="s">
        <v>691</v>
      </c>
      <c r="AZ155" s="430"/>
      <c r="BA155" s="430"/>
      <c r="BB155" s="431"/>
      <c r="BC155" s="429" t="s">
        <v>691</v>
      </c>
      <c r="BD155" s="430"/>
      <c r="BE155" s="430"/>
      <c r="BF155" s="431"/>
      <c r="BG155" s="432" t="s">
        <v>694</v>
      </c>
      <c r="BH155" s="433"/>
    </row>
    <row r="156" spans="1:60" s="7" customFormat="1" ht="20.100000000000001" customHeight="1">
      <c r="A156" s="444" t="s">
        <v>477</v>
      </c>
      <c r="B156" s="445"/>
      <c r="C156" s="446" t="s">
        <v>496</v>
      </c>
      <c r="D156" s="447"/>
      <c r="E156" s="447"/>
      <c r="F156" s="447"/>
      <c r="G156" s="447"/>
      <c r="H156" s="447"/>
      <c r="I156" s="447"/>
      <c r="J156" s="447"/>
      <c r="K156" s="447"/>
      <c r="L156" s="447"/>
      <c r="M156" s="447"/>
      <c r="N156" s="447"/>
      <c r="O156" s="447"/>
      <c r="P156" s="447"/>
      <c r="Q156" s="447"/>
      <c r="R156" s="447"/>
      <c r="S156" s="447"/>
      <c r="T156" s="447"/>
      <c r="U156" s="447"/>
      <c r="V156" s="447"/>
      <c r="W156" s="447"/>
      <c r="X156" s="447"/>
      <c r="Y156" s="447"/>
      <c r="Z156" s="447"/>
      <c r="AA156" s="447"/>
      <c r="AB156" s="448"/>
      <c r="AC156" s="449" t="s">
        <v>477</v>
      </c>
      <c r="AD156" s="450"/>
      <c r="AE156" s="451">
        <v>4000</v>
      </c>
      <c r="AF156" s="452"/>
      <c r="AG156" s="452"/>
      <c r="AH156" s="453"/>
      <c r="AI156" s="429" t="s">
        <v>691</v>
      </c>
      <c r="AJ156" s="430"/>
      <c r="AK156" s="430"/>
      <c r="AL156" s="431"/>
      <c r="AM156" s="429" t="s">
        <v>691</v>
      </c>
      <c r="AN156" s="430"/>
      <c r="AO156" s="430"/>
      <c r="AP156" s="431"/>
      <c r="AQ156" s="429" t="s">
        <v>691</v>
      </c>
      <c r="AR156" s="430"/>
      <c r="AS156" s="430"/>
      <c r="AT156" s="431"/>
      <c r="AU156" s="429" t="s">
        <v>691</v>
      </c>
      <c r="AV156" s="430"/>
      <c r="AW156" s="430"/>
      <c r="AX156" s="431"/>
      <c r="AY156" s="429" t="s">
        <v>691</v>
      </c>
      <c r="AZ156" s="430"/>
      <c r="BA156" s="430"/>
      <c r="BB156" s="431"/>
      <c r="BC156" s="429" t="s">
        <v>691</v>
      </c>
      <c r="BD156" s="430"/>
      <c r="BE156" s="430"/>
      <c r="BF156" s="431"/>
      <c r="BG156" s="432" t="s">
        <v>694</v>
      </c>
      <c r="BH156" s="433"/>
    </row>
    <row r="157" spans="1:60" ht="20.100000000000001" customHeight="1">
      <c r="A157" s="363" t="s">
        <v>540</v>
      </c>
      <c r="B157" s="364"/>
      <c r="C157" s="388" t="s">
        <v>65</v>
      </c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89"/>
      <c r="R157" s="389"/>
      <c r="S157" s="389"/>
      <c r="T157" s="389"/>
      <c r="U157" s="389"/>
      <c r="V157" s="389"/>
      <c r="W157" s="389"/>
      <c r="X157" s="389"/>
      <c r="Y157" s="389"/>
      <c r="Z157" s="389"/>
      <c r="AA157" s="389"/>
      <c r="AB157" s="390"/>
      <c r="AC157" s="376" t="s">
        <v>84</v>
      </c>
      <c r="AD157" s="377"/>
      <c r="AE157" s="454">
        <v>0</v>
      </c>
      <c r="AF157" s="455"/>
      <c r="AG157" s="455"/>
      <c r="AH157" s="456"/>
      <c r="AI157" s="454">
        <v>0</v>
      </c>
      <c r="AJ157" s="455"/>
      <c r="AK157" s="455"/>
      <c r="AL157" s="456"/>
      <c r="AM157" s="454">
        <v>0</v>
      </c>
      <c r="AN157" s="455"/>
      <c r="AO157" s="455"/>
      <c r="AP157" s="456"/>
      <c r="AQ157" s="454">
        <v>0</v>
      </c>
      <c r="AR157" s="455"/>
      <c r="AS157" s="455"/>
      <c r="AT157" s="456"/>
      <c r="AU157" s="454">
        <v>0</v>
      </c>
      <c r="AV157" s="455"/>
      <c r="AW157" s="455"/>
      <c r="AX157" s="456"/>
      <c r="AY157" s="454">
        <v>0</v>
      </c>
      <c r="AZ157" s="455"/>
      <c r="BA157" s="455"/>
      <c r="BB157" s="456"/>
      <c r="BC157" s="454">
        <v>0</v>
      </c>
      <c r="BD157" s="455"/>
      <c r="BE157" s="455"/>
      <c r="BF157" s="456"/>
      <c r="BG157" s="457" t="str">
        <f t="shared" si="89"/>
        <v>n.é.</v>
      </c>
      <c r="BH157" s="458"/>
    </row>
    <row r="158" spans="1:60" ht="20.100000000000001" customHeight="1">
      <c r="A158" s="475" t="s">
        <v>541</v>
      </c>
      <c r="B158" s="476"/>
      <c r="C158" s="497" t="s">
        <v>886</v>
      </c>
      <c r="D158" s="498"/>
      <c r="E158" s="498"/>
      <c r="F158" s="498"/>
      <c r="G158" s="498"/>
      <c r="H158" s="498"/>
      <c r="I158" s="498"/>
      <c r="J158" s="498"/>
      <c r="K158" s="498"/>
      <c r="L158" s="498"/>
      <c r="M158" s="498"/>
      <c r="N158" s="498"/>
      <c r="O158" s="498"/>
      <c r="P158" s="498"/>
      <c r="Q158" s="498"/>
      <c r="R158" s="498"/>
      <c r="S158" s="498"/>
      <c r="T158" s="498"/>
      <c r="U158" s="498"/>
      <c r="V158" s="498"/>
      <c r="W158" s="498"/>
      <c r="X158" s="498"/>
      <c r="Y158" s="498"/>
      <c r="Z158" s="498"/>
      <c r="AA158" s="498"/>
      <c r="AB158" s="499"/>
      <c r="AC158" s="500" t="s">
        <v>92</v>
      </c>
      <c r="AD158" s="501"/>
      <c r="AE158" s="462">
        <f>SUM(AE152:AH157)-SUM(AE154:AH156)</f>
        <v>25600</v>
      </c>
      <c r="AF158" s="463"/>
      <c r="AG158" s="463"/>
      <c r="AH158" s="464"/>
      <c r="AI158" s="462">
        <f t="shared" ref="AI158" si="90">SUM(AI152:AL157)-SUM(AI154:AL156)</f>
        <v>28411</v>
      </c>
      <c r="AJ158" s="463"/>
      <c r="AK158" s="463"/>
      <c r="AL158" s="464"/>
      <c r="AM158" s="462">
        <f t="shared" ref="AM158" si="91">SUM(AM152:AP157)-SUM(AM154:AP156)</f>
        <v>607</v>
      </c>
      <c r="AN158" s="463"/>
      <c r="AO158" s="463"/>
      <c r="AP158" s="464"/>
      <c r="AQ158" s="462">
        <f t="shared" ref="AQ158" si="92">SUM(AQ152:AT157)-SUM(AQ154:AT156)</f>
        <v>27804</v>
      </c>
      <c r="AR158" s="463"/>
      <c r="AS158" s="463"/>
      <c r="AT158" s="464"/>
      <c r="AU158" s="462">
        <f t="shared" ref="AU158" si="93">SUM(AU152:AX157)-SUM(AU154:AX156)</f>
        <v>73308</v>
      </c>
      <c r="AV158" s="463"/>
      <c r="AW158" s="463"/>
      <c r="AX158" s="464"/>
      <c r="AY158" s="462">
        <f t="shared" ref="AY158" si="94">SUM(AY152:BB157)-SUM(AY154:BB156)</f>
        <v>181</v>
      </c>
      <c r="AZ158" s="463"/>
      <c r="BA158" s="463"/>
      <c r="BB158" s="464"/>
      <c r="BC158" s="462">
        <f t="shared" ref="BC158" si="95">SUM(BC152:BF157)-SUM(BC154:BF156)</f>
        <v>22970</v>
      </c>
      <c r="BD158" s="463"/>
      <c r="BE158" s="463"/>
      <c r="BF158" s="464"/>
      <c r="BG158" s="439">
        <f t="shared" si="89"/>
        <v>0.80848966949420997</v>
      </c>
      <c r="BH158" s="440"/>
    </row>
    <row r="159" spans="1:60" ht="20.100000000000001" customHeight="1">
      <c r="A159" s="363" t="s">
        <v>542</v>
      </c>
      <c r="B159" s="364"/>
      <c r="C159" s="388" t="s">
        <v>66</v>
      </c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/>
      <c r="AA159" s="389"/>
      <c r="AB159" s="390"/>
      <c r="AC159" s="376" t="s">
        <v>85</v>
      </c>
      <c r="AD159" s="377"/>
      <c r="AE159" s="454">
        <v>990</v>
      </c>
      <c r="AF159" s="455"/>
      <c r="AG159" s="455"/>
      <c r="AH159" s="456"/>
      <c r="AI159" s="454">
        <v>1016</v>
      </c>
      <c r="AJ159" s="455"/>
      <c r="AK159" s="455"/>
      <c r="AL159" s="456"/>
      <c r="AM159" s="454">
        <v>0</v>
      </c>
      <c r="AN159" s="455"/>
      <c r="AO159" s="455"/>
      <c r="AP159" s="456"/>
      <c r="AQ159" s="454">
        <v>1016</v>
      </c>
      <c r="AR159" s="455"/>
      <c r="AS159" s="455"/>
      <c r="AT159" s="456"/>
      <c r="AU159" s="454">
        <v>0</v>
      </c>
      <c r="AV159" s="455"/>
      <c r="AW159" s="455"/>
      <c r="AX159" s="456"/>
      <c r="AY159" s="454">
        <v>0</v>
      </c>
      <c r="AZ159" s="455"/>
      <c r="BA159" s="455"/>
      <c r="BB159" s="456"/>
      <c r="BC159" s="454">
        <v>1001</v>
      </c>
      <c r="BD159" s="455"/>
      <c r="BE159" s="455"/>
      <c r="BF159" s="456"/>
      <c r="BG159" s="457">
        <f t="shared" si="89"/>
        <v>0.98523622047244097</v>
      </c>
      <c r="BH159" s="458"/>
    </row>
    <row r="160" spans="1:60" ht="20.100000000000001" customHeight="1">
      <c r="A160" s="363" t="s">
        <v>543</v>
      </c>
      <c r="B160" s="364"/>
      <c r="C160" s="388" t="s">
        <v>67</v>
      </c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/>
      <c r="AA160" s="389"/>
      <c r="AB160" s="390"/>
      <c r="AC160" s="376" t="s">
        <v>86</v>
      </c>
      <c r="AD160" s="377"/>
      <c r="AE160" s="454">
        <v>1050</v>
      </c>
      <c r="AF160" s="455"/>
      <c r="AG160" s="455"/>
      <c r="AH160" s="456"/>
      <c r="AI160" s="454">
        <v>919</v>
      </c>
      <c r="AJ160" s="455"/>
      <c r="AK160" s="455"/>
      <c r="AL160" s="456"/>
      <c r="AM160" s="454">
        <v>0</v>
      </c>
      <c r="AN160" s="455"/>
      <c r="AO160" s="455"/>
      <c r="AP160" s="456"/>
      <c r="AQ160" s="454">
        <v>919</v>
      </c>
      <c r="AR160" s="455"/>
      <c r="AS160" s="455"/>
      <c r="AT160" s="456"/>
      <c r="AU160" s="454">
        <v>0</v>
      </c>
      <c r="AV160" s="455"/>
      <c r="AW160" s="455"/>
      <c r="AX160" s="456"/>
      <c r="AY160" s="454">
        <v>20</v>
      </c>
      <c r="AZ160" s="455"/>
      <c r="BA160" s="455"/>
      <c r="BB160" s="456"/>
      <c r="BC160" s="454">
        <v>851</v>
      </c>
      <c r="BD160" s="455"/>
      <c r="BE160" s="455"/>
      <c r="BF160" s="456"/>
      <c r="BG160" s="457">
        <f t="shared" si="89"/>
        <v>0.92600652883569101</v>
      </c>
      <c r="BH160" s="458"/>
    </row>
    <row r="161" spans="1:60" ht="20.100000000000001" customHeight="1">
      <c r="A161" s="475" t="s">
        <v>544</v>
      </c>
      <c r="B161" s="476"/>
      <c r="C161" s="497" t="s">
        <v>887</v>
      </c>
      <c r="D161" s="498"/>
      <c r="E161" s="498"/>
      <c r="F161" s="498"/>
      <c r="G161" s="498"/>
      <c r="H161" s="498"/>
      <c r="I161" s="498"/>
      <c r="J161" s="498"/>
      <c r="K161" s="498"/>
      <c r="L161" s="498"/>
      <c r="M161" s="498"/>
      <c r="N161" s="498"/>
      <c r="O161" s="498"/>
      <c r="P161" s="498"/>
      <c r="Q161" s="498"/>
      <c r="R161" s="498"/>
      <c r="S161" s="498"/>
      <c r="T161" s="498"/>
      <c r="U161" s="498"/>
      <c r="V161" s="498"/>
      <c r="W161" s="498"/>
      <c r="X161" s="498"/>
      <c r="Y161" s="498"/>
      <c r="Z161" s="498"/>
      <c r="AA161" s="498"/>
      <c r="AB161" s="499"/>
      <c r="AC161" s="500" t="s">
        <v>93</v>
      </c>
      <c r="AD161" s="501"/>
      <c r="AE161" s="462">
        <f>SUM(AE159:AH160)</f>
        <v>2040</v>
      </c>
      <c r="AF161" s="463"/>
      <c r="AG161" s="463"/>
      <c r="AH161" s="464"/>
      <c r="AI161" s="462">
        <f t="shared" ref="AI161" si="96">SUM(AI159:AL160)</f>
        <v>1935</v>
      </c>
      <c r="AJ161" s="463"/>
      <c r="AK161" s="463"/>
      <c r="AL161" s="464"/>
      <c r="AM161" s="462">
        <f t="shared" ref="AM161" si="97">SUM(AM159:AP160)</f>
        <v>0</v>
      </c>
      <c r="AN161" s="463"/>
      <c r="AO161" s="463"/>
      <c r="AP161" s="464"/>
      <c r="AQ161" s="462">
        <f t="shared" ref="AQ161" si="98">SUM(AQ159:AT160)</f>
        <v>1935</v>
      </c>
      <c r="AR161" s="463"/>
      <c r="AS161" s="463"/>
      <c r="AT161" s="464"/>
      <c r="AU161" s="462">
        <f t="shared" ref="AU161" si="99">SUM(AU159:AX160)</f>
        <v>0</v>
      </c>
      <c r="AV161" s="463"/>
      <c r="AW161" s="463"/>
      <c r="AX161" s="464"/>
      <c r="AY161" s="462">
        <f t="shared" ref="AY161" si="100">SUM(AY159:BB160)</f>
        <v>20</v>
      </c>
      <c r="AZ161" s="463"/>
      <c r="BA161" s="463"/>
      <c r="BB161" s="464"/>
      <c r="BC161" s="462">
        <f t="shared" ref="BC161" si="101">SUM(BC159:BF160)</f>
        <v>1852</v>
      </c>
      <c r="BD161" s="463"/>
      <c r="BE161" s="463"/>
      <c r="BF161" s="464"/>
      <c r="BG161" s="439">
        <f t="shared" si="89"/>
        <v>0.95710594315245479</v>
      </c>
      <c r="BH161" s="440"/>
    </row>
    <row r="162" spans="1:60" ht="20.100000000000001" customHeight="1">
      <c r="A162" s="363" t="s">
        <v>545</v>
      </c>
      <c r="B162" s="364"/>
      <c r="C162" s="388" t="s">
        <v>68</v>
      </c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  <c r="AA162" s="389"/>
      <c r="AB162" s="390"/>
      <c r="AC162" s="376" t="s">
        <v>87</v>
      </c>
      <c r="AD162" s="377"/>
      <c r="AE162" s="454">
        <f>AE163+AE164+AE165</f>
        <v>18110</v>
      </c>
      <c r="AF162" s="455"/>
      <c r="AG162" s="455"/>
      <c r="AH162" s="456"/>
      <c r="AI162" s="454">
        <v>15056</v>
      </c>
      <c r="AJ162" s="455"/>
      <c r="AK162" s="455"/>
      <c r="AL162" s="456"/>
      <c r="AM162" s="454">
        <v>0</v>
      </c>
      <c r="AN162" s="455"/>
      <c r="AO162" s="455"/>
      <c r="AP162" s="456"/>
      <c r="AQ162" s="454">
        <v>15056</v>
      </c>
      <c r="AR162" s="455"/>
      <c r="AS162" s="455"/>
      <c r="AT162" s="456"/>
      <c r="AU162" s="454">
        <v>29820</v>
      </c>
      <c r="AV162" s="455"/>
      <c r="AW162" s="455"/>
      <c r="AX162" s="456"/>
      <c r="AY162" s="454">
        <v>244</v>
      </c>
      <c r="AZ162" s="455"/>
      <c r="BA162" s="455"/>
      <c r="BB162" s="456"/>
      <c r="BC162" s="454">
        <v>13932</v>
      </c>
      <c r="BD162" s="455"/>
      <c r="BE162" s="455"/>
      <c r="BF162" s="456"/>
      <c r="BG162" s="457">
        <f t="shared" si="89"/>
        <v>0.92534537725823596</v>
      </c>
      <c r="BH162" s="458"/>
    </row>
    <row r="163" spans="1:60" s="7" customFormat="1" ht="20.100000000000001" customHeight="1">
      <c r="A163" s="444" t="s">
        <v>477</v>
      </c>
      <c r="B163" s="445"/>
      <c r="C163" s="446" t="s">
        <v>497</v>
      </c>
      <c r="D163" s="447"/>
      <c r="E163" s="447"/>
      <c r="F163" s="447"/>
      <c r="G163" s="447"/>
      <c r="H163" s="447"/>
      <c r="I163" s="447"/>
      <c r="J163" s="447"/>
      <c r="K163" s="447"/>
      <c r="L163" s="447"/>
      <c r="M163" s="447"/>
      <c r="N163" s="447"/>
      <c r="O163" s="447"/>
      <c r="P163" s="447"/>
      <c r="Q163" s="447"/>
      <c r="R163" s="447"/>
      <c r="S163" s="447"/>
      <c r="T163" s="447"/>
      <c r="U163" s="447"/>
      <c r="V163" s="447"/>
      <c r="W163" s="447"/>
      <c r="X163" s="447"/>
      <c r="Y163" s="447"/>
      <c r="Z163" s="447"/>
      <c r="AA163" s="447"/>
      <c r="AB163" s="448"/>
      <c r="AC163" s="449" t="s">
        <v>477</v>
      </c>
      <c r="AD163" s="450"/>
      <c r="AE163" s="451">
        <v>8800</v>
      </c>
      <c r="AF163" s="452"/>
      <c r="AG163" s="452"/>
      <c r="AH163" s="453"/>
      <c r="AI163" s="429" t="s">
        <v>691</v>
      </c>
      <c r="AJ163" s="430"/>
      <c r="AK163" s="430"/>
      <c r="AL163" s="431"/>
      <c r="AM163" s="429" t="s">
        <v>691</v>
      </c>
      <c r="AN163" s="430"/>
      <c r="AO163" s="430"/>
      <c r="AP163" s="431"/>
      <c r="AQ163" s="429" t="s">
        <v>691</v>
      </c>
      <c r="AR163" s="430"/>
      <c r="AS163" s="430"/>
      <c r="AT163" s="431"/>
      <c r="AU163" s="429" t="s">
        <v>691</v>
      </c>
      <c r="AV163" s="430"/>
      <c r="AW163" s="430"/>
      <c r="AX163" s="431"/>
      <c r="AY163" s="429" t="s">
        <v>691</v>
      </c>
      <c r="AZ163" s="430"/>
      <c r="BA163" s="430"/>
      <c r="BB163" s="431"/>
      <c r="BC163" s="429" t="s">
        <v>691</v>
      </c>
      <c r="BD163" s="430"/>
      <c r="BE163" s="430"/>
      <c r="BF163" s="431"/>
      <c r="BG163" s="432" t="s">
        <v>694</v>
      </c>
      <c r="BH163" s="433"/>
    </row>
    <row r="164" spans="1:60" s="7" customFormat="1" ht="20.100000000000001" customHeight="1">
      <c r="A164" s="444" t="s">
        <v>477</v>
      </c>
      <c r="B164" s="445"/>
      <c r="C164" s="446" t="s">
        <v>498</v>
      </c>
      <c r="D164" s="447"/>
      <c r="E164" s="447"/>
      <c r="F164" s="447"/>
      <c r="G164" s="447"/>
      <c r="H164" s="447"/>
      <c r="I164" s="447"/>
      <c r="J164" s="447"/>
      <c r="K164" s="447"/>
      <c r="L164" s="447"/>
      <c r="M164" s="447"/>
      <c r="N164" s="447"/>
      <c r="O164" s="447"/>
      <c r="P164" s="447"/>
      <c r="Q164" s="447"/>
      <c r="R164" s="447"/>
      <c r="S164" s="447"/>
      <c r="T164" s="447"/>
      <c r="U164" s="447"/>
      <c r="V164" s="447"/>
      <c r="W164" s="447"/>
      <c r="X164" s="447"/>
      <c r="Y164" s="447"/>
      <c r="Z164" s="447"/>
      <c r="AA164" s="447"/>
      <c r="AB164" s="448"/>
      <c r="AC164" s="449" t="s">
        <v>477</v>
      </c>
      <c r="AD164" s="450"/>
      <c r="AE164" s="451">
        <v>8320</v>
      </c>
      <c r="AF164" s="452"/>
      <c r="AG164" s="452"/>
      <c r="AH164" s="453"/>
      <c r="AI164" s="429" t="s">
        <v>691</v>
      </c>
      <c r="AJ164" s="430"/>
      <c r="AK164" s="430"/>
      <c r="AL164" s="431"/>
      <c r="AM164" s="429" t="s">
        <v>691</v>
      </c>
      <c r="AN164" s="430"/>
      <c r="AO164" s="430"/>
      <c r="AP164" s="431"/>
      <c r="AQ164" s="429" t="s">
        <v>691</v>
      </c>
      <c r="AR164" s="430"/>
      <c r="AS164" s="430"/>
      <c r="AT164" s="431"/>
      <c r="AU164" s="429" t="s">
        <v>691</v>
      </c>
      <c r="AV164" s="430"/>
      <c r="AW164" s="430"/>
      <c r="AX164" s="431"/>
      <c r="AY164" s="429" t="s">
        <v>691</v>
      </c>
      <c r="AZ164" s="430"/>
      <c r="BA164" s="430"/>
      <c r="BB164" s="431"/>
      <c r="BC164" s="429" t="s">
        <v>691</v>
      </c>
      <c r="BD164" s="430"/>
      <c r="BE164" s="430"/>
      <c r="BF164" s="431"/>
      <c r="BG164" s="432" t="s">
        <v>694</v>
      </c>
      <c r="BH164" s="433"/>
    </row>
    <row r="165" spans="1:60" s="7" customFormat="1" ht="20.100000000000001" customHeight="1">
      <c r="A165" s="444" t="s">
        <v>477</v>
      </c>
      <c r="B165" s="445"/>
      <c r="C165" s="446" t="s">
        <v>499</v>
      </c>
      <c r="D165" s="447"/>
      <c r="E165" s="447"/>
      <c r="F165" s="447"/>
      <c r="G165" s="447"/>
      <c r="H165" s="447"/>
      <c r="I165" s="447"/>
      <c r="J165" s="447"/>
      <c r="K165" s="447"/>
      <c r="L165" s="447"/>
      <c r="M165" s="447"/>
      <c r="N165" s="447"/>
      <c r="O165" s="447"/>
      <c r="P165" s="447"/>
      <c r="Q165" s="447"/>
      <c r="R165" s="447"/>
      <c r="S165" s="447"/>
      <c r="T165" s="447"/>
      <c r="U165" s="447"/>
      <c r="V165" s="447"/>
      <c r="W165" s="447"/>
      <c r="X165" s="447"/>
      <c r="Y165" s="447"/>
      <c r="Z165" s="447"/>
      <c r="AA165" s="447"/>
      <c r="AB165" s="448"/>
      <c r="AC165" s="449" t="s">
        <v>477</v>
      </c>
      <c r="AD165" s="450"/>
      <c r="AE165" s="451">
        <v>990</v>
      </c>
      <c r="AF165" s="452"/>
      <c r="AG165" s="452"/>
      <c r="AH165" s="453"/>
      <c r="AI165" s="429" t="s">
        <v>691</v>
      </c>
      <c r="AJ165" s="430"/>
      <c r="AK165" s="430"/>
      <c r="AL165" s="431"/>
      <c r="AM165" s="429" t="s">
        <v>691</v>
      </c>
      <c r="AN165" s="430"/>
      <c r="AO165" s="430"/>
      <c r="AP165" s="431"/>
      <c r="AQ165" s="429" t="s">
        <v>691</v>
      </c>
      <c r="AR165" s="430"/>
      <c r="AS165" s="430"/>
      <c r="AT165" s="431"/>
      <c r="AU165" s="429" t="s">
        <v>691</v>
      </c>
      <c r="AV165" s="430"/>
      <c r="AW165" s="430"/>
      <c r="AX165" s="431"/>
      <c r="AY165" s="429" t="s">
        <v>691</v>
      </c>
      <c r="AZ165" s="430"/>
      <c r="BA165" s="430"/>
      <c r="BB165" s="431"/>
      <c r="BC165" s="429" t="s">
        <v>691</v>
      </c>
      <c r="BD165" s="430"/>
      <c r="BE165" s="430"/>
      <c r="BF165" s="431"/>
      <c r="BG165" s="432" t="s">
        <v>694</v>
      </c>
      <c r="BH165" s="433"/>
    </row>
    <row r="166" spans="1:60" ht="20.100000000000001" customHeight="1">
      <c r="A166" s="363" t="s">
        <v>744</v>
      </c>
      <c r="B166" s="364"/>
      <c r="C166" s="388" t="s">
        <v>69</v>
      </c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  <c r="T166" s="389"/>
      <c r="U166" s="389"/>
      <c r="V166" s="389"/>
      <c r="W166" s="389"/>
      <c r="X166" s="389"/>
      <c r="Y166" s="389"/>
      <c r="Z166" s="389"/>
      <c r="AA166" s="389"/>
      <c r="AB166" s="390"/>
      <c r="AC166" s="376" t="s">
        <v>88</v>
      </c>
      <c r="AD166" s="377"/>
      <c r="AE166" s="454">
        <v>250</v>
      </c>
      <c r="AF166" s="455"/>
      <c r="AG166" s="455"/>
      <c r="AH166" s="456"/>
      <c r="AI166" s="454">
        <v>314</v>
      </c>
      <c r="AJ166" s="455"/>
      <c r="AK166" s="455"/>
      <c r="AL166" s="456"/>
      <c r="AM166" s="454">
        <v>0</v>
      </c>
      <c r="AN166" s="455"/>
      <c r="AO166" s="455"/>
      <c r="AP166" s="456"/>
      <c r="AQ166" s="454">
        <v>314</v>
      </c>
      <c r="AR166" s="455"/>
      <c r="AS166" s="455"/>
      <c r="AT166" s="456"/>
      <c r="AU166" s="454">
        <v>0</v>
      </c>
      <c r="AV166" s="455"/>
      <c r="AW166" s="455"/>
      <c r="AX166" s="456"/>
      <c r="AY166" s="454">
        <v>0</v>
      </c>
      <c r="AZ166" s="455"/>
      <c r="BA166" s="455"/>
      <c r="BB166" s="456"/>
      <c r="BC166" s="454">
        <v>262</v>
      </c>
      <c r="BD166" s="455"/>
      <c r="BE166" s="455"/>
      <c r="BF166" s="456"/>
      <c r="BG166" s="457">
        <f t="shared" si="89"/>
        <v>0.83439490445859876</v>
      </c>
      <c r="BH166" s="458"/>
    </row>
    <row r="167" spans="1:60" ht="20.100000000000001" customHeight="1">
      <c r="A167" s="363" t="s">
        <v>745</v>
      </c>
      <c r="B167" s="364"/>
      <c r="C167" s="388" t="s">
        <v>70</v>
      </c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9"/>
      <c r="Z167" s="389"/>
      <c r="AA167" s="389"/>
      <c r="AB167" s="390"/>
      <c r="AC167" s="376" t="s">
        <v>89</v>
      </c>
      <c r="AD167" s="377"/>
      <c r="AE167" s="454">
        <v>250</v>
      </c>
      <c r="AF167" s="455"/>
      <c r="AG167" s="455"/>
      <c r="AH167" s="456"/>
      <c r="AI167" s="454">
        <v>2340</v>
      </c>
      <c r="AJ167" s="455"/>
      <c r="AK167" s="455"/>
      <c r="AL167" s="456"/>
      <c r="AM167" s="454">
        <v>0</v>
      </c>
      <c r="AN167" s="455"/>
      <c r="AO167" s="455"/>
      <c r="AP167" s="456"/>
      <c r="AQ167" s="454">
        <v>2340</v>
      </c>
      <c r="AR167" s="455"/>
      <c r="AS167" s="455"/>
      <c r="AT167" s="456"/>
      <c r="AU167" s="454">
        <v>0</v>
      </c>
      <c r="AV167" s="455"/>
      <c r="AW167" s="455"/>
      <c r="AX167" s="456"/>
      <c r="AY167" s="454">
        <v>0</v>
      </c>
      <c r="AZ167" s="455"/>
      <c r="BA167" s="455"/>
      <c r="BB167" s="456"/>
      <c r="BC167" s="454">
        <v>2218</v>
      </c>
      <c r="BD167" s="455"/>
      <c r="BE167" s="455"/>
      <c r="BF167" s="456"/>
      <c r="BG167" s="457">
        <f t="shared" si="89"/>
        <v>0.94786324786324783</v>
      </c>
      <c r="BH167" s="458"/>
    </row>
    <row r="168" spans="1:60" ht="20.100000000000001" customHeight="1">
      <c r="A168" s="363" t="s">
        <v>746</v>
      </c>
      <c r="B168" s="364"/>
      <c r="C168" s="388" t="s">
        <v>71</v>
      </c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/>
      <c r="AA168" s="389"/>
      <c r="AB168" s="390"/>
      <c r="AC168" s="376" t="s">
        <v>90</v>
      </c>
      <c r="AD168" s="377"/>
      <c r="AE168" s="454">
        <v>4500</v>
      </c>
      <c r="AF168" s="455"/>
      <c r="AG168" s="455"/>
      <c r="AH168" s="456"/>
      <c r="AI168" s="454">
        <v>4918</v>
      </c>
      <c r="AJ168" s="455"/>
      <c r="AK168" s="455"/>
      <c r="AL168" s="456"/>
      <c r="AM168" s="454">
        <v>0</v>
      </c>
      <c r="AN168" s="455"/>
      <c r="AO168" s="455"/>
      <c r="AP168" s="456"/>
      <c r="AQ168" s="454">
        <v>4918</v>
      </c>
      <c r="AR168" s="455"/>
      <c r="AS168" s="455"/>
      <c r="AT168" s="456"/>
      <c r="AU168" s="454">
        <v>3388</v>
      </c>
      <c r="AV168" s="455"/>
      <c r="AW168" s="455"/>
      <c r="AX168" s="456"/>
      <c r="AY168" s="454">
        <v>0</v>
      </c>
      <c r="AZ168" s="455"/>
      <c r="BA168" s="455"/>
      <c r="BB168" s="456"/>
      <c r="BC168" s="454">
        <v>4180</v>
      </c>
      <c r="BD168" s="455"/>
      <c r="BE168" s="455"/>
      <c r="BF168" s="456"/>
      <c r="BG168" s="457">
        <f t="shared" si="89"/>
        <v>0.84993899959333064</v>
      </c>
      <c r="BH168" s="458"/>
    </row>
    <row r="169" spans="1:60" ht="20.100000000000001" customHeight="1">
      <c r="A169" s="363" t="s">
        <v>747</v>
      </c>
      <c r="B169" s="364"/>
      <c r="C169" s="491" t="s">
        <v>72</v>
      </c>
      <c r="D169" s="492"/>
      <c r="E169" s="492"/>
      <c r="F169" s="492"/>
      <c r="G169" s="492"/>
      <c r="H169" s="492"/>
      <c r="I169" s="492"/>
      <c r="J169" s="492"/>
      <c r="K169" s="492"/>
      <c r="L169" s="492"/>
      <c r="M169" s="492"/>
      <c r="N169" s="492"/>
      <c r="O169" s="492"/>
      <c r="P169" s="492"/>
      <c r="Q169" s="492"/>
      <c r="R169" s="492"/>
      <c r="S169" s="492"/>
      <c r="T169" s="492"/>
      <c r="U169" s="492"/>
      <c r="V169" s="492"/>
      <c r="W169" s="492"/>
      <c r="X169" s="492"/>
      <c r="Y169" s="492"/>
      <c r="Z169" s="492"/>
      <c r="AA169" s="492"/>
      <c r="AB169" s="493"/>
      <c r="AC169" s="376" t="s">
        <v>91</v>
      </c>
      <c r="AD169" s="377"/>
      <c r="AE169" s="454">
        <v>0</v>
      </c>
      <c r="AF169" s="455"/>
      <c r="AG169" s="455"/>
      <c r="AH169" s="456"/>
      <c r="AI169" s="454">
        <v>0</v>
      </c>
      <c r="AJ169" s="455"/>
      <c r="AK169" s="455"/>
      <c r="AL169" s="456"/>
      <c r="AM169" s="454">
        <v>0</v>
      </c>
      <c r="AN169" s="455"/>
      <c r="AO169" s="455"/>
      <c r="AP169" s="456"/>
      <c r="AQ169" s="454">
        <v>0</v>
      </c>
      <c r="AR169" s="455"/>
      <c r="AS169" s="455"/>
      <c r="AT169" s="456"/>
      <c r="AU169" s="454">
        <v>0</v>
      </c>
      <c r="AV169" s="455"/>
      <c r="AW169" s="455"/>
      <c r="AX169" s="456"/>
      <c r="AY169" s="454">
        <v>0</v>
      </c>
      <c r="AZ169" s="455"/>
      <c r="BA169" s="455"/>
      <c r="BB169" s="456"/>
      <c r="BC169" s="454">
        <v>0</v>
      </c>
      <c r="BD169" s="455"/>
      <c r="BE169" s="455"/>
      <c r="BF169" s="456"/>
      <c r="BG169" s="457" t="str">
        <f t="shared" si="89"/>
        <v>n.é.</v>
      </c>
      <c r="BH169" s="458"/>
    </row>
    <row r="170" spans="1:60" ht="20.100000000000001" customHeight="1">
      <c r="A170" s="363" t="s">
        <v>748</v>
      </c>
      <c r="B170" s="364"/>
      <c r="C170" s="365" t="s">
        <v>73</v>
      </c>
      <c r="D170" s="366"/>
      <c r="E170" s="366"/>
      <c r="F170" s="366"/>
      <c r="G170" s="366"/>
      <c r="H170" s="366"/>
      <c r="I170" s="366"/>
      <c r="J170" s="366"/>
      <c r="K170" s="366"/>
      <c r="L170" s="366"/>
      <c r="M170" s="366"/>
      <c r="N170" s="366"/>
      <c r="O170" s="366"/>
      <c r="P170" s="366"/>
      <c r="Q170" s="366"/>
      <c r="R170" s="366"/>
      <c r="S170" s="366"/>
      <c r="T170" s="366"/>
      <c r="U170" s="366"/>
      <c r="V170" s="366"/>
      <c r="W170" s="366"/>
      <c r="X170" s="366"/>
      <c r="Y170" s="366"/>
      <c r="Z170" s="366"/>
      <c r="AA170" s="366"/>
      <c r="AB170" s="367"/>
      <c r="AC170" s="376" t="s">
        <v>94</v>
      </c>
      <c r="AD170" s="377"/>
      <c r="AE170" s="454">
        <v>4735</v>
      </c>
      <c r="AF170" s="455"/>
      <c r="AG170" s="455"/>
      <c r="AH170" s="456"/>
      <c r="AI170" s="454">
        <v>19730</v>
      </c>
      <c r="AJ170" s="455"/>
      <c r="AK170" s="455"/>
      <c r="AL170" s="456"/>
      <c r="AM170" s="454">
        <v>0</v>
      </c>
      <c r="AN170" s="455"/>
      <c r="AO170" s="455"/>
      <c r="AP170" s="456"/>
      <c r="AQ170" s="454">
        <v>19730</v>
      </c>
      <c r="AR170" s="455"/>
      <c r="AS170" s="455"/>
      <c r="AT170" s="456"/>
      <c r="AU170" s="454">
        <v>1296</v>
      </c>
      <c r="AV170" s="455"/>
      <c r="AW170" s="455"/>
      <c r="AX170" s="456"/>
      <c r="AY170" s="454">
        <v>50</v>
      </c>
      <c r="AZ170" s="455"/>
      <c r="BA170" s="455"/>
      <c r="BB170" s="456"/>
      <c r="BC170" s="454">
        <v>18854</v>
      </c>
      <c r="BD170" s="455"/>
      <c r="BE170" s="455"/>
      <c r="BF170" s="456"/>
      <c r="BG170" s="457">
        <f t="shared" si="89"/>
        <v>0.95560060821084647</v>
      </c>
      <c r="BH170" s="458"/>
    </row>
    <row r="171" spans="1:60" ht="20.100000000000001" customHeight="1">
      <c r="A171" s="363" t="s">
        <v>749</v>
      </c>
      <c r="B171" s="364"/>
      <c r="C171" s="388" t="s">
        <v>74</v>
      </c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  <c r="AA171" s="389"/>
      <c r="AB171" s="390"/>
      <c r="AC171" s="376" t="s">
        <v>95</v>
      </c>
      <c r="AD171" s="377"/>
      <c r="AE171" s="454">
        <v>4500</v>
      </c>
      <c r="AF171" s="455"/>
      <c r="AG171" s="455"/>
      <c r="AH171" s="456"/>
      <c r="AI171" s="454">
        <v>9667</v>
      </c>
      <c r="AJ171" s="455"/>
      <c r="AK171" s="455"/>
      <c r="AL171" s="456"/>
      <c r="AM171" s="454">
        <v>0</v>
      </c>
      <c r="AN171" s="455"/>
      <c r="AO171" s="455"/>
      <c r="AP171" s="456"/>
      <c r="AQ171" s="454">
        <v>9667</v>
      </c>
      <c r="AR171" s="455"/>
      <c r="AS171" s="455"/>
      <c r="AT171" s="456"/>
      <c r="AU171" s="454">
        <v>3384</v>
      </c>
      <c r="AV171" s="455"/>
      <c r="AW171" s="455"/>
      <c r="AX171" s="456"/>
      <c r="AY171" s="454">
        <v>0</v>
      </c>
      <c r="AZ171" s="455"/>
      <c r="BA171" s="455"/>
      <c r="BB171" s="456"/>
      <c r="BC171" s="454">
        <v>9379</v>
      </c>
      <c r="BD171" s="455"/>
      <c r="BE171" s="455"/>
      <c r="BF171" s="456"/>
      <c r="BG171" s="457">
        <f t="shared" si="89"/>
        <v>0.97020792386469434</v>
      </c>
      <c r="BH171" s="458"/>
    </row>
    <row r="172" spans="1:60" ht="20.100000000000001" customHeight="1">
      <c r="A172" s="475" t="s">
        <v>750</v>
      </c>
      <c r="B172" s="476"/>
      <c r="C172" s="497" t="s">
        <v>888</v>
      </c>
      <c r="D172" s="498"/>
      <c r="E172" s="498"/>
      <c r="F172" s="498"/>
      <c r="G172" s="498"/>
      <c r="H172" s="498"/>
      <c r="I172" s="498"/>
      <c r="J172" s="498"/>
      <c r="K172" s="498"/>
      <c r="L172" s="498"/>
      <c r="M172" s="498"/>
      <c r="N172" s="498"/>
      <c r="O172" s="498"/>
      <c r="P172" s="498"/>
      <c r="Q172" s="498"/>
      <c r="R172" s="498"/>
      <c r="S172" s="498"/>
      <c r="T172" s="498"/>
      <c r="U172" s="498"/>
      <c r="V172" s="498"/>
      <c r="W172" s="498"/>
      <c r="X172" s="498"/>
      <c r="Y172" s="498"/>
      <c r="Z172" s="498"/>
      <c r="AA172" s="498"/>
      <c r="AB172" s="499"/>
      <c r="AC172" s="500" t="s">
        <v>96</v>
      </c>
      <c r="AD172" s="501"/>
      <c r="AE172" s="462">
        <f>SUM(AE162:AH171)-SUM(AE163:AH165)</f>
        <v>32345</v>
      </c>
      <c r="AF172" s="463"/>
      <c r="AG172" s="463"/>
      <c r="AH172" s="464"/>
      <c r="AI172" s="462">
        <f t="shared" ref="AI172" si="102">SUM(AI162:AL171)-SUM(AI163:AL165)</f>
        <v>52025</v>
      </c>
      <c r="AJ172" s="463"/>
      <c r="AK172" s="463"/>
      <c r="AL172" s="464"/>
      <c r="AM172" s="462">
        <f t="shared" ref="AM172" si="103">SUM(AM162:AP171)-SUM(AM163:AP165)</f>
        <v>0</v>
      </c>
      <c r="AN172" s="463"/>
      <c r="AO172" s="463"/>
      <c r="AP172" s="464"/>
      <c r="AQ172" s="462">
        <f t="shared" ref="AQ172" si="104">SUM(AQ162:AT171)-SUM(AQ163:AT165)</f>
        <v>52025</v>
      </c>
      <c r="AR172" s="463"/>
      <c r="AS172" s="463"/>
      <c r="AT172" s="464"/>
      <c r="AU172" s="462">
        <f t="shared" ref="AU172" si="105">SUM(AU162:AX171)-SUM(AU163:AX165)</f>
        <v>37888</v>
      </c>
      <c r="AV172" s="463"/>
      <c r="AW172" s="463"/>
      <c r="AX172" s="464"/>
      <c r="AY172" s="462">
        <f t="shared" ref="AY172" si="106">SUM(AY162:BB171)-SUM(AY163:BB165)</f>
        <v>294</v>
      </c>
      <c r="AZ172" s="463"/>
      <c r="BA172" s="463"/>
      <c r="BB172" s="464"/>
      <c r="BC172" s="462">
        <f t="shared" ref="BC172" si="107">SUM(BC162:BF171)-SUM(BC163:BF165)</f>
        <v>48825</v>
      </c>
      <c r="BD172" s="463"/>
      <c r="BE172" s="463"/>
      <c r="BF172" s="464"/>
      <c r="BG172" s="439">
        <f t="shared" si="89"/>
        <v>0.93849111004324848</v>
      </c>
      <c r="BH172" s="440"/>
    </row>
    <row r="173" spans="1:60" ht="20.100000000000001" customHeight="1">
      <c r="A173" s="363" t="s">
        <v>751</v>
      </c>
      <c r="B173" s="364"/>
      <c r="C173" s="388" t="s">
        <v>75</v>
      </c>
      <c r="D173" s="389"/>
      <c r="E173" s="389"/>
      <c r="F173" s="389"/>
      <c r="G173" s="389"/>
      <c r="H173" s="389"/>
      <c r="I173" s="389"/>
      <c r="J173" s="389"/>
      <c r="K173" s="389"/>
      <c r="L173" s="389"/>
      <c r="M173" s="389"/>
      <c r="N173" s="389"/>
      <c r="O173" s="389"/>
      <c r="P173" s="389"/>
      <c r="Q173" s="389"/>
      <c r="R173" s="389"/>
      <c r="S173" s="389"/>
      <c r="T173" s="389"/>
      <c r="U173" s="389"/>
      <c r="V173" s="389"/>
      <c r="W173" s="389"/>
      <c r="X173" s="389"/>
      <c r="Y173" s="389"/>
      <c r="Z173" s="389"/>
      <c r="AA173" s="389"/>
      <c r="AB173" s="390"/>
      <c r="AC173" s="376" t="s">
        <v>97</v>
      </c>
      <c r="AD173" s="377"/>
      <c r="AE173" s="454">
        <v>0</v>
      </c>
      <c r="AF173" s="455"/>
      <c r="AG173" s="455"/>
      <c r="AH173" s="456"/>
      <c r="AI173" s="454">
        <v>123</v>
      </c>
      <c r="AJ173" s="455"/>
      <c r="AK173" s="455"/>
      <c r="AL173" s="456"/>
      <c r="AM173" s="454">
        <v>0</v>
      </c>
      <c r="AN173" s="455"/>
      <c r="AO173" s="455"/>
      <c r="AP173" s="456"/>
      <c r="AQ173" s="454">
        <v>123</v>
      </c>
      <c r="AR173" s="455"/>
      <c r="AS173" s="455"/>
      <c r="AT173" s="456"/>
      <c r="AU173" s="454">
        <v>0</v>
      </c>
      <c r="AV173" s="455"/>
      <c r="AW173" s="455"/>
      <c r="AX173" s="456"/>
      <c r="AY173" s="454">
        <v>0</v>
      </c>
      <c r="AZ173" s="455"/>
      <c r="BA173" s="455"/>
      <c r="BB173" s="456"/>
      <c r="BC173" s="454">
        <v>123</v>
      </c>
      <c r="BD173" s="455"/>
      <c r="BE173" s="455"/>
      <c r="BF173" s="456"/>
      <c r="BG173" s="457">
        <f t="shared" si="89"/>
        <v>1</v>
      </c>
      <c r="BH173" s="458"/>
    </row>
    <row r="174" spans="1:60" ht="20.100000000000001" customHeight="1">
      <c r="A174" s="363" t="s">
        <v>752</v>
      </c>
      <c r="B174" s="364"/>
      <c r="C174" s="388" t="s">
        <v>76</v>
      </c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/>
      <c r="AA174" s="389"/>
      <c r="AB174" s="390"/>
      <c r="AC174" s="376" t="s">
        <v>98</v>
      </c>
      <c r="AD174" s="377"/>
      <c r="AE174" s="454">
        <v>100</v>
      </c>
      <c r="AF174" s="455"/>
      <c r="AG174" s="455"/>
      <c r="AH174" s="456"/>
      <c r="AI174" s="454">
        <v>462</v>
      </c>
      <c r="AJ174" s="455"/>
      <c r="AK174" s="455"/>
      <c r="AL174" s="456"/>
      <c r="AM174" s="454">
        <v>0</v>
      </c>
      <c r="AN174" s="455"/>
      <c r="AO174" s="455"/>
      <c r="AP174" s="456"/>
      <c r="AQ174" s="454">
        <v>462</v>
      </c>
      <c r="AR174" s="455"/>
      <c r="AS174" s="455"/>
      <c r="AT174" s="456"/>
      <c r="AU174" s="454">
        <v>0</v>
      </c>
      <c r="AV174" s="455"/>
      <c r="AW174" s="455"/>
      <c r="AX174" s="456"/>
      <c r="AY174" s="454">
        <v>0</v>
      </c>
      <c r="AZ174" s="455"/>
      <c r="BA174" s="455"/>
      <c r="BB174" s="456"/>
      <c r="BC174" s="454">
        <v>462</v>
      </c>
      <c r="BD174" s="455"/>
      <c r="BE174" s="455"/>
      <c r="BF174" s="456"/>
      <c r="BG174" s="457">
        <f t="shared" si="89"/>
        <v>1</v>
      </c>
      <c r="BH174" s="458"/>
    </row>
    <row r="175" spans="1:60" ht="20.100000000000001" customHeight="1">
      <c r="A175" s="475" t="s">
        <v>753</v>
      </c>
      <c r="B175" s="476"/>
      <c r="C175" s="497" t="s">
        <v>889</v>
      </c>
      <c r="D175" s="498"/>
      <c r="E175" s="498"/>
      <c r="F175" s="498"/>
      <c r="G175" s="498"/>
      <c r="H175" s="498"/>
      <c r="I175" s="498"/>
      <c r="J175" s="498"/>
      <c r="K175" s="498"/>
      <c r="L175" s="498"/>
      <c r="M175" s="498"/>
      <c r="N175" s="498"/>
      <c r="O175" s="498"/>
      <c r="P175" s="498"/>
      <c r="Q175" s="498"/>
      <c r="R175" s="498"/>
      <c r="S175" s="498"/>
      <c r="T175" s="498"/>
      <c r="U175" s="498"/>
      <c r="V175" s="498"/>
      <c r="W175" s="498"/>
      <c r="X175" s="498"/>
      <c r="Y175" s="498"/>
      <c r="Z175" s="498"/>
      <c r="AA175" s="498"/>
      <c r="AB175" s="499"/>
      <c r="AC175" s="500" t="s">
        <v>99</v>
      </c>
      <c r="AD175" s="501"/>
      <c r="AE175" s="462">
        <f>SUM(AE173:AH174)</f>
        <v>100</v>
      </c>
      <c r="AF175" s="463"/>
      <c r="AG175" s="463"/>
      <c r="AH175" s="464"/>
      <c r="AI175" s="462">
        <f t="shared" ref="AI175" si="108">SUM(AI173:AL174)</f>
        <v>585</v>
      </c>
      <c r="AJ175" s="463"/>
      <c r="AK175" s="463"/>
      <c r="AL175" s="464"/>
      <c r="AM175" s="462">
        <f t="shared" ref="AM175" si="109">SUM(AM173:AP174)</f>
        <v>0</v>
      </c>
      <c r="AN175" s="463"/>
      <c r="AO175" s="463"/>
      <c r="AP175" s="464"/>
      <c r="AQ175" s="462">
        <f t="shared" ref="AQ175" si="110">SUM(AQ173:AT174)</f>
        <v>585</v>
      </c>
      <c r="AR175" s="463"/>
      <c r="AS175" s="463"/>
      <c r="AT175" s="464"/>
      <c r="AU175" s="462">
        <f t="shared" ref="AU175" si="111">SUM(AU173:AX174)</f>
        <v>0</v>
      </c>
      <c r="AV175" s="463"/>
      <c r="AW175" s="463"/>
      <c r="AX175" s="464"/>
      <c r="AY175" s="462">
        <f t="shared" ref="AY175" si="112">SUM(AY173:BB174)</f>
        <v>0</v>
      </c>
      <c r="AZ175" s="463"/>
      <c r="BA175" s="463"/>
      <c r="BB175" s="464"/>
      <c r="BC175" s="462">
        <f t="shared" ref="BC175" si="113">SUM(BC173:BF174)</f>
        <v>585</v>
      </c>
      <c r="BD175" s="463"/>
      <c r="BE175" s="463"/>
      <c r="BF175" s="464"/>
      <c r="BG175" s="439">
        <f t="shared" si="89"/>
        <v>1</v>
      </c>
      <c r="BH175" s="440"/>
    </row>
    <row r="176" spans="1:60" ht="20.100000000000001" customHeight="1">
      <c r="A176" s="434" t="s">
        <v>754</v>
      </c>
      <c r="B176" s="364"/>
      <c r="C176" s="388" t="s">
        <v>77</v>
      </c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89"/>
      <c r="R176" s="389"/>
      <c r="S176" s="389"/>
      <c r="T176" s="389"/>
      <c r="U176" s="389"/>
      <c r="V176" s="389"/>
      <c r="W176" s="389"/>
      <c r="X176" s="389"/>
      <c r="Y176" s="389"/>
      <c r="Z176" s="389"/>
      <c r="AA176" s="389"/>
      <c r="AB176" s="390"/>
      <c r="AC176" s="376" t="s">
        <v>100</v>
      </c>
      <c r="AD176" s="377"/>
      <c r="AE176" s="454">
        <f>ROUND((AE158+AE161+AE172)*0.22,0)</f>
        <v>13197</v>
      </c>
      <c r="AF176" s="455"/>
      <c r="AG176" s="455"/>
      <c r="AH176" s="456"/>
      <c r="AI176" s="454">
        <v>16672</v>
      </c>
      <c r="AJ176" s="455"/>
      <c r="AK176" s="455"/>
      <c r="AL176" s="456"/>
      <c r="AM176" s="454">
        <v>164</v>
      </c>
      <c r="AN176" s="455"/>
      <c r="AO176" s="455"/>
      <c r="AP176" s="456"/>
      <c r="AQ176" s="454">
        <v>16508</v>
      </c>
      <c r="AR176" s="455"/>
      <c r="AS176" s="455"/>
      <c r="AT176" s="456"/>
      <c r="AU176" s="454">
        <v>28927</v>
      </c>
      <c r="AV176" s="455"/>
      <c r="AW176" s="455"/>
      <c r="AX176" s="456"/>
      <c r="AY176" s="454">
        <v>99</v>
      </c>
      <c r="AZ176" s="455"/>
      <c r="BA176" s="455"/>
      <c r="BB176" s="456"/>
      <c r="BC176" s="454">
        <v>14762</v>
      </c>
      <c r="BD176" s="455"/>
      <c r="BE176" s="455"/>
      <c r="BF176" s="456"/>
      <c r="BG176" s="457">
        <f t="shared" si="89"/>
        <v>0.88543666026871404</v>
      </c>
      <c r="BH176" s="458"/>
    </row>
    <row r="177" spans="1:60" ht="20.100000000000001" customHeight="1">
      <c r="A177" s="434" t="s">
        <v>755</v>
      </c>
      <c r="B177" s="364"/>
      <c r="C177" s="388" t="s">
        <v>78</v>
      </c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89"/>
      <c r="R177" s="389"/>
      <c r="S177" s="389"/>
      <c r="T177" s="389"/>
      <c r="U177" s="389"/>
      <c r="V177" s="389"/>
      <c r="W177" s="389"/>
      <c r="X177" s="389"/>
      <c r="Y177" s="389"/>
      <c r="Z177" s="389"/>
      <c r="AA177" s="389"/>
      <c r="AB177" s="390"/>
      <c r="AC177" s="376" t="s">
        <v>101</v>
      </c>
      <c r="AD177" s="377"/>
      <c r="AE177" s="454">
        <v>5250</v>
      </c>
      <c r="AF177" s="455"/>
      <c r="AG177" s="455"/>
      <c r="AH177" s="456"/>
      <c r="AI177" s="454">
        <v>6749</v>
      </c>
      <c r="AJ177" s="455"/>
      <c r="AK177" s="455"/>
      <c r="AL177" s="456"/>
      <c r="AM177" s="454">
        <v>0</v>
      </c>
      <c r="AN177" s="455"/>
      <c r="AO177" s="455"/>
      <c r="AP177" s="456"/>
      <c r="AQ177" s="454">
        <v>6749</v>
      </c>
      <c r="AR177" s="455"/>
      <c r="AS177" s="455"/>
      <c r="AT177" s="456"/>
      <c r="AU177" s="454">
        <v>0</v>
      </c>
      <c r="AV177" s="455"/>
      <c r="AW177" s="455"/>
      <c r="AX177" s="456"/>
      <c r="AY177" s="454">
        <v>404</v>
      </c>
      <c r="AZ177" s="455"/>
      <c r="BA177" s="455"/>
      <c r="BB177" s="456"/>
      <c r="BC177" s="454">
        <v>6749</v>
      </c>
      <c r="BD177" s="455"/>
      <c r="BE177" s="455"/>
      <c r="BF177" s="456"/>
      <c r="BG177" s="457">
        <f t="shared" si="89"/>
        <v>1</v>
      </c>
      <c r="BH177" s="458"/>
    </row>
    <row r="178" spans="1:60" ht="20.100000000000001" customHeight="1">
      <c r="A178" s="434" t="s">
        <v>756</v>
      </c>
      <c r="B178" s="364"/>
      <c r="C178" s="388" t="s">
        <v>79</v>
      </c>
      <c r="D178" s="389"/>
      <c r="E178" s="389"/>
      <c r="F178" s="389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89"/>
      <c r="R178" s="389"/>
      <c r="S178" s="389"/>
      <c r="T178" s="389"/>
      <c r="U178" s="389"/>
      <c r="V178" s="389"/>
      <c r="W178" s="389"/>
      <c r="X178" s="389"/>
      <c r="Y178" s="389"/>
      <c r="Z178" s="389"/>
      <c r="AA178" s="389"/>
      <c r="AB178" s="390"/>
      <c r="AC178" s="376" t="s">
        <v>102</v>
      </c>
      <c r="AD178" s="377"/>
      <c r="AE178" s="454">
        <v>0</v>
      </c>
      <c r="AF178" s="455"/>
      <c r="AG178" s="455"/>
      <c r="AH178" s="456"/>
      <c r="AI178" s="454">
        <v>275</v>
      </c>
      <c r="AJ178" s="455"/>
      <c r="AK178" s="455"/>
      <c r="AL178" s="456"/>
      <c r="AM178" s="454">
        <v>0</v>
      </c>
      <c r="AN178" s="455"/>
      <c r="AO178" s="455"/>
      <c r="AP178" s="456"/>
      <c r="AQ178" s="454">
        <v>275</v>
      </c>
      <c r="AR178" s="455"/>
      <c r="AS178" s="455"/>
      <c r="AT178" s="456"/>
      <c r="AU178" s="454">
        <v>0</v>
      </c>
      <c r="AV178" s="455"/>
      <c r="AW178" s="455"/>
      <c r="AX178" s="456"/>
      <c r="AY178" s="454">
        <v>0</v>
      </c>
      <c r="AZ178" s="455"/>
      <c r="BA178" s="455"/>
      <c r="BB178" s="456"/>
      <c r="BC178" s="454">
        <v>275</v>
      </c>
      <c r="BD178" s="455"/>
      <c r="BE178" s="455"/>
      <c r="BF178" s="456"/>
      <c r="BG178" s="457">
        <f t="shared" si="89"/>
        <v>1</v>
      </c>
      <c r="BH178" s="458"/>
    </row>
    <row r="179" spans="1:60" ht="20.100000000000001" customHeight="1">
      <c r="A179" s="434" t="s">
        <v>757</v>
      </c>
      <c r="B179" s="364"/>
      <c r="C179" s="388" t="s">
        <v>80</v>
      </c>
      <c r="D179" s="389"/>
      <c r="E179" s="389"/>
      <c r="F179" s="389"/>
      <c r="G179" s="389"/>
      <c r="H179" s="389"/>
      <c r="I179" s="389"/>
      <c r="J179" s="389"/>
      <c r="K179" s="389"/>
      <c r="L179" s="389"/>
      <c r="M179" s="389"/>
      <c r="N179" s="389"/>
      <c r="O179" s="389"/>
      <c r="P179" s="389"/>
      <c r="Q179" s="389"/>
      <c r="R179" s="389"/>
      <c r="S179" s="389"/>
      <c r="T179" s="389"/>
      <c r="U179" s="389"/>
      <c r="V179" s="389"/>
      <c r="W179" s="389"/>
      <c r="X179" s="389"/>
      <c r="Y179" s="389"/>
      <c r="Z179" s="389"/>
      <c r="AA179" s="389"/>
      <c r="AB179" s="390"/>
      <c r="AC179" s="376" t="s">
        <v>103</v>
      </c>
      <c r="AD179" s="377"/>
      <c r="AE179" s="454">
        <v>0</v>
      </c>
      <c r="AF179" s="455"/>
      <c r="AG179" s="455"/>
      <c r="AH179" s="456"/>
      <c r="AI179" s="454">
        <v>0</v>
      </c>
      <c r="AJ179" s="455"/>
      <c r="AK179" s="455"/>
      <c r="AL179" s="456"/>
      <c r="AM179" s="454">
        <v>0</v>
      </c>
      <c r="AN179" s="455"/>
      <c r="AO179" s="455"/>
      <c r="AP179" s="456"/>
      <c r="AQ179" s="454">
        <v>0</v>
      </c>
      <c r="AR179" s="455"/>
      <c r="AS179" s="455"/>
      <c r="AT179" s="456"/>
      <c r="AU179" s="454">
        <v>0</v>
      </c>
      <c r="AV179" s="455"/>
      <c r="AW179" s="455"/>
      <c r="AX179" s="456"/>
      <c r="AY179" s="454">
        <v>0</v>
      </c>
      <c r="AZ179" s="455"/>
      <c r="BA179" s="455"/>
      <c r="BB179" s="456"/>
      <c r="BC179" s="454">
        <v>0</v>
      </c>
      <c r="BD179" s="455"/>
      <c r="BE179" s="455"/>
      <c r="BF179" s="456"/>
      <c r="BG179" s="457" t="str">
        <f t="shared" si="89"/>
        <v>n.é.</v>
      </c>
      <c r="BH179" s="458"/>
    </row>
    <row r="180" spans="1:60" ht="20.100000000000001" customHeight="1">
      <c r="A180" s="434" t="s">
        <v>758</v>
      </c>
      <c r="B180" s="364"/>
      <c r="C180" s="388" t="s">
        <v>81</v>
      </c>
      <c r="D180" s="389"/>
      <c r="E180" s="389"/>
      <c r="F180" s="389"/>
      <c r="G180" s="389"/>
      <c r="H180" s="389"/>
      <c r="I180" s="389"/>
      <c r="J180" s="389"/>
      <c r="K180" s="389"/>
      <c r="L180" s="389"/>
      <c r="M180" s="389"/>
      <c r="N180" s="389"/>
      <c r="O180" s="389"/>
      <c r="P180" s="389"/>
      <c r="Q180" s="389"/>
      <c r="R180" s="389"/>
      <c r="S180" s="389"/>
      <c r="T180" s="389"/>
      <c r="U180" s="389"/>
      <c r="V180" s="389"/>
      <c r="W180" s="389"/>
      <c r="X180" s="389"/>
      <c r="Y180" s="389"/>
      <c r="Z180" s="389"/>
      <c r="AA180" s="389"/>
      <c r="AB180" s="390"/>
      <c r="AC180" s="376" t="s">
        <v>104</v>
      </c>
      <c r="AD180" s="377"/>
      <c r="AE180" s="454">
        <v>300</v>
      </c>
      <c r="AF180" s="455"/>
      <c r="AG180" s="455"/>
      <c r="AH180" s="456"/>
      <c r="AI180" s="454">
        <v>1032</v>
      </c>
      <c r="AJ180" s="455"/>
      <c r="AK180" s="455"/>
      <c r="AL180" s="456"/>
      <c r="AM180" s="454">
        <v>0</v>
      </c>
      <c r="AN180" s="455"/>
      <c r="AO180" s="455"/>
      <c r="AP180" s="456"/>
      <c r="AQ180" s="454">
        <v>1032</v>
      </c>
      <c r="AR180" s="455"/>
      <c r="AS180" s="455"/>
      <c r="AT180" s="456"/>
      <c r="AU180" s="454">
        <v>0</v>
      </c>
      <c r="AV180" s="455"/>
      <c r="AW180" s="455"/>
      <c r="AX180" s="456"/>
      <c r="AY180" s="454">
        <v>1</v>
      </c>
      <c r="AZ180" s="455"/>
      <c r="BA180" s="455"/>
      <c r="BB180" s="456"/>
      <c r="BC180" s="454">
        <v>1032</v>
      </c>
      <c r="BD180" s="455"/>
      <c r="BE180" s="455"/>
      <c r="BF180" s="456"/>
      <c r="BG180" s="457">
        <f t="shared" si="89"/>
        <v>1</v>
      </c>
      <c r="BH180" s="458"/>
    </row>
    <row r="181" spans="1:60" ht="20.100000000000001" customHeight="1">
      <c r="A181" s="495" t="s">
        <v>759</v>
      </c>
      <c r="B181" s="476"/>
      <c r="C181" s="497" t="s">
        <v>890</v>
      </c>
      <c r="D181" s="498"/>
      <c r="E181" s="498"/>
      <c r="F181" s="498"/>
      <c r="G181" s="498"/>
      <c r="H181" s="498"/>
      <c r="I181" s="498"/>
      <c r="J181" s="498"/>
      <c r="K181" s="498"/>
      <c r="L181" s="498"/>
      <c r="M181" s="498"/>
      <c r="N181" s="498"/>
      <c r="O181" s="498"/>
      <c r="P181" s="498"/>
      <c r="Q181" s="498"/>
      <c r="R181" s="498"/>
      <c r="S181" s="498"/>
      <c r="T181" s="498"/>
      <c r="U181" s="498"/>
      <c r="V181" s="498"/>
      <c r="W181" s="498"/>
      <c r="X181" s="498"/>
      <c r="Y181" s="498"/>
      <c r="Z181" s="498"/>
      <c r="AA181" s="498"/>
      <c r="AB181" s="499"/>
      <c r="AC181" s="500" t="s">
        <v>105</v>
      </c>
      <c r="AD181" s="501"/>
      <c r="AE181" s="462">
        <f>SUM(AE176:AH180)</f>
        <v>18747</v>
      </c>
      <c r="AF181" s="463"/>
      <c r="AG181" s="463"/>
      <c r="AH181" s="464"/>
      <c r="AI181" s="462">
        <f t="shared" ref="AI181" si="114">SUM(AI176:AL180)</f>
        <v>24728</v>
      </c>
      <c r="AJ181" s="463"/>
      <c r="AK181" s="463"/>
      <c r="AL181" s="464"/>
      <c r="AM181" s="462">
        <f t="shared" ref="AM181" si="115">SUM(AM176:AP180)</f>
        <v>164</v>
      </c>
      <c r="AN181" s="463"/>
      <c r="AO181" s="463"/>
      <c r="AP181" s="464"/>
      <c r="AQ181" s="462">
        <f t="shared" ref="AQ181" si="116">SUM(AQ176:AT180)</f>
        <v>24564</v>
      </c>
      <c r="AR181" s="463"/>
      <c r="AS181" s="463"/>
      <c r="AT181" s="464"/>
      <c r="AU181" s="462">
        <f t="shared" ref="AU181" si="117">SUM(AU176:AX180)</f>
        <v>28927</v>
      </c>
      <c r="AV181" s="463"/>
      <c r="AW181" s="463"/>
      <c r="AX181" s="464"/>
      <c r="AY181" s="462">
        <f t="shared" ref="AY181" si="118">SUM(AY176:BB180)</f>
        <v>504</v>
      </c>
      <c r="AZ181" s="463"/>
      <c r="BA181" s="463"/>
      <c r="BB181" s="464"/>
      <c r="BC181" s="462">
        <f t="shared" ref="BC181" si="119">SUM(BC176:BF180)</f>
        <v>22818</v>
      </c>
      <c r="BD181" s="463"/>
      <c r="BE181" s="463"/>
      <c r="BF181" s="464"/>
      <c r="BG181" s="439">
        <f t="shared" si="89"/>
        <v>0.92275962471692008</v>
      </c>
      <c r="BH181" s="440"/>
    </row>
    <row r="182" spans="1:60" ht="20.100000000000001" customHeight="1">
      <c r="A182" s="495" t="s">
        <v>760</v>
      </c>
      <c r="B182" s="476"/>
      <c r="C182" s="497" t="s">
        <v>891</v>
      </c>
      <c r="D182" s="498"/>
      <c r="E182" s="498"/>
      <c r="F182" s="498"/>
      <c r="G182" s="498"/>
      <c r="H182" s="498"/>
      <c r="I182" s="498"/>
      <c r="J182" s="498"/>
      <c r="K182" s="498"/>
      <c r="L182" s="498"/>
      <c r="M182" s="498"/>
      <c r="N182" s="498"/>
      <c r="O182" s="498"/>
      <c r="P182" s="498"/>
      <c r="Q182" s="498"/>
      <c r="R182" s="498"/>
      <c r="S182" s="498"/>
      <c r="T182" s="498"/>
      <c r="U182" s="498"/>
      <c r="V182" s="498"/>
      <c r="W182" s="498"/>
      <c r="X182" s="498"/>
      <c r="Y182" s="498"/>
      <c r="Z182" s="498"/>
      <c r="AA182" s="498"/>
      <c r="AB182" s="499"/>
      <c r="AC182" s="500" t="s">
        <v>57</v>
      </c>
      <c r="AD182" s="501"/>
      <c r="AE182" s="462">
        <f>AE158+AE161+AE172+AE175+AE181</f>
        <v>78832</v>
      </c>
      <c r="AF182" s="463"/>
      <c r="AG182" s="463"/>
      <c r="AH182" s="464"/>
      <c r="AI182" s="462">
        <f t="shared" ref="AI182" si="120">AI158+AI161+AI172+AI175+AI181</f>
        <v>107684</v>
      </c>
      <c r="AJ182" s="463"/>
      <c r="AK182" s="463"/>
      <c r="AL182" s="464"/>
      <c r="AM182" s="462">
        <f t="shared" ref="AM182" si="121">AM158+AM161+AM172+AM175+AM181</f>
        <v>771</v>
      </c>
      <c r="AN182" s="463"/>
      <c r="AO182" s="463"/>
      <c r="AP182" s="464"/>
      <c r="AQ182" s="462">
        <f t="shared" ref="AQ182" si="122">AQ158+AQ161+AQ172+AQ175+AQ181</f>
        <v>106913</v>
      </c>
      <c r="AR182" s="463"/>
      <c r="AS182" s="463"/>
      <c r="AT182" s="464"/>
      <c r="AU182" s="462">
        <f t="shared" ref="AU182" si="123">AU158+AU161+AU172+AU175+AU181</f>
        <v>140123</v>
      </c>
      <c r="AV182" s="463"/>
      <c r="AW182" s="463"/>
      <c r="AX182" s="464"/>
      <c r="AY182" s="462">
        <f t="shared" ref="AY182" si="124">AY158+AY161+AY172+AY175+AY181</f>
        <v>999</v>
      </c>
      <c r="AZ182" s="463"/>
      <c r="BA182" s="463"/>
      <c r="BB182" s="464"/>
      <c r="BC182" s="462">
        <f t="shared" ref="BC182" si="125">BC158+BC161+BC172+BC175+BC181</f>
        <v>97050</v>
      </c>
      <c r="BD182" s="463"/>
      <c r="BE182" s="463"/>
      <c r="BF182" s="464"/>
      <c r="BG182" s="439">
        <f t="shared" si="89"/>
        <v>0.90124809628171321</v>
      </c>
      <c r="BH182" s="440"/>
    </row>
    <row r="183" spans="1:60" ht="20.100000000000001" customHeight="1">
      <c r="A183" s="434" t="s">
        <v>761</v>
      </c>
      <c r="B183" s="364"/>
      <c r="C183" s="388" t="s">
        <v>108</v>
      </c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/>
      <c r="AA183" s="389"/>
      <c r="AB183" s="390"/>
      <c r="AC183" s="376" t="s">
        <v>116</v>
      </c>
      <c r="AD183" s="377"/>
      <c r="AE183" s="454">
        <v>0</v>
      </c>
      <c r="AF183" s="455"/>
      <c r="AG183" s="455"/>
      <c r="AH183" s="456"/>
      <c r="AI183" s="454">
        <v>0</v>
      </c>
      <c r="AJ183" s="455"/>
      <c r="AK183" s="455"/>
      <c r="AL183" s="456"/>
      <c r="AM183" s="454">
        <v>0</v>
      </c>
      <c r="AN183" s="455"/>
      <c r="AO183" s="455"/>
      <c r="AP183" s="456"/>
      <c r="AQ183" s="454">
        <v>0</v>
      </c>
      <c r="AR183" s="455"/>
      <c r="AS183" s="455"/>
      <c r="AT183" s="456"/>
      <c r="AU183" s="454">
        <v>0</v>
      </c>
      <c r="AV183" s="455"/>
      <c r="AW183" s="455"/>
      <c r="AX183" s="456"/>
      <c r="AY183" s="454">
        <v>0</v>
      </c>
      <c r="AZ183" s="455"/>
      <c r="BA183" s="455"/>
      <c r="BB183" s="456"/>
      <c r="BC183" s="454">
        <v>0</v>
      </c>
      <c r="BD183" s="455"/>
      <c r="BE183" s="455"/>
      <c r="BF183" s="456"/>
      <c r="BG183" s="457" t="str">
        <f t="shared" si="89"/>
        <v>n.é.</v>
      </c>
      <c r="BH183" s="458"/>
    </row>
    <row r="184" spans="1:60" ht="20.100000000000001" customHeight="1">
      <c r="A184" s="434" t="s">
        <v>762</v>
      </c>
      <c r="B184" s="364"/>
      <c r="C184" s="388" t="s">
        <v>109</v>
      </c>
      <c r="D184" s="389"/>
      <c r="E184" s="389"/>
      <c r="F184" s="389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9"/>
      <c r="Z184" s="389"/>
      <c r="AA184" s="389"/>
      <c r="AB184" s="390"/>
      <c r="AC184" s="376" t="s">
        <v>117</v>
      </c>
      <c r="AD184" s="377"/>
      <c r="AE184" s="454">
        <v>0</v>
      </c>
      <c r="AF184" s="455"/>
      <c r="AG184" s="455"/>
      <c r="AH184" s="456"/>
      <c r="AI184" s="454">
        <v>1630</v>
      </c>
      <c r="AJ184" s="455"/>
      <c r="AK184" s="455"/>
      <c r="AL184" s="456"/>
      <c r="AM184" s="454">
        <v>0</v>
      </c>
      <c r="AN184" s="455"/>
      <c r="AO184" s="455"/>
      <c r="AP184" s="456"/>
      <c r="AQ184" s="454">
        <v>1630</v>
      </c>
      <c r="AR184" s="455"/>
      <c r="AS184" s="455"/>
      <c r="AT184" s="456"/>
      <c r="AU184" s="454">
        <v>69</v>
      </c>
      <c r="AV184" s="455"/>
      <c r="AW184" s="455"/>
      <c r="AX184" s="456"/>
      <c r="AY184" s="454">
        <v>0</v>
      </c>
      <c r="AZ184" s="455"/>
      <c r="BA184" s="455"/>
      <c r="BB184" s="456"/>
      <c r="BC184" s="454">
        <v>1630</v>
      </c>
      <c r="BD184" s="455"/>
      <c r="BE184" s="455"/>
      <c r="BF184" s="456"/>
      <c r="BG184" s="457">
        <f t="shared" si="89"/>
        <v>1</v>
      </c>
      <c r="BH184" s="458"/>
    </row>
    <row r="185" spans="1:60" ht="20.100000000000001" customHeight="1">
      <c r="A185" s="434" t="s">
        <v>763</v>
      </c>
      <c r="B185" s="364"/>
      <c r="C185" s="491" t="s">
        <v>110</v>
      </c>
      <c r="D185" s="492"/>
      <c r="E185" s="492"/>
      <c r="F185" s="492"/>
      <c r="G185" s="492"/>
      <c r="H185" s="492"/>
      <c r="I185" s="492"/>
      <c r="J185" s="492"/>
      <c r="K185" s="492"/>
      <c r="L185" s="492"/>
      <c r="M185" s="492"/>
      <c r="N185" s="492"/>
      <c r="O185" s="492"/>
      <c r="P185" s="492"/>
      <c r="Q185" s="492"/>
      <c r="R185" s="492"/>
      <c r="S185" s="492"/>
      <c r="T185" s="492"/>
      <c r="U185" s="492"/>
      <c r="V185" s="492"/>
      <c r="W185" s="492"/>
      <c r="X185" s="492"/>
      <c r="Y185" s="492"/>
      <c r="Z185" s="492"/>
      <c r="AA185" s="492"/>
      <c r="AB185" s="493"/>
      <c r="AC185" s="376" t="s">
        <v>118</v>
      </c>
      <c r="AD185" s="377"/>
      <c r="AE185" s="454">
        <v>0</v>
      </c>
      <c r="AF185" s="455"/>
      <c r="AG185" s="455"/>
      <c r="AH185" s="456"/>
      <c r="AI185" s="454">
        <v>0</v>
      </c>
      <c r="AJ185" s="455"/>
      <c r="AK185" s="455"/>
      <c r="AL185" s="456"/>
      <c r="AM185" s="454">
        <v>0</v>
      </c>
      <c r="AN185" s="455"/>
      <c r="AO185" s="455"/>
      <c r="AP185" s="456"/>
      <c r="AQ185" s="454">
        <v>0</v>
      </c>
      <c r="AR185" s="455"/>
      <c r="AS185" s="455"/>
      <c r="AT185" s="456"/>
      <c r="AU185" s="454">
        <v>0</v>
      </c>
      <c r="AV185" s="455"/>
      <c r="AW185" s="455"/>
      <c r="AX185" s="456"/>
      <c r="AY185" s="454">
        <v>0</v>
      </c>
      <c r="AZ185" s="455"/>
      <c r="BA185" s="455"/>
      <c r="BB185" s="456"/>
      <c r="BC185" s="454">
        <v>0</v>
      </c>
      <c r="BD185" s="455"/>
      <c r="BE185" s="455"/>
      <c r="BF185" s="456"/>
      <c r="BG185" s="457" t="str">
        <f t="shared" si="89"/>
        <v>n.é.</v>
      </c>
      <c r="BH185" s="458"/>
    </row>
    <row r="186" spans="1:60" ht="20.100000000000001" customHeight="1">
      <c r="A186" s="434" t="s">
        <v>764</v>
      </c>
      <c r="B186" s="364"/>
      <c r="C186" s="491" t="s">
        <v>111</v>
      </c>
      <c r="D186" s="492"/>
      <c r="E186" s="492"/>
      <c r="F186" s="492"/>
      <c r="G186" s="492"/>
      <c r="H186" s="492"/>
      <c r="I186" s="492"/>
      <c r="J186" s="492"/>
      <c r="K186" s="492"/>
      <c r="L186" s="492"/>
      <c r="M186" s="492"/>
      <c r="N186" s="492"/>
      <c r="O186" s="492"/>
      <c r="P186" s="492"/>
      <c r="Q186" s="492"/>
      <c r="R186" s="492"/>
      <c r="S186" s="492"/>
      <c r="T186" s="492"/>
      <c r="U186" s="492"/>
      <c r="V186" s="492"/>
      <c r="W186" s="492"/>
      <c r="X186" s="492"/>
      <c r="Y186" s="492"/>
      <c r="Z186" s="492"/>
      <c r="AA186" s="492"/>
      <c r="AB186" s="493"/>
      <c r="AC186" s="376" t="s">
        <v>119</v>
      </c>
      <c r="AD186" s="377"/>
      <c r="AE186" s="454">
        <v>0</v>
      </c>
      <c r="AF186" s="455"/>
      <c r="AG186" s="455"/>
      <c r="AH186" s="456"/>
      <c r="AI186" s="454">
        <v>25</v>
      </c>
      <c r="AJ186" s="455"/>
      <c r="AK186" s="455"/>
      <c r="AL186" s="456"/>
      <c r="AM186" s="454">
        <v>0</v>
      </c>
      <c r="AN186" s="455"/>
      <c r="AO186" s="455"/>
      <c r="AP186" s="456"/>
      <c r="AQ186" s="454">
        <v>25</v>
      </c>
      <c r="AR186" s="455"/>
      <c r="AS186" s="455"/>
      <c r="AT186" s="456"/>
      <c r="AU186" s="454">
        <v>0</v>
      </c>
      <c r="AV186" s="455"/>
      <c r="AW186" s="455"/>
      <c r="AX186" s="456"/>
      <c r="AY186" s="454">
        <v>0</v>
      </c>
      <c r="AZ186" s="455"/>
      <c r="BA186" s="455"/>
      <c r="BB186" s="456"/>
      <c r="BC186" s="454">
        <v>25</v>
      </c>
      <c r="BD186" s="455"/>
      <c r="BE186" s="455"/>
      <c r="BF186" s="456"/>
      <c r="BG186" s="457">
        <f t="shared" si="89"/>
        <v>1</v>
      </c>
      <c r="BH186" s="458"/>
    </row>
    <row r="187" spans="1:60" ht="20.100000000000001" customHeight="1">
      <c r="A187" s="434" t="s">
        <v>765</v>
      </c>
      <c r="B187" s="364"/>
      <c r="C187" s="491" t="s">
        <v>112</v>
      </c>
      <c r="D187" s="492"/>
      <c r="E187" s="492"/>
      <c r="F187" s="492"/>
      <c r="G187" s="492"/>
      <c r="H187" s="492"/>
      <c r="I187" s="492"/>
      <c r="J187" s="492"/>
      <c r="K187" s="492"/>
      <c r="L187" s="492"/>
      <c r="M187" s="492"/>
      <c r="N187" s="492"/>
      <c r="O187" s="492"/>
      <c r="P187" s="492"/>
      <c r="Q187" s="492"/>
      <c r="R187" s="492"/>
      <c r="S187" s="492"/>
      <c r="T187" s="492"/>
      <c r="U187" s="492"/>
      <c r="V187" s="492"/>
      <c r="W187" s="492"/>
      <c r="X187" s="492"/>
      <c r="Y187" s="492"/>
      <c r="Z187" s="492"/>
      <c r="AA187" s="492"/>
      <c r="AB187" s="493"/>
      <c r="AC187" s="376" t="s">
        <v>120</v>
      </c>
      <c r="AD187" s="377"/>
      <c r="AE187" s="454">
        <v>0</v>
      </c>
      <c r="AF187" s="455"/>
      <c r="AG187" s="455"/>
      <c r="AH187" s="456"/>
      <c r="AI187" s="454">
        <v>2848</v>
      </c>
      <c r="AJ187" s="455"/>
      <c r="AK187" s="455"/>
      <c r="AL187" s="456"/>
      <c r="AM187" s="454">
        <v>0</v>
      </c>
      <c r="AN187" s="455"/>
      <c r="AO187" s="455"/>
      <c r="AP187" s="456"/>
      <c r="AQ187" s="454">
        <v>2848</v>
      </c>
      <c r="AR187" s="455"/>
      <c r="AS187" s="455"/>
      <c r="AT187" s="456"/>
      <c r="AU187" s="454">
        <v>0</v>
      </c>
      <c r="AV187" s="455"/>
      <c r="AW187" s="455"/>
      <c r="AX187" s="456"/>
      <c r="AY187" s="454">
        <v>0</v>
      </c>
      <c r="AZ187" s="455"/>
      <c r="BA187" s="455"/>
      <c r="BB187" s="456"/>
      <c r="BC187" s="454">
        <v>2848</v>
      </c>
      <c r="BD187" s="455"/>
      <c r="BE187" s="455"/>
      <c r="BF187" s="456"/>
      <c r="BG187" s="457">
        <f t="shared" si="89"/>
        <v>1</v>
      </c>
      <c r="BH187" s="458"/>
    </row>
    <row r="188" spans="1:60" s="7" customFormat="1" ht="20.100000000000001" customHeight="1">
      <c r="A188" s="444" t="s">
        <v>477</v>
      </c>
      <c r="B188" s="445"/>
      <c r="C188" s="446" t="s">
        <v>503</v>
      </c>
      <c r="D188" s="447"/>
      <c r="E188" s="447"/>
      <c r="F188" s="447"/>
      <c r="G188" s="447"/>
      <c r="H188" s="447"/>
      <c r="I188" s="447"/>
      <c r="J188" s="447"/>
      <c r="K188" s="447"/>
      <c r="L188" s="447"/>
      <c r="M188" s="447"/>
      <c r="N188" s="447"/>
      <c r="O188" s="447"/>
      <c r="P188" s="447"/>
      <c r="Q188" s="447"/>
      <c r="R188" s="447"/>
      <c r="S188" s="447"/>
      <c r="T188" s="447"/>
      <c r="U188" s="447"/>
      <c r="V188" s="447"/>
      <c r="W188" s="447"/>
      <c r="X188" s="447"/>
      <c r="Y188" s="447"/>
      <c r="Z188" s="447"/>
      <c r="AA188" s="447"/>
      <c r="AB188" s="448"/>
      <c r="AC188" s="449" t="s">
        <v>477</v>
      </c>
      <c r="AD188" s="450"/>
      <c r="AE188" s="451">
        <v>0</v>
      </c>
      <c r="AF188" s="452"/>
      <c r="AG188" s="452"/>
      <c r="AH188" s="453"/>
      <c r="AI188" s="451">
        <v>2848</v>
      </c>
      <c r="AJ188" s="452"/>
      <c r="AK188" s="452"/>
      <c r="AL188" s="453"/>
      <c r="AM188" s="429" t="s">
        <v>691</v>
      </c>
      <c r="AN188" s="430"/>
      <c r="AO188" s="430"/>
      <c r="AP188" s="431"/>
      <c r="AQ188" s="429" t="s">
        <v>691</v>
      </c>
      <c r="AR188" s="430"/>
      <c r="AS188" s="430"/>
      <c r="AT188" s="431"/>
      <c r="AU188" s="429" t="s">
        <v>691</v>
      </c>
      <c r="AV188" s="430"/>
      <c r="AW188" s="430"/>
      <c r="AX188" s="431"/>
      <c r="AY188" s="429" t="s">
        <v>691</v>
      </c>
      <c r="AZ188" s="430"/>
      <c r="BA188" s="430"/>
      <c r="BB188" s="431"/>
      <c r="BC188" s="429" t="s">
        <v>691</v>
      </c>
      <c r="BD188" s="430"/>
      <c r="BE188" s="430"/>
      <c r="BF188" s="431"/>
      <c r="BG188" s="432" t="s">
        <v>694</v>
      </c>
      <c r="BH188" s="433"/>
    </row>
    <row r="189" spans="1:60" ht="20.100000000000001" customHeight="1">
      <c r="A189" s="434" t="s">
        <v>766</v>
      </c>
      <c r="B189" s="364"/>
      <c r="C189" s="388" t="s">
        <v>113</v>
      </c>
      <c r="D189" s="389"/>
      <c r="E189" s="389"/>
      <c r="F189" s="389"/>
      <c r="G189" s="389"/>
      <c r="H189" s="389"/>
      <c r="I189" s="389"/>
      <c r="J189" s="389"/>
      <c r="K189" s="389"/>
      <c r="L189" s="389"/>
      <c r="M189" s="389"/>
      <c r="N189" s="389"/>
      <c r="O189" s="389"/>
      <c r="P189" s="389"/>
      <c r="Q189" s="389"/>
      <c r="R189" s="389"/>
      <c r="S189" s="389"/>
      <c r="T189" s="389"/>
      <c r="U189" s="389"/>
      <c r="V189" s="389"/>
      <c r="W189" s="389"/>
      <c r="X189" s="389"/>
      <c r="Y189" s="389"/>
      <c r="Z189" s="389"/>
      <c r="AA189" s="389"/>
      <c r="AB189" s="390"/>
      <c r="AC189" s="376" t="s">
        <v>121</v>
      </c>
      <c r="AD189" s="377"/>
      <c r="AE189" s="454">
        <v>0</v>
      </c>
      <c r="AF189" s="455"/>
      <c r="AG189" s="455"/>
      <c r="AH189" s="456"/>
      <c r="AI189" s="454">
        <v>3279</v>
      </c>
      <c r="AJ189" s="455"/>
      <c r="AK189" s="455"/>
      <c r="AL189" s="456"/>
      <c r="AM189" s="454">
        <v>0</v>
      </c>
      <c r="AN189" s="455"/>
      <c r="AO189" s="455"/>
      <c r="AP189" s="456"/>
      <c r="AQ189" s="454">
        <v>3279</v>
      </c>
      <c r="AR189" s="455"/>
      <c r="AS189" s="455"/>
      <c r="AT189" s="456"/>
      <c r="AU189" s="454">
        <v>15</v>
      </c>
      <c r="AV189" s="455"/>
      <c r="AW189" s="455"/>
      <c r="AX189" s="456"/>
      <c r="AY189" s="454">
        <v>0</v>
      </c>
      <c r="AZ189" s="455"/>
      <c r="BA189" s="455"/>
      <c r="BB189" s="456"/>
      <c r="BC189" s="454">
        <v>3279</v>
      </c>
      <c r="BD189" s="455"/>
      <c r="BE189" s="455"/>
      <c r="BF189" s="456"/>
      <c r="BG189" s="457">
        <f t="shared" si="89"/>
        <v>1</v>
      </c>
      <c r="BH189" s="458"/>
    </row>
    <row r="190" spans="1:60" s="7" customFormat="1" ht="20.100000000000001" customHeight="1">
      <c r="A190" s="444" t="s">
        <v>477</v>
      </c>
      <c r="B190" s="445"/>
      <c r="C190" s="446" t="s">
        <v>504</v>
      </c>
      <c r="D190" s="447"/>
      <c r="E190" s="447"/>
      <c r="F190" s="447"/>
      <c r="G190" s="447"/>
      <c r="H190" s="447"/>
      <c r="I190" s="447"/>
      <c r="J190" s="447"/>
      <c r="K190" s="447"/>
      <c r="L190" s="447"/>
      <c r="M190" s="447"/>
      <c r="N190" s="447"/>
      <c r="O190" s="447"/>
      <c r="P190" s="447"/>
      <c r="Q190" s="447"/>
      <c r="R190" s="447"/>
      <c r="S190" s="447"/>
      <c r="T190" s="447"/>
      <c r="U190" s="447"/>
      <c r="V190" s="447"/>
      <c r="W190" s="447"/>
      <c r="X190" s="447"/>
      <c r="Y190" s="447"/>
      <c r="Z190" s="447"/>
      <c r="AA190" s="447"/>
      <c r="AB190" s="448"/>
      <c r="AC190" s="449" t="s">
        <v>477</v>
      </c>
      <c r="AD190" s="450"/>
      <c r="AE190" s="451">
        <v>0</v>
      </c>
      <c r="AF190" s="452"/>
      <c r="AG190" s="452"/>
      <c r="AH190" s="453"/>
      <c r="AI190" s="451">
        <v>3279</v>
      </c>
      <c r="AJ190" s="452"/>
      <c r="AK190" s="452"/>
      <c r="AL190" s="453"/>
      <c r="AM190" s="429" t="s">
        <v>691</v>
      </c>
      <c r="AN190" s="430"/>
      <c r="AO190" s="430"/>
      <c r="AP190" s="431"/>
      <c r="AQ190" s="429" t="s">
        <v>691</v>
      </c>
      <c r="AR190" s="430"/>
      <c r="AS190" s="430"/>
      <c r="AT190" s="431"/>
      <c r="AU190" s="429" t="s">
        <v>691</v>
      </c>
      <c r="AV190" s="430"/>
      <c r="AW190" s="430"/>
      <c r="AX190" s="431"/>
      <c r="AY190" s="429" t="s">
        <v>691</v>
      </c>
      <c r="AZ190" s="430"/>
      <c r="BA190" s="430"/>
      <c r="BB190" s="431"/>
      <c r="BC190" s="429" t="s">
        <v>691</v>
      </c>
      <c r="BD190" s="430"/>
      <c r="BE190" s="430"/>
      <c r="BF190" s="431"/>
      <c r="BG190" s="432" t="s">
        <v>694</v>
      </c>
      <c r="BH190" s="433"/>
    </row>
    <row r="191" spans="1:60" ht="20.100000000000001" customHeight="1">
      <c r="A191" s="434" t="s">
        <v>767</v>
      </c>
      <c r="B191" s="364"/>
      <c r="C191" s="388" t="s">
        <v>114</v>
      </c>
      <c r="D191" s="389"/>
      <c r="E191" s="389"/>
      <c r="F191" s="389"/>
      <c r="G191" s="389"/>
      <c r="H191" s="389"/>
      <c r="I191" s="389"/>
      <c r="J191" s="389"/>
      <c r="K191" s="389"/>
      <c r="L191" s="389"/>
      <c r="M191" s="389"/>
      <c r="N191" s="389"/>
      <c r="O191" s="389"/>
      <c r="P191" s="389"/>
      <c r="Q191" s="389"/>
      <c r="R191" s="389"/>
      <c r="S191" s="389"/>
      <c r="T191" s="389"/>
      <c r="U191" s="389"/>
      <c r="V191" s="389"/>
      <c r="W191" s="389"/>
      <c r="X191" s="389"/>
      <c r="Y191" s="389"/>
      <c r="Z191" s="389"/>
      <c r="AA191" s="389"/>
      <c r="AB191" s="390"/>
      <c r="AC191" s="376" t="s">
        <v>122</v>
      </c>
      <c r="AD191" s="377"/>
      <c r="AE191" s="454">
        <v>0</v>
      </c>
      <c r="AF191" s="455"/>
      <c r="AG191" s="455"/>
      <c r="AH191" s="456"/>
      <c r="AI191" s="454">
        <v>0</v>
      </c>
      <c r="AJ191" s="455"/>
      <c r="AK191" s="455"/>
      <c r="AL191" s="456"/>
      <c r="AM191" s="454">
        <v>0</v>
      </c>
      <c r="AN191" s="455"/>
      <c r="AO191" s="455"/>
      <c r="AP191" s="456"/>
      <c r="AQ191" s="454">
        <v>0</v>
      </c>
      <c r="AR191" s="455"/>
      <c r="AS191" s="455"/>
      <c r="AT191" s="456"/>
      <c r="AU191" s="454">
        <v>0</v>
      </c>
      <c r="AV191" s="455"/>
      <c r="AW191" s="455"/>
      <c r="AX191" s="456"/>
      <c r="AY191" s="454">
        <v>0</v>
      </c>
      <c r="AZ191" s="455"/>
      <c r="BA191" s="455"/>
      <c r="BB191" s="456"/>
      <c r="BC191" s="454">
        <v>0</v>
      </c>
      <c r="BD191" s="455"/>
      <c r="BE191" s="455"/>
      <c r="BF191" s="456"/>
      <c r="BG191" s="457" t="str">
        <f t="shared" si="89"/>
        <v>n.é.</v>
      </c>
      <c r="BH191" s="458"/>
    </row>
    <row r="192" spans="1:60" ht="20.100000000000001" customHeight="1">
      <c r="A192" s="434" t="s">
        <v>768</v>
      </c>
      <c r="B192" s="364"/>
      <c r="C192" s="388" t="s">
        <v>115</v>
      </c>
      <c r="D192" s="389"/>
      <c r="E192" s="389"/>
      <c r="F192" s="389"/>
      <c r="G192" s="389"/>
      <c r="H192" s="389"/>
      <c r="I192" s="389"/>
      <c r="J192" s="389"/>
      <c r="K192" s="389"/>
      <c r="L192" s="389"/>
      <c r="M192" s="389"/>
      <c r="N192" s="389"/>
      <c r="O192" s="389"/>
      <c r="P192" s="389"/>
      <c r="Q192" s="389"/>
      <c r="R192" s="389"/>
      <c r="S192" s="389"/>
      <c r="T192" s="389"/>
      <c r="U192" s="389"/>
      <c r="V192" s="389"/>
      <c r="W192" s="389"/>
      <c r="X192" s="389"/>
      <c r="Y192" s="389"/>
      <c r="Z192" s="389"/>
      <c r="AA192" s="389"/>
      <c r="AB192" s="390"/>
      <c r="AC192" s="376" t="s">
        <v>123</v>
      </c>
      <c r="AD192" s="377"/>
      <c r="AE192" s="454">
        <v>10500</v>
      </c>
      <c r="AF192" s="455"/>
      <c r="AG192" s="455"/>
      <c r="AH192" s="456"/>
      <c r="AI192" s="454">
        <v>7550</v>
      </c>
      <c r="AJ192" s="455"/>
      <c r="AK192" s="455"/>
      <c r="AL192" s="456"/>
      <c r="AM192" s="454">
        <v>0</v>
      </c>
      <c r="AN192" s="455"/>
      <c r="AO192" s="455"/>
      <c r="AP192" s="456"/>
      <c r="AQ192" s="454">
        <v>7550</v>
      </c>
      <c r="AR192" s="455"/>
      <c r="AS192" s="455"/>
      <c r="AT192" s="456"/>
      <c r="AU192" s="454">
        <v>0</v>
      </c>
      <c r="AV192" s="455"/>
      <c r="AW192" s="455"/>
      <c r="AX192" s="456"/>
      <c r="AY192" s="454">
        <v>0</v>
      </c>
      <c r="AZ192" s="455"/>
      <c r="BA192" s="455"/>
      <c r="BB192" s="456"/>
      <c r="BC192" s="454">
        <v>7308</v>
      </c>
      <c r="BD192" s="455"/>
      <c r="BE192" s="455"/>
      <c r="BF192" s="456"/>
      <c r="BG192" s="457">
        <f t="shared" si="89"/>
        <v>0.96794701986754972</v>
      </c>
      <c r="BH192" s="458"/>
    </row>
    <row r="193" spans="1:60" ht="20.100000000000001" customHeight="1">
      <c r="A193" s="495" t="s">
        <v>769</v>
      </c>
      <c r="B193" s="476"/>
      <c r="C193" s="497" t="s">
        <v>892</v>
      </c>
      <c r="D193" s="498"/>
      <c r="E193" s="498"/>
      <c r="F193" s="498"/>
      <c r="G193" s="498"/>
      <c r="H193" s="498"/>
      <c r="I193" s="498"/>
      <c r="J193" s="498"/>
      <c r="K193" s="498"/>
      <c r="L193" s="498"/>
      <c r="M193" s="498"/>
      <c r="N193" s="498"/>
      <c r="O193" s="498"/>
      <c r="P193" s="498"/>
      <c r="Q193" s="498"/>
      <c r="R193" s="498"/>
      <c r="S193" s="498"/>
      <c r="T193" s="498"/>
      <c r="U193" s="498"/>
      <c r="V193" s="498"/>
      <c r="W193" s="498"/>
      <c r="X193" s="498"/>
      <c r="Y193" s="498"/>
      <c r="Z193" s="498"/>
      <c r="AA193" s="498"/>
      <c r="AB193" s="499"/>
      <c r="AC193" s="500" t="s">
        <v>58</v>
      </c>
      <c r="AD193" s="501"/>
      <c r="AE193" s="462">
        <f>AE183+AE184+AE185+AE186+AE187+AE189+AE191+AE192</f>
        <v>10500</v>
      </c>
      <c r="AF193" s="463"/>
      <c r="AG193" s="463"/>
      <c r="AH193" s="464"/>
      <c r="AI193" s="462">
        <f>AI183+AI184+AI185+AI186+AI187+AI189+AI191+AI192</f>
        <v>15332</v>
      </c>
      <c r="AJ193" s="463"/>
      <c r="AK193" s="463"/>
      <c r="AL193" s="464"/>
      <c r="AM193" s="462">
        <f>AM183+AM184+AM185+AM186+AM187+AM189+AM191+AM192</f>
        <v>0</v>
      </c>
      <c r="AN193" s="463"/>
      <c r="AO193" s="463"/>
      <c r="AP193" s="464"/>
      <c r="AQ193" s="462">
        <f>AQ183+AQ184+AQ185+AQ186+AQ187+AQ189+AQ191+AQ192</f>
        <v>15332</v>
      </c>
      <c r="AR193" s="463"/>
      <c r="AS193" s="463"/>
      <c r="AT193" s="464"/>
      <c r="AU193" s="462">
        <f>AU183+AU184+AU185+AU186+AU187+AU189+AU191+AU192</f>
        <v>84</v>
      </c>
      <c r="AV193" s="463"/>
      <c r="AW193" s="463"/>
      <c r="AX193" s="464"/>
      <c r="AY193" s="462">
        <f>AY183+AY184+AY185+AY186+AY187+AY189+AY191+AY192</f>
        <v>0</v>
      </c>
      <c r="AZ193" s="463"/>
      <c r="BA193" s="463"/>
      <c r="BB193" s="464"/>
      <c r="BC193" s="462">
        <f>BC183+BC184+BC185+BC186+BC187+BC189+BC191+BC192</f>
        <v>15090</v>
      </c>
      <c r="BD193" s="463"/>
      <c r="BE193" s="463"/>
      <c r="BF193" s="464"/>
      <c r="BG193" s="439">
        <f t="shared" si="89"/>
        <v>0.98421601878424214</v>
      </c>
      <c r="BH193" s="440"/>
    </row>
    <row r="194" spans="1:60" ht="20.100000000000001" customHeight="1">
      <c r="A194" s="434" t="s">
        <v>797</v>
      </c>
      <c r="B194" s="364"/>
      <c r="C194" s="459" t="s">
        <v>142</v>
      </c>
      <c r="D194" s="460"/>
      <c r="E194" s="460"/>
      <c r="F194" s="460"/>
      <c r="G194" s="460"/>
      <c r="H194" s="460"/>
      <c r="I194" s="460"/>
      <c r="J194" s="460"/>
      <c r="K194" s="460"/>
      <c r="L194" s="460"/>
      <c r="M194" s="460"/>
      <c r="N194" s="460"/>
      <c r="O194" s="460"/>
      <c r="P194" s="460"/>
      <c r="Q194" s="460"/>
      <c r="R194" s="460"/>
      <c r="S194" s="460"/>
      <c r="T194" s="460"/>
      <c r="U194" s="460"/>
      <c r="V194" s="460"/>
      <c r="W194" s="460"/>
      <c r="X194" s="460"/>
      <c r="Y194" s="460"/>
      <c r="Z194" s="460"/>
      <c r="AA194" s="460"/>
      <c r="AB194" s="461"/>
      <c r="AC194" s="376" t="s">
        <v>131</v>
      </c>
      <c r="AD194" s="377"/>
      <c r="AE194" s="454">
        <v>0</v>
      </c>
      <c r="AF194" s="455"/>
      <c r="AG194" s="455"/>
      <c r="AH194" s="456"/>
      <c r="AI194" s="454">
        <v>0</v>
      </c>
      <c r="AJ194" s="455"/>
      <c r="AK194" s="455"/>
      <c r="AL194" s="456"/>
      <c r="AM194" s="454">
        <v>0</v>
      </c>
      <c r="AN194" s="455"/>
      <c r="AO194" s="455"/>
      <c r="AP194" s="456"/>
      <c r="AQ194" s="454">
        <v>0</v>
      </c>
      <c r="AR194" s="455"/>
      <c r="AS194" s="455"/>
      <c r="AT194" s="456"/>
      <c r="AU194" s="454">
        <v>0</v>
      </c>
      <c r="AV194" s="455"/>
      <c r="AW194" s="455"/>
      <c r="AX194" s="456"/>
      <c r="AY194" s="454">
        <v>0</v>
      </c>
      <c r="AZ194" s="455"/>
      <c r="BA194" s="455"/>
      <c r="BB194" s="456"/>
      <c r="BC194" s="454">
        <v>0</v>
      </c>
      <c r="BD194" s="455"/>
      <c r="BE194" s="455"/>
      <c r="BF194" s="456"/>
      <c r="BG194" s="457" t="str">
        <f t="shared" si="89"/>
        <v>n.é.</v>
      </c>
      <c r="BH194" s="458"/>
    </row>
    <row r="195" spans="1:60" ht="20.100000000000001" customHeight="1">
      <c r="A195" s="434" t="s">
        <v>798</v>
      </c>
      <c r="B195" s="435"/>
      <c r="C195" s="459" t="s">
        <v>771</v>
      </c>
      <c r="D195" s="460"/>
      <c r="E195" s="460"/>
      <c r="F195" s="460"/>
      <c r="G195" s="460"/>
      <c r="H195" s="460"/>
      <c r="I195" s="460"/>
      <c r="J195" s="460"/>
      <c r="K195" s="460"/>
      <c r="L195" s="460"/>
      <c r="M195" s="460"/>
      <c r="N195" s="460"/>
      <c r="O195" s="460"/>
      <c r="P195" s="460"/>
      <c r="Q195" s="460"/>
      <c r="R195" s="460"/>
      <c r="S195" s="460"/>
      <c r="T195" s="460"/>
      <c r="U195" s="460"/>
      <c r="V195" s="460"/>
      <c r="W195" s="460"/>
      <c r="X195" s="460"/>
      <c r="Y195" s="460"/>
      <c r="Z195" s="460"/>
      <c r="AA195" s="460"/>
      <c r="AB195" s="461"/>
      <c r="AC195" s="376" t="s">
        <v>770</v>
      </c>
      <c r="AD195" s="377"/>
      <c r="AE195" s="454">
        <v>0</v>
      </c>
      <c r="AF195" s="455"/>
      <c r="AG195" s="455"/>
      <c r="AH195" s="456"/>
      <c r="AI195" s="454">
        <v>0</v>
      </c>
      <c r="AJ195" s="455"/>
      <c r="AK195" s="455"/>
      <c r="AL195" s="456"/>
      <c r="AM195" s="454">
        <v>0</v>
      </c>
      <c r="AN195" s="455"/>
      <c r="AO195" s="455"/>
      <c r="AP195" s="456"/>
      <c r="AQ195" s="454">
        <v>0</v>
      </c>
      <c r="AR195" s="455"/>
      <c r="AS195" s="455"/>
      <c r="AT195" s="456"/>
      <c r="AU195" s="454">
        <v>0</v>
      </c>
      <c r="AV195" s="455"/>
      <c r="AW195" s="455"/>
      <c r="AX195" s="456"/>
      <c r="AY195" s="454">
        <v>0</v>
      </c>
      <c r="AZ195" s="455"/>
      <c r="BA195" s="455"/>
      <c r="BB195" s="456"/>
      <c r="BC195" s="454">
        <v>0</v>
      </c>
      <c r="BD195" s="455"/>
      <c r="BE195" s="455"/>
      <c r="BF195" s="456"/>
      <c r="BG195" s="457" t="str">
        <f t="shared" si="89"/>
        <v>n.é.</v>
      </c>
      <c r="BH195" s="458"/>
    </row>
    <row r="196" spans="1:60" ht="20.100000000000001" customHeight="1">
      <c r="A196" s="434" t="s">
        <v>799</v>
      </c>
      <c r="B196" s="435"/>
      <c r="C196" s="459" t="s">
        <v>772</v>
      </c>
      <c r="D196" s="460"/>
      <c r="E196" s="460"/>
      <c r="F196" s="460"/>
      <c r="G196" s="460"/>
      <c r="H196" s="460"/>
      <c r="I196" s="460"/>
      <c r="J196" s="460"/>
      <c r="K196" s="460"/>
      <c r="L196" s="460"/>
      <c r="M196" s="460"/>
      <c r="N196" s="460"/>
      <c r="O196" s="460"/>
      <c r="P196" s="460"/>
      <c r="Q196" s="460"/>
      <c r="R196" s="460"/>
      <c r="S196" s="460"/>
      <c r="T196" s="460"/>
      <c r="U196" s="460"/>
      <c r="V196" s="460"/>
      <c r="W196" s="460"/>
      <c r="X196" s="460"/>
      <c r="Y196" s="460"/>
      <c r="Z196" s="460"/>
      <c r="AA196" s="460"/>
      <c r="AB196" s="461"/>
      <c r="AC196" s="376" t="s">
        <v>773</v>
      </c>
      <c r="AD196" s="377"/>
      <c r="AE196" s="454">
        <v>0</v>
      </c>
      <c r="AF196" s="455"/>
      <c r="AG196" s="455"/>
      <c r="AH196" s="456"/>
      <c r="AI196" s="454">
        <v>58</v>
      </c>
      <c r="AJ196" s="455"/>
      <c r="AK196" s="455"/>
      <c r="AL196" s="456"/>
      <c r="AM196" s="454">
        <v>0</v>
      </c>
      <c r="AN196" s="455"/>
      <c r="AO196" s="455"/>
      <c r="AP196" s="456"/>
      <c r="AQ196" s="454">
        <v>58</v>
      </c>
      <c r="AR196" s="455"/>
      <c r="AS196" s="455"/>
      <c r="AT196" s="456"/>
      <c r="AU196" s="454">
        <v>0</v>
      </c>
      <c r="AV196" s="455"/>
      <c r="AW196" s="455"/>
      <c r="AX196" s="456"/>
      <c r="AY196" s="454">
        <v>0</v>
      </c>
      <c r="AZ196" s="455"/>
      <c r="BA196" s="455"/>
      <c r="BB196" s="456"/>
      <c r="BC196" s="454">
        <v>58</v>
      </c>
      <c r="BD196" s="455"/>
      <c r="BE196" s="455"/>
      <c r="BF196" s="456"/>
      <c r="BG196" s="457">
        <f t="shared" si="89"/>
        <v>1</v>
      </c>
      <c r="BH196" s="458"/>
    </row>
    <row r="197" spans="1:60" ht="20.100000000000001" customHeight="1">
      <c r="A197" s="434" t="s">
        <v>800</v>
      </c>
      <c r="B197" s="435"/>
      <c r="C197" s="459" t="s">
        <v>774</v>
      </c>
      <c r="D197" s="460"/>
      <c r="E197" s="460"/>
      <c r="F197" s="460"/>
      <c r="G197" s="460"/>
      <c r="H197" s="460"/>
      <c r="I197" s="460"/>
      <c r="J197" s="460"/>
      <c r="K197" s="460"/>
      <c r="L197" s="460"/>
      <c r="M197" s="460"/>
      <c r="N197" s="460"/>
      <c r="O197" s="460"/>
      <c r="P197" s="460"/>
      <c r="Q197" s="460"/>
      <c r="R197" s="460"/>
      <c r="S197" s="460"/>
      <c r="T197" s="460"/>
      <c r="U197" s="460"/>
      <c r="V197" s="460"/>
      <c r="W197" s="460"/>
      <c r="X197" s="460"/>
      <c r="Y197" s="460"/>
      <c r="Z197" s="460"/>
      <c r="AA197" s="460"/>
      <c r="AB197" s="461"/>
      <c r="AC197" s="376" t="s">
        <v>775</v>
      </c>
      <c r="AD197" s="377"/>
      <c r="AE197" s="454">
        <v>0</v>
      </c>
      <c r="AF197" s="455"/>
      <c r="AG197" s="455"/>
      <c r="AH197" s="456"/>
      <c r="AI197" s="454">
        <v>0</v>
      </c>
      <c r="AJ197" s="455"/>
      <c r="AK197" s="455"/>
      <c r="AL197" s="456"/>
      <c r="AM197" s="454">
        <v>0</v>
      </c>
      <c r="AN197" s="455"/>
      <c r="AO197" s="455"/>
      <c r="AP197" s="456"/>
      <c r="AQ197" s="454">
        <v>0</v>
      </c>
      <c r="AR197" s="455"/>
      <c r="AS197" s="455"/>
      <c r="AT197" s="456"/>
      <c r="AU197" s="454">
        <v>0</v>
      </c>
      <c r="AV197" s="455"/>
      <c r="AW197" s="455"/>
      <c r="AX197" s="456"/>
      <c r="AY197" s="454">
        <v>0</v>
      </c>
      <c r="AZ197" s="455"/>
      <c r="BA197" s="455"/>
      <c r="BB197" s="456"/>
      <c r="BC197" s="454">
        <v>0</v>
      </c>
      <c r="BD197" s="455"/>
      <c r="BE197" s="455"/>
      <c r="BF197" s="456"/>
      <c r="BG197" s="457" t="str">
        <f t="shared" ref="BG197" si="126">IF(AI197&gt;0,BC197/AI197,"n.é.")</f>
        <v>n.é.</v>
      </c>
      <c r="BH197" s="458"/>
    </row>
    <row r="198" spans="1:60" ht="20.100000000000001" customHeight="1">
      <c r="A198" s="434" t="s">
        <v>801</v>
      </c>
      <c r="B198" s="435"/>
      <c r="C198" s="459" t="s">
        <v>425</v>
      </c>
      <c r="D198" s="460"/>
      <c r="E198" s="460"/>
      <c r="F198" s="460"/>
      <c r="G198" s="460"/>
      <c r="H198" s="460"/>
      <c r="I198" s="460"/>
      <c r="J198" s="460"/>
      <c r="K198" s="460"/>
      <c r="L198" s="460"/>
      <c r="M198" s="460"/>
      <c r="N198" s="460"/>
      <c r="O198" s="460"/>
      <c r="P198" s="460"/>
      <c r="Q198" s="460"/>
      <c r="R198" s="460"/>
      <c r="S198" s="460"/>
      <c r="T198" s="460"/>
      <c r="U198" s="460"/>
      <c r="V198" s="460"/>
      <c r="W198" s="460"/>
      <c r="X198" s="460"/>
      <c r="Y198" s="460"/>
      <c r="Z198" s="460"/>
      <c r="AA198" s="460"/>
      <c r="AB198" s="461"/>
      <c r="AC198" s="376" t="s">
        <v>132</v>
      </c>
      <c r="AD198" s="377"/>
      <c r="AE198" s="454">
        <v>0</v>
      </c>
      <c r="AF198" s="455"/>
      <c r="AG198" s="455"/>
      <c r="AH198" s="456"/>
      <c r="AI198" s="454">
        <v>0</v>
      </c>
      <c r="AJ198" s="455"/>
      <c r="AK198" s="455"/>
      <c r="AL198" s="456"/>
      <c r="AM198" s="454">
        <v>0</v>
      </c>
      <c r="AN198" s="455"/>
      <c r="AO198" s="455"/>
      <c r="AP198" s="456"/>
      <c r="AQ198" s="454">
        <v>0</v>
      </c>
      <c r="AR198" s="455"/>
      <c r="AS198" s="455"/>
      <c r="AT198" s="456"/>
      <c r="AU198" s="454">
        <v>0</v>
      </c>
      <c r="AV198" s="455"/>
      <c r="AW198" s="455"/>
      <c r="AX198" s="456"/>
      <c r="AY198" s="454">
        <v>0</v>
      </c>
      <c r="AZ198" s="455"/>
      <c r="BA198" s="455"/>
      <c r="BB198" s="456"/>
      <c r="BC198" s="454">
        <v>0</v>
      </c>
      <c r="BD198" s="455"/>
      <c r="BE198" s="455"/>
      <c r="BF198" s="456"/>
      <c r="BG198" s="457" t="str">
        <f t="shared" si="89"/>
        <v>n.é.</v>
      </c>
      <c r="BH198" s="458"/>
    </row>
    <row r="199" spans="1:60" ht="20.100000000000001" customHeight="1">
      <c r="A199" s="434" t="s">
        <v>802</v>
      </c>
      <c r="B199" s="435"/>
      <c r="C199" s="459" t="s">
        <v>424</v>
      </c>
      <c r="D199" s="460"/>
      <c r="E199" s="460"/>
      <c r="F199" s="460"/>
      <c r="G199" s="460"/>
      <c r="H199" s="460"/>
      <c r="I199" s="460"/>
      <c r="J199" s="460"/>
      <c r="K199" s="460"/>
      <c r="L199" s="460"/>
      <c r="M199" s="460"/>
      <c r="N199" s="460"/>
      <c r="O199" s="460"/>
      <c r="P199" s="460"/>
      <c r="Q199" s="460"/>
      <c r="R199" s="460"/>
      <c r="S199" s="460"/>
      <c r="T199" s="460"/>
      <c r="U199" s="460"/>
      <c r="V199" s="460"/>
      <c r="W199" s="460"/>
      <c r="X199" s="460"/>
      <c r="Y199" s="460"/>
      <c r="Z199" s="460"/>
      <c r="AA199" s="460"/>
      <c r="AB199" s="461"/>
      <c r="AC199" s="376" t="s">
        <v>133</v>
      </c>
      <c r="AD199" s="377"/>
      <c r="AE199" s="454">
        <v>0</v>
      </c>
      <c r="AF199" s="455"/>
      <c r="AG199" s="455"/>
      <c r="AH199" s="456"/>
      <c r="AI199" s="454">
        <v>0</v>
      </c>
      <c r="AJ199" s="455"/>
      <c r="AK199" s="455"/>
      <c r="AL199" s="456"/>
      <c r="AM199" s="454">
        <v>0</v>
      </c>
      <c r="AN199" s="455"/>
      <c r="AO199" s="455"/>
      <c r="AP199" s="456"/>
      <c r="AQ199" s="454">
        <v>0</v>
      </c>
      <c r="AR199" s="455"/>
      <c r="AS199" s="455"/>
      <c r="AT199" s="456"/>
      <c r="AU199" s="454">
        <v>0</v>
      </c>
      <c r="AV199" s="455"/>
      <c r="AW199" s="455"/>
      <c r="AX199" s="456"/>
      <c r="AY199" s="454">
        <v>0</v>
      </c>
      <c r="AZ199" s="455"/>
      <c r="BA199" s="455"/>
      <c r="BB199" s="456"/>
      <c r="BC199" s="454">
        <v>0</v>
      </c>
      <c r="BD199" s="455"/>
      <c r="BE199" s="455"/>
      <c r="BF199" s="456"/>
      <c r="BG199" s="457" t="str">
        <f t="shared" si="89"/>
        <v>n.é.</v>
      </c>
      <c r="BH199" s="458"/>
    </row>
    <row r="200" spans="1:60" ht="20.100000000000001" customHeight="1">
      <c r="A200" s="434" t="s">
        <v>803</v>
      </c>
      <c r="B200" s="435"/>
      <c r="C200" s="459" t="s">
        <v>423</v>
      </c>
      <c r="D200" s="460"/>
      <c r="E200" s="460"/>
      <c r="F200" s="460"/>
      <c r="G200" s="460"/>
      <c r="H200" s="460"/>
      <c r="I200" s="460"/>
      <c r="J200" s="460"/>
      <c r="K200" s="460"/>
      <c r="L200" s="460"/>
      <c r="M200" s="460"/>
      <c r="N200" s="460"/>
      <c r="O200" s="460"/>
      <c r="P200" s="460"/>
      <c r="Q200" s="460"/>
      <c r="R200" s="460"/>
      <c r="S200" s="460"/>
      <c r="T200" s="460"/>
      <c r="U200" s="460"/>
      <c r="V200" s="460"/>
      <c r="W200" s="460"/>
      <c r="X200" s="460"/>
      <c r="Y200" s="460"/>
      <c r="Z200" s="460"/>
      <c r="AA200" s="460"/>
      <c r="AB200" s="461"/>
      <c r="AC200" s="376" t="s">
        <v>134</v>
      </c>
      <c r="AD200" s="377"/>
      <c r="AE200" s="454">
        <v>0</v>
      </c>
      <c r="AF200" s="455"/>
      <c r="AG200" s="455"/>
      <c r="AH200" s="456"/>
      <c r="AI200" s="454">
        <v>0</v>
      </c>
      <c r="AJ200" s="455"/>
      <c r="AK200" s="455"/>
      <c r="AL200" s="456"/>
      <c r="AM200" s="454">
        <v>0</v>
      </c>
      <c r="AN200" s="455"/>
      <c r="AO200" s="455"/>
      <c r="AP200" s="456"/>
      <c r="AQ200" s="454">
        <v>0</v>
      </c>
      <c r="AR200" s="455"/>
      <c r="AS200" s="455"/>
      <c r="AT200" s="456"/>
      <c r="AU200" s="454">
        <v>0</v>
      </c>
      <c r="AV200" s="455"/>
      <c r="AW200" s="455"/>
      <c r="AX200" s="456"/>
      <c r="AY200" s="454">
        <v>0</v>
      </c>
      <c r="AZ200" s="455"/>
      <c r="BA200" s="455"/>
      <c r="BB200" s="456"/>
      <c r="BC200" s="454">
        <v>0</v>
      </c>
      <c r="BD200" s="455"/>
      <c r="BE200" s="455"/>
      <c r="BF200" s="456"/>
      <c r="BG200" s="457" t="str">
        <f t="shared" si="89"/>
        <v>n.é.</v>
      </c>
      <c r="BH200" s="458"/>
    </row>
    <row r="201" spans="1:60" ht="20.100000000000001" customHeight="1">
      <c r="A201" s="434" t="s">
        <v>804</v>
      </c>
      <c r="B201" s="435"/>
      <c r="C201" s="459" t="s">
        <v>143</v>
      </c>
      <c r="D201" s="460"/>
      <c r="E201" s="460"/>
      <c r="F201" s="460"/>
      <c r="G201" s="460"/>
      <c r="H201" s="460"/>
      <c r="I201" s="460"/>
      <c r="J201" s="460"/>
      <c r="K201" s="460"/>
      <c r="L201" s="460"/>
      <c r="M201" s="460"/>
      <c r="N201" s="460"/>
      <c r="O201" s="460"/>
      <c r="P201" s="460"/>
      <c r="Q201" s="460"/>
      <c r="R201" s="460"/>
      <c r="S201" s="460"/>
      <c r="T201" s="460"/>
      <c r="U201" s="460"/>
      <c r="V201" s="460"/>
      <c r="W201" s="460"/>
      <c r="X201" s="460"/>
      <c r="Y201" s="460"/>
      <c r="Z201" s="460"/>
      <c r="AA201" s="460"/>
      <c r="AB201" s="461"/>
      <c r="AC201" s="376" t="s">
        <v>135</v>
      </c>
      <c r="AD201" s="377"/>
      <c r="AE201" s="454">
        <v>700</v>
      </c>
      <c r="AF201" s="455"/>
      <c r="AG201" s="455"/>
      <c r="AH201" s="456"/>
      <c r="AI201" s="454">
        <v>0</v>
      </c>
      <c r="AJ201" s="455"/>
      <c r="AK201" s="455"/>
      <c r="AL201" s="456"/>
      <c r="AM201" s="454">
        <v>0</v>
      </c>
      <c r="AN201" s="455"/>
      <c r="AO201" s="455"/>
      <c r="AP201" s="456"/>
      <c r="AQ201" s="454">
        <v>0</v>
      </c>
      <c r="AR201" s="455"/>
      <c r="AS201" s="455"/>
      <c r="AT201" s="456"/>
      <c r="AU201" s="454">
        <v>0</v>
      </c>
      <c r="AV201" s="455"/>
      <c r="AW201" s="455"/>
      <c r="AX201" s="456"/>
      <c r="AY201" s="454">
        <v>0</v>
      </c>
      <c r="AZ201" s="455"/>
      <c r="BA201" s="455"/>
      <c r="BB201" s="456"/>
      <c r="BC201" s="454">
        <v>0</v>
      </c>
      <c r="BD201" s="455"/>
      <c r="BE201" s="455"/>
      <c r="BF201" s="456"/>
      <c r="BG201" s="457" t="str">
        <f t="shared" si="89"/>
        <v>n.é.</v>
      </c>
      <c r="BH201" s="458"/>
    </row>
    <row r="202" spans="1:60" ht="20.100000000000001" customHeight="1">
      <c r="A202" s="434" t="s">
        <v>805</v>
      </c>
      <c r="B202" s="435"/>
      <c r="C202" s="459" t="s">
        <v>422</v>
      </c>
      <c r="D202" s="460"/>
      <c r="E202" s="460"/>
      <c r="F202" s="460"/>
      <c r="G202" s="460"/>
      <c r="H202" s="460"/>
      <c r="I202" s="460"/>
      <c r="J202" s="460"/>
      <c r="K202" s="460"/>
      <c r="L202" s="460"/>
      <c r="M202" s="460"/>
      <c r="N202" s="460"/>
      <c r="O202" s="460"/>
      <c r="P202" s="460"/>
      <c r="Q202" s="460"/>
      <c r="R202" s="460"/>
      <c r="S202" s="460"/>
      <c r="T202" s="460"/>
      <c r="U202" s="460"/>
      <c r="V202" s="460"/>
      <c r="W202" s="460"/>
      <c r="X202" s="460"/>
      <c r="Y202" s="460"/>
      <c r="Z202" s="460"/>
      <c r="AA202" s="460"/>
      <c r="AB202" s="461"/>
      <c r="AC202" s="376" t="s">
        <v>136</v>
      </c>
      <c r="AD202" s="377"/>
      <c r="AE202" s="454">
        <v>0</v>
      </c>
      <c r="AF202" s="455"/>
      <c r="AG202" s="455"/>
      <c r="AH202" s="456"/>
      <c r="AI202" s="454">
        <v>0</v>
      </c>
      <c r="AJ202" s="455"/>
      <c r="AK202" s="455"/>
      <c r="AL202" s="456"/>
      <c r="AM202" s="454">
        <v>0</v>
      </c>
      <c r="AN202" s="455"/>
      <c r="AO202" s="455"/>
      <c r="AP202" s="456"/>
      <c r="AQ202" s="454">
        <v>0</v>
      </c>
      <c r="AR202" s="455"/>
      <c r="AS202" s="455"/>
      <c r="AT202" s="456"/>
      <c r="AU202" s="454">
        <v>0</v>
      </c>
      <c r="AV202" s="455"/>
      <c r="AW202" s="455"/>
      <c r="AX202" s="456"/>
      <c r="AY202" s="454">
        <v>0</v>
      </c>
      <c r="AZ202" s="455"/>
      <c r="BA202" s="455"/>
      <c r="BB202" s="456"/>
      <c r="BC202" s="454">
        <v>0</v>
      </c>
      <c r="BD202" s="455"/>
      <c r="BE202" s="455"/>
      <c r="BF202" s="456"/>
      <c r="BG202" s="457" t="str">
        <f t="shared" si="89"/>
        <v>n.é.</v>
      </c>
      <c r="BH202" s="458"/>
    </row>
    <row r="203" spans="1:60" ht="20.100000000000001" customHeight="1">
      <c r="A203" s="434" t="s">
        <v>806</v>
      </c>
      <c r="B203" s="435"/>
      <c r="C203" s="459" t="s">
        <v>421</v>
      </c>
      <c r="D203" s="460"/>
      <c r="E203" s="460"/>
      <c r="F203" s="460"/>
      <c r="G203" s="460"/>
      <c r="H203" s="460"/>
      <c r="I203" s="460"/>
      <c r="J203" s="460"/>
      <c r="K203" s="460"/>
      <c r="L203" s="460"/>
      <c r="M203" s="460"/>
      <c r="N203" s="460"/>
      <c r="O203" s="460"/>
      <c r="P203" s="460"/>
      <c r="Q203" s="460"/>
      <c r="R203" s="460"/>
      <c r="S203" s="460"/>
      <c r="T203" s="460"/>
      <c r="U203" s="460"/>
      <c r="V203" s="460"/>
      <c r="W203" s="460"/>
      <c r="X203" s="460"/>
      <c r="Y203" s="460"/>
      <c r="Z203" s="460"/>
      <c r="AA203" s="460"/>
      <c r="AB203" s="461"/>
      <c r="AC203" s="376" t="s">
        <v>137</v>
      </c>
      <c r="AD203" s="377"/>
      <c r="AE203" s="454">
        <v>1800</v>
      </c>
      <c r="AF203" s="455"/>
      <c r="AG203" s="455"/>
      <c r="AH203" s="456"/>
      <c r="AI203" s="454">
        <v>1969</v>
      </c>
      <c r="AJ203" s="455"/>
      <c r="AK203" s="455"/>
      <c r="AL203" s="456"/>
      <c r="AM203" s="454">
        <v>0</v>
      </c>
      <c r="AN203" s="455"/>
      <c r="AO203" s="455"/>
      <c r="AP203" s="456"/>
      <c r="AQ203" s="454">
        <v>1969</v>
      </c>
      <c r="AR203" s="455"/>
      <c r="AS203" s="455"/>
      <c r="AT203" s="456"/>
      <c r="AU203" s="454">
        <v>0</v>
      </c>
      <c r="AV203" s="455"/>
      <c r="AW203" s="455"/>
      <c r="AX203" s="456"/>
      <c r="AY203" s="454">
        <v>0</v>
      </c>
      <c r="AZ203" s="455"/>
      <c r="BA203" s="455"/>
      <c r="BB203" s="456"/>
      <c r="BC203" s="454">
        <v>1969</v>
      </c>
      <c r="BD203" s="455"/>
      <c r="BE203" s="455"/>
      <c r="BF203" s="456"/>
      <c r="BG203" s="457">
        <f t="shared" si="89"/>
        <v>1</v>
      </c>
      <c r="BH203" s="458"/>
    </row>
    <row r="204" spans="1:60" ht="20.100000000000001" customHeight="1">
      <c r="A204" s="434" t="s">
        <v>807</v>
      </c>
      <c r="B204" s="435"/>
      <c r="C204" s="459" t="s">
        <v>144</v>
      </c>
      <c r="D204" s="460"/>
      <c r="E204" s="460"/>
      <c r="F204" s="460"/>
      <c r="G204" s="460"/>
      <c r="H204" s="460"/>
      <c r="I204" s="460"/>
      <c r="J204" s="460"/>
      <c r="K204" s="460"/>
      <c r="L204" s="460"/>
      <c r="M204" s="460"/>
      <c r="N204" s="460"/>
      <c r="O204" s="460"/>
      <c r="P204" s="460"/>
      <c r="Q204" s="460"/>
      <c r="R204" s="460"/>
      <c r="S204" s="460"/>
      <c r="T204" s="460"/>
      <c r="U204" s="460"/>
      <c r="V204" s="460"/>
      <c r="W204" s="460"/>
      <c r="X204" s="460"/>
      <c r="Y204" s="460"/>
      <c r="Z204" s="460"/>
      <c r="AA204" s="460"/>
      <c r="AB204" s="461"/>
      <c r="AC204" s="376" t="s">
        <v>138</v>
      </c>
      <c r="AD204" s="377"/>
      <c r="AE204" s="454">
        <v>0</v>
      </c>
      <c r="AF204" s="455"/>
      <c r="AG204" s="455"/>
      <c r="AH204" s="456"/>
      <c r="AI204" s="454">
        <v>0</v>
      </c>
      <c r="AJ204" s="455"/>
      <c r="AK204" s="455"/>
      <c r="AL204" s="456"/>
      <c r="AM204" s="454">
        <v>0</v>
      </c>
      <c r="AN204" s="455"/>
      <c r="AO204" s="455"/>
      <c r="AP204" s="456"/>
      <c r="AQ204" s="454">
        <v>0</v>
      </c>
      <c r="AR204" s="455"/>
      <c r="AS204" s="455"/>
      <c r="AT204" s="456"/>
      <c r="AU204" s="454">
        <v>0</v>
      </c>
      <c r="AV204" s="455"/>
      <c r="AW204" s="455"/>
      <c r="AX204" s="456"/>
      <c r="AY204" s="454">
        <v>0</v>
      </c>
      <c r="AZ204" s="455"/>
      <c r="BA204" s="455"/>
      <c r="BB204" s="456"/>
      <c r="BC204" s="454">
        <v>0</v>
      </c>
      <c r="BD204" s="455"/>
      <c r="BE204" s="455"/>
      <c r="BF204" s="456"/>
      <c r="BG204" s="457" t="str">
        <f t="shared" si="89"/>
        <v>n.é.</v>
      </c>
      <c r="BH204" s="458"/>
    </row>
    <row r="205" spans="1:60" ht="20.100000000000001" customHeight="1">
      <c r="A205" s="434" t="s">
        <v>808</v>
      </c>
      <c r="B205" s="435"/>
      <c r="C205" s="488" t="s">
        <v>145</v>
      </c>
      <c r="D205" s="489"/>
      <c r="E205" s="489"/>
      <c r="F205" s="489"/>
      <c r="G205" s="489"/>
      <c r="H205" s="489"/>
      <c r="I205" s="489"/>
      <c r="J205" s="489"/>
      <c r="K205" s="489"/>
      <c r="L205" s="489"/>
      <c r="M205" s="489"/>
      <c r="N205" s="489"/>
      <c r="O205" s="489"/>
      <c r="P205" s="489"/>
      <c r="Q205" s="489"/>
      <c r="R205" s="489"/>
      <c r="S205" s="489"/>
      <c r="T205" s="489"/>
      <c r="U205" s="489"/>
      <c r="V205" s="489"/>
      <c r="W205" s="489"/>
      <c r="X205" s="489"/>
      <c r="Y205" s="489"/>
      <c r="Z205" s="489"/>
      <c r="AA205" s="489"/>
      <c r="AB205" s="490"/>
      <c r="AC205" s="376" t="s">
        <v>139</v>
      </c>
      <c r="AD205" s="377"/>
      <c r="AE205" s="454">
        <v>0</v>
      </c>
      <c r="AF205" s="455"/>
      <c r="AG205" s="455"/>
      <c r="AH205" s="456"/>
      <c r="AI205" s="454">
        <v>0</v>
      </c>
      <c r="AJ205" s="455"/>
      <c r="AK205" s="455"/>
      <c r="AL205" s="456"/>
      <c r="AM205" s="454">
        <v>0</v>
      </c>
      <c r="AN205" s="455"/>
      <c r="AO205" s="455"/>
      <c r="AP205" s="456"/>
      <c r="AQ205" s="454">
        <v>0</v>
      </c>
      <c r="AR205" s="455"/>
      <c r="AS205" s="455"/>
      <c r="AT205" s="456"/>
      <c r="AU205" s="454">
        <v>0</v>
      </c>
      <c r="AV205" s="455"/>
      <c r="AW205" s="455"/>
      <c r="AX205" s="456"/>
      <c r="AY205" s="454">
        <v>0</v>
      </c>
      <c r="AZ205" s="455"/>
      <c r="BA205" s="455"/>
      <c r="BB205" s="456"/>
      <c r="BC205" s="454">
        <v>0</v>
      </c>
      <c r="BD205" s="455"/>
      <c r="BE205" s="455"/>
      <c r="BF205" s="456"/>
      <c r="BG205" s="457" t="str">
        <f t="shared" si="89"/>
        <v>n.é.</v>
      </c>
      <c r="BH205" s="458"/>
    </row>
    <row r="206" spans="1:60" ht="20.100000000000001" customHeight="1">
      <c r="A206" s="434" t="s">
        <v>809</v>
      </c>
      <c r="B206" s="435"/>
      <c r="C206" s="459" t="s">
        <v>776</v>
      </c>
      <c r="D206" s="460"/>
      <c r="E206" s="460"/>
      <c r="F206" s="460"/>
      <c r="G206" s="460"/>
      <c r="H206" s="460"/>
      <c r="I206" s="460"/>
      <c r="J206" s="460"/>
      <c r="K206" s="460"/>
      <c r="L206" s="460"/>
      <c r="M206" s="460"/>
      <c r="N206" s="460"/>
      <c r="O206" s="460"/>
      <c r="P206" s="460"/>
      <c r="Q206" s="460"/>
      <c r="R206" s="460"/>
      <c r="S206" s="460"/>
      <c r="T206" s="460"/>
      <c r="U206" s="460"/>
      <c r="V206" s="460"/>
      <c r="W206" s="460"/>
      <c r="X206" s="460"/>
      <c r="Y206" s="460"/>
      <c r="Z206" s="460"/>
      <c r="AA206" s="460"/>
      <c r="AB206" s="461"/>
      <c r="AC206" s="376" t="s">
        <v>140</v>
      </c>
      <c r="AD206" s="471"/>
      <c r="AE206" s="454">
        <v>0</v>
      </c>
      <c r="AF206" s="455"/>
      <c r="AG206" s="455"/>
      <c r="AH206" s="456"/>
      <c r="AI206" s="454">
        <v>0</v>
      </c>
      <c r="AJ206" s="455"/>
      <c r="AK206" s="455"/>
      <c r="AL206" s="456"/>
      <c r="AM206" s="454">
        <v>0</v>
      </c>
      <c r="AN206" s="455"/>
      <c r="AO206" s="455"/>
      <c r="AP206" s="456"/>
      <c r="AQ206" s="454">
        <v>0</v>
      </c>
      <c r="AR206" s="455"/>
      <c r="AS206" s="455"/>
      <c r="AT206" s="456"/>
      <c r="AU206" s="454">
        <v>0</v>
      </c>
      <c r="AV206" s="455"/>
      <c r="AW206" s="455"/>
      <c r="AX206" s="456"/>
      <c r="AY206" s="454">
        <v>0</v>
      </c>
      <c r="AZ206" s="455"/>
      <c r="BA206" s="455"/>
      <c r="BB206" s="456"/>
      <c r="BC206" s="454">
        <v>0</v>
      </c>
      <c r="BD206" s="455"/>
      <c r="BE206" s="455"/>
      <c r="BF206" s="456"/>
      <c r="BG206" s="457" t="str">
        <f t="shared" ref="BG206" si="127">IF(AI206&gt;0,BC206/AI206,"n.é.")</f>
        <v>n.é.</v>
      </c>
      <c r="BH206" s="458"/>
    </row>
    <row r="207" spans="1:60" ht="20.100000000000001" customHeight="1">
      <c r="A207" s="434" t="s">
        <v>810</v>
      </c>
      <c r="B207" s="435"/>
      <c r="C207" s="459" t="s">
        <v>146</v>
      </c>
      <c r="D207" s="460"/>
      <c r="E207" s="460"/>
      <c r="F207" s="460"/>
      <c r="G207" s="460"/>
      <c r="H207" s="460"/>
      <c r="I207" s="460"/>
      <c r="J207" s="460"/>
      <c r="K207" s="460"/>
      <c r="L207" s="460"/>
      <c r="M207" s="460"/>
      <c r="N207" s="460"/>
      <c r="O207" s="460"/>
      <c r="P207" s="460"/>
      <c r="Q207" s="460"/>
      <c r="R207" s="460"/>
      <c r="S207" s="460"/>
      <c r="T207" s="460"/>
      <c r="U207" s="460"/>
      <c r="V207" s="460"/>
      <c r="W207" s="460"/>
      <c r="X207" s="460"/>
      <c r="Y207" s="460"/>
      <c r="Z207" s="460"/>
      <c r="AA207" s="460"/>
      <c r="AB207" s="461"/>
      <c r="AC207" s="376" t="s">
        <v>141</v>
      </c>
      <c r="AD207" s="471"/>
      <c r="AE207" s="454">
        <v>4800</v>
      </c>
      <c r="AF207" s="455"/>
      <c r="AG207" s="455"/>
      <c r="AH207" s="456"/>
      <c r="AI207" s="454">
        <v>4967</v>
      </c>
      <c r="AJ207" s="455"/>
      <c r="AK207" s="455"/>
      <c r="AL207" s="456"/>
      <c r="AM207" s="454">
        <v>0</v>
      </c>
      <c r="AN207" s="455"/>
      <c r="AO207" s="455"/>
      <c r="AP207" s="456"/>
      <c r="AQ207" s="454">
        <v>4967</v>
      </c>
      <c r="AR207" s="455"/>
      <c r="AS207" s="455"/>
      <c r="AT207" s="456"/>
      <c r="AU207" s="454">
        <v>0</v>
      </c>
      <c r="AV207" s="455"/>
      <c r="AW207" s="455"/>
      <c r="AX207" s="456"/>
      <c r="AY207" s="454">
        <v>0</v>
      </c>
      <c r="AZ207" s="455"/>
      <c r="BA207" s="455"/>
      <c r="BB207" s="456"/>
      <c r="BC207" s="454">
        <v>4760</v>
      </c>
      <c r="BD207" s="455"/>
      <c r="BE207" s="455"/>
      <c r="BF207" s="456"/>
      <c r="BG207" s="457">
        <f t="shared" si="89"/>
        <v>0.95832494463458828</v>
      </c>
      <c r="BH207" s="458"/>
    </row>
    <row r="208" spans="1:60" s="7" customFormat="1" ht="20.100000000000001" customHeight="1">
      <c r="A208" s="434" t="s">
        <v>477</v>
      </c>
      <c r="B208" s="435"/>
      <c r="C208" s="446" t="s">
        <v>502</v>
      </c>
      <c r="D208" s="447"/>
      <c r="E208" s="447"/>
      <c r="F208" s="447"/>
      <c r="G208" s="447"/>
      <c r="H208" s="447"/>
      <c r="I208" s="447"/>
      <c r="J208" s="447"/>
      <c r="K208" s="447"/>
      <c r="L208" s="447"/>
      <c r="M208" s="447"/>
      <c r="N208" s="447"/>
      <c r="O208" s="447"/>
      <c r="P208" s="447"/>
      <c r="Q208" s="447"/>
      <c r="R208" s="447"/>
      <c r="S208" s="447"/>
      <c r="T208" s="447"/>
      <c r="U208" s="447"/>
      <c r="V208" s="447"/>
      <c r="W208" s="447"/>
      <c r="X208" s="447"/>
      <c r="Y208" s="447"/>
      <c r="Z208" s="447"/>
      <c r="AA208" s="447"/>
      <c r="AB208" s="448"/>
      <c r="AC208" s="449" t="s">
        <v>477</v>
      </c>
      <c r="AD208" s="450"/>
      <c r="AE208" s="451">
        <v>4300</v>
      </c>
      <c r="AF208" s="452"/>
      <c r="AG208" s="452"/>
      <c r="AH208" s="453"/>
      <c r="AI208" s="429" t="s">
        <v>691</v>
      </c>
      <c r="AJ208" s="430"/>
      <c r="AK208" s="430"/>
      <c r="AL208" s="431"/>
      <c r="AM208" s="429" t="s">
        <v>691</v>
      </c>
      <c r="AN208" s="430"/>
      <c r="AO208" s="430"/>
      <c r="AP208" s="431"/>
      <c r="AQ208" s="429" t="s">
        <v>691</v>
      </c>
      <c r="AR208" s="430"/>
      <c r="AS208" s="430"/>
      <c r="AT208" s="431"/>
      <c r="AU208" s="429" t="s">
        <v>691</v>
      </c>
      <c r="AV208" s="430"/>
      <c r="AW208" s="430"/>
      <c r="AX208" s="431"/>
      <c r="AY208" s="429" t="s">
        <v>691</v>
      </c>
      <c r="AZ208" s="430"/>
      <c r="BA208" s="430"/>
      <c r="BB208" s="431"/>
      <c r="BC208" s="429" t="s">
        <v>691</v>
      </c>
      <c r="BD208" s="430"/>
      <c r="BE208" s="430"/>
      <c r="BF208" s="431"/>
      <c r="BG208" s="432" t="s">
        <v>694</v>
      </c>
      <c r="BH208" s="433"/>
    </row>
    <row r="209" spans="1:60" s="7" customFormat="1" ht="20.100000000000001" customHeight="1">
      <c r="A209" s="434" t="s">
        <v>477</v>
      </c>
      <c r="B209" s="435"/>
      <c r="C209" s="446" t="s">
        <v>905</v>
      </c>
      <c r="D209" s="447"/>
      <c r="E209" s="447"/>
      <c r="F209" s="447"/>
      <c r="G209" s="447"/>
      <c r="H209" s="447"/>
      <c r="I209" s="447"/>
      <c r="J209" s="447"/>
      <c r="K209" s="447"/>
      <c r="L209" s="447"/>
      <c r="M209" s="447"/>
      <c r="N209" s="447"/>
      <c r="O209" s="447"/>
      <c r="P209" s="447"/>
      <c r="Q209" s="447"/>
      <c r="R209" s="447"/>
      <c r="S209" s="447"/>
      <c r="T209" s="447"/>
      <c r="U209" s="447"/>
      <c r="V209" s="447"/>
      <c r="W209" s="447"/>
      <c r="X209" s="447"/>
      <c r="Y209" s="447"/>
      <c r="Z209" s="447"/>
      <c r="AA209" s="447"/>
      <c r="AB209" s="448"/>
      <c r="AC209" s="449" t="s">
        <v>477</v>
      </c>
      <c r="AD209" s="450"/>
      <c r="AE209" s="451">
        <v>500</v>
      </c>
      <c r="AF209" s="452"/>
      <c r="AG209" s="452"/>
      <c r="AH209" s="453"/>
      <c r="AI209" s="429" t="s">
        <v>691</v>
      </c>
      <c r="AJ209" s="430"/>
      <c r="AK209" s="430"/>
      <c r="AL209" s="431"/>
      <c r="AM209" s="429" t="s">
        <v>691</v>
      </c>
      <c r="AN209" s="430"/>
      <c r="AO209" s="430"/>
      <c r="AP209" s="431"/>
      <c r="AQ209" s="429" t="s">
        <v>691</v>
      </c>
      <c r="AR209" s="430"/>
      <c r="AS209" s="430"/>
      <c r="AT209" s="431"/>
      <c r="AU209" s="429" t="s">
        <v>691</v>
      </c>
      <c r="AV209" s="430"/>
      <c r="AW209" s="430"/>
      <c r="AX209" s="431"/>
      <c r="AY209" s="429" t="s">
        <v>691</v>
      </c>
      <c r="AZ209" s="430"/>
      <c r="BA209" s="430"/>
      <c r="BB209" s="431"/>
      <c r="BC209" s="429" t="s">
        <v>691</v>
      </c>
      <c r="BD209" s="430"/>
      <c r="BE209" s="430"/>
      <c r="BF209" s="431"/>
      <c r="BG209" s="432" t="s">
        <v>694</v>
      </c>
      <c r="BH209" s="433"/>
    </row>
    <row r="210" spans="1:60" ht="20.100000000000001" customHeight="1">
      <c r="A210" s="434" t="s">
        <v>811</v>
      </c>
      <c r="B210" s="435"/>
      <c r="C210" s="488" t="s">
        <v>147</v>
      </c>
      <c r="D210" s="489"/>
      <c r="E210" s="489"/>
      <c r="F210" s="489"/>
      <c r="G210" s="489"/>
      <c r="H210" s="489"/>
      <c r="I210" s="489"/>
      <c r="J210" s="489"/>
      <c r="K210" s="489"/>
      <c r="L210" s="489"/>
      <c r="M210" s="489"/>
      <c r="N210" s="489"/>
      <c r="O210" s="489"/>
      <c r="P210" s="489"/>
      <c r="Q210" s="489"/>
      <c r="R210" s="489"/>
      <c r="S210" s="489"/>
      <c r="T210" s="489"/>
      <c r="U210" s="489"/>
      <c r="V210" s="489"/>
      <c r="W210" s="489"/>
      <c r="X210" s="489"/>
      <c r="Y210" s="489"/>
      <c r="Z210" s="489"/>
      <c r="AA210" s="489"/>
      <c r="AB210" s="490"/>
      <c r="AC210" s="376" t="s">
        <v>777</v>
      </c>
      <c r="AD210" s="377"/>
      <c r="AE210" s="454">
        <v>2304</v>
      </c>
      <c r="AF210" s="455"/>
      <c r="AG210" s="455"/>
      <c r="AH210" s="456"/>
      <c r="AI210" s="454">
        <v>11063</v>
      </c>
      <c r="AJ210" s="455"/>
      <c r="AK210" s="455"/>
      <c r="AL210" s="456"/>
      <c r="AM210" s="429" t="s">
        <v>691</v>
      </c>
      <c r="AN210" s="430"/>
      <c r="AO210" s="430"/>
      <c r="AP210" s="431"/>
      <c r="AQ210" s="429" t="s">
        <v>691</v>
      </c>
      <c r="AR210" s="430"/>
      <c r="AS210" s="430"/>
      <c r="AT210" s="431"/>
      <c r="AU210" s="429" t="s">
        <v>691</v>
      </c>
      <c r="AV210" s="430"/>
      <c r="AW210" s="430"/>
      <c r="AX210" s="431"/>
      <c r="AY210" s="429" t="s">
        <v>691</v>
      </c>
      <c r="AZ210" s="430"/>
      <c r="BA210" s="430"/>
      <c r="BB210" s="431"/>
      <c r="BC210" s="429" t="s">
        <v>691</v>
      </c>
      <c r="BD210" s="430"/>
      <c r="BE210" s="430"/>
      <c r="BF210" s="431"/>
      <c r="BG210" s="432" t="s">
        <v>694</v>
      </c>
      <c r="BH210" s="433"/>
    </row>
    <row r="211" spans="1:60" ht="20.100000000000001" customHeight="1">
      <c r="A211" s="495" t="s">
        <v>812</v>
      </c>
      <c r="B211" s="496"/>
      <c r="C211" s="497" t="s">
        <v>893</v>
      </c>
      <c r="D211" s="498"/>
      <c r="E211" s="498"/>
      <c r="F211" s="498"/>
      <c r="G211" s="498"/>
      <c r="H211" s="498"/>
      <c r="I211" s="498"/>
      <c r="J211" s="498"/>
      <c r="K211" s="498"/>
      <c r="L211" s="498"/>
      <c r="M211" s="498"/>
      <c r="N211" s="498"/>
      <c r="O211" s="498"/>
      <c r="P211" s="498"/>
      <c r="Q211" s="498"/>
      <c r="R211" s="498"/>
      <c r="S211" s="498"/>
      <c r="T211" s="498"/>
      <c r="U211" s="498"/>
      <c r="V211" s="498"/>
      <c r="W211" s="498"/>
      <c r="X211" s="498"/>
      <c r="Y211" s="498"/>
      <c r="Z211" s="498"/>
      <c r="AA211" s="498"/>
      <c r="AB211" s="499"/>
      <c r="AC211" s="500" t="s">
        <v>59</v>
      </c>
      <c r="AD211" s="501"/>
      <c r="AE211" s="462">
        <f>SUM(AE194:AH210)-SUM(AE208:AH209)</f>
        <v>9604</v>
      </c>
      <c r="AF211" s="463"/>
      <c r="AG211" s="463"/>
      <c r="AH211" s="464"/>
      <c r="AI211" s="462">
        <f>SUM(AI194:AL210)-SUM(AI208:AL209)</f>
        <v>18057</v>
      </c>
      <c r="AJ211" s="463"/>
      <c r="AK211" s="463"/>
      <c r="AL211" s="464"/>
      <c r="AM211" s="462">
        <f>SUM(AM194:AP210)-SUM(AM208:AP209)</f>
        <v>0</v>
      </c>
      <c r="AN211" s="463"/>
      <c r="AO211" s="463"/>
      <c r="AP211" s="464"/>
      <c r="AQ211" s="462">
        <f>SUM(AQ194:AT210)-SUM(AQ208:AT209)</f>
        <v>6994</v>
      </c>
      <c r="AR211" s="463"/>
      <c r="AS211" s="463"/>
      <c r="AT211" s="464"/>
      <c r="AU211" s="462">
        <f>SUM(AU194:AX210)-SUM(AU208:AX209)</f>
        <v>0</v>
      </c>
      <c r="AV211" s="463"/>
      <c r="AW211" s="463"/>
      <c r="AX211" s="464"/>
      <c r="AY211" s="462">
        <f>SUM(AY194:BB210)-SUM(AY208:BB209)</f>
        <v>0</v>
      </c>
      <c r="AZ211" s="463"/>
      <c r="BA211" s="463"/>
      <c r="BB211" s="464"/>
      <c r="BC211" s="462">
        <f>SUM(BC194:BF210)-SUM(BC208:BF209)</f>
        <v>6787</v>
      </c>
      <c r="BD211" s="463"/>
      <c r="BE211" s="463"/>
      <c r="BF211" s="464"/>
      <c r="BG211" s="439">
        <f t="shared" si="89"/>
        <v>0.37586531539015339</v>
      </c>
      <c r="BH211" s="440"/>
    </row>
    <row r="212" spans="1:60" ht="20.100000000000001" customHeight="1">
      <c r="A212" s="434" t="s">
        <v>813</v>
      </c>
      <c r="B212" s="435"/>
      <c r="C212" s="521" t="s">
        <v>148</v>
      </c>
      <c r="D212" s="522"/>
      <c r="E212" s="522"/>
      <c r="F212" s="522"/>
      <c r="G212" s="522"/>
      <c r="H212" s="522"/>
      <c r="I212" s="522"/>
      <c r="J212" s="522"/>
      <c r="K212" s="522"/>
      <c r="L212" s="522"/>
      <c r="M212" s="522"/>
      <c r="N212" s="522"/>
      <c r="O212" s="522"/>
      <c r="P212" s="522"/>
      <c r="Q212" s="522"/>
      <c r="R212" s="522"/>
      <c r="S212" s="522"/>
      <c r="T212" s="522"/>
      <c r="U212" s="522"/>
      <c r="V212" s="522"/>
      <c r="W212" s="522"/>
      <c r="X212" s="522"/>
      <c r="Y212" s="522"/>
      <c r="Z212" s="522"/>
      <c r="AA212" s="522"/>
      <c r="AB212" s="523"/>
      <c r="AC212" s="376" t="s">
        <v>124</v>
      </c>
      <c r="AD212" s="377"/>
      <c r="AE212" s="454">
        <v>0</v>
      </c>
      <c r="AF212" s="455"/>
      <c r="AG212" s="455"/>
      <c r="AH212" s="456"/>
      <c r="AI212" s="454">
        <v>213</v>
      </c>
      <c r="AJ212" s="455"/>
      <c r="AK212" s="455"/>
      <c r="AL212" s="456"/>
      <c r="AM212" s="454">
        <v>0</v>
      </c>
      <c r="AN212" s="455"/>
      <c r="AO212" s="455"/>
      <c r="AP212" s="456"/>
      <c r="AQ212" s="454">
        <v>213</v>
      </c>
      <c r="AR212" s="455"/>
      <c r="AS212" s="455"/>
      <c r="AT212" s="456"/>
      <c r="AU212" s="454">
        <v>0</v>
      </c>
      <c r="AV212" s="455"/>
      <c r="AW212" s="455"/>
      <c r="AX212" s="456"/>
      <c r="AY212" s="454">
        <v>0</v>
      </c>
      <c r="AZ212" s="455"/>
      <c r="BA212" s="455"/>
      <c r="BB212" s="456"/>
      <c r="BC212" s="454">
        <v>213</v>
      </c>
      <c r="BD212" s="455"/>
      <c r="BE212" s="455"/>
      <c r="BF212" s="456"/>
      <c r="BG212" s="457">
        <f t="shared" ref="BG212:BG267" si="128">IF(AI212&gt;0,BC212/AI212,"n.é.")</f>
        <v>1</v>
      </c>
      <c r="BH212" s="458"/>
    </row>
    <row r="213" spans="1:60" ht="20.100000000000001" customHeight="1">
      <c r="A213" s="434" t="s">
        <v>814</v>
      </c>
      <c r="B213" s="435"/>
      <c r="C213" s="521" t="s">
        <v>149</v>
      </c>
      <c r="D213" s="522"/>
      <c r="E213" s="522"/>
      <c r="F213" s="522"/>
      <c r="G213" s="522"/>
      <c r="H213" s="522"/>
      <c r="I213" s="522"/>
      <c r="J213" s="522"/>
      <c r="K213" s="522"/>
      <c r="L213" s="522"/>
      <c r="M213" s="522"/>
      <c r="N213" s="522"/>
      <c r="O213" s="522"/>
      <c r="P213" s="522"/>
      <c r="Q213" s="522"/>
      <c r="R213" s="522"/>
      <c r="S213" s="522"/>
      <c r="T213" s="522"/>
      <c r="U213" s="522"/>
      <c r="V213" s="522"/>
      <c r="W213" s="522"/>
      <c r="X213" s="522"/>
      <c r="Y213" s="522"/>
      <c r="Z213" s="522"/>
      <c r="AA213" s="522"/>
      <c r="AB213" s="523"/>
      <c r="AC213" s="376" t="s">
        <v>125</v>
      </c>
      <c r="AD213" s="377"/>
      <c r="AE213" s="454">
        <f>25738+46000</f>
        <v>71738</v>
      </c>
      <c r="AF213" s="455"/>
      <c r="AG213" s="455"/>
      <c r="AH213" s="456"/>
      <c r="AI213" s="454">
        <v>83935</v>
      </c>
      <c r="AJ213" s="455"/>
      <c r="AK213" s="455"/>
      <c r="AL213" s="456"/>
      <c r="AM213" s="454">
        <v>0</v>
      </c>
      <c r="AN213" s="455"/>
      <c r="AO213" s="455"/>
      <c r="AP213" s="456"/>
      <c r="AQ213" s="454">
        <v>83935</v>
      </c>
      <c r="AR213" s="455"/>
      <c r="AS213" s="455"/>
      <c r="AT213" s="456"/>
      <c r="AU213" s="454">
        <v>0</v>
      </c>
      <c r="AV213" s="455"/>
      <c r="AW213" s="455"/>
      <c r="AX213" s="456"/>
      <c r="AY213" s="454">
        <v>0</v>
      </c>
      <c r="AZ213" s="455"/>
      <c r="BA213" s="455"/>
      <c r="BB213" s="456"/>
      <c r="BC213" s="454">
        <v>81935</v>
      </c>
      <c r="BD213" s="455"/>
      <c r="BE213" s="455"/>
      <c r="BF213" s="456"/>
      <c r="BG213" s="457">
        <f t="shared" si="128"/>
        <v>0.97617203788645979</v>
      </c>
      <c r="BH213" s="458"/>
    </row>
    <row r="214" spans="1:60" ht="20.100000000000001" customHeight="1">
      <c r="A214" s="434" t="s">
        <v>815</v>
      </c>
      <c r="B214" s="435"/>
      <c r="C214" s="521" t="s">
        <v>150</v>
      </c>
      <c r="D214" s="522"/>
      <c r="E214" s="522"/>
      <c r="F214" s="522"/>
      <c r="G214" s="522"/>
      <c r="H214" s="522"/>
      <c r="I214" s="522"/>
      <c r="J214" s="522"/>
      <c r="K214" s="522"/>
      <c r="L214" s="522"/>
      <c r="M214" s="522"/>
      <c r="N214" s="522"/>
      <c r="O214" s="522"/>
      <c r="P214" s="522"/>
      <c r="Q214" s="522"/>
      <c r="R214" s="522"/>
      <c r="S214" s="522"/>
      <c r="T214" s="522"/>
      <c r="U214" s="522"/>
      <c r="V214" s="522"/>
      <c r="W214" s="522"/>
      <c r="X214" s="522"/>
      <c r="Y214" s="522"/>
      <c r="Z214" s="522"/>
      <c r="AA214" s="522"/>
      <c r="AB214" s="523"/>
      <c r="AC214" s="376" t="s">
        <v>126</v>
      </c>
      <c r="AD214" s="377"/>
      <c r="AE214" s="454">
        <v>0</v>
      </c>
      <c r="AF214" s="455"/>
      <c r="AG214" s="455"/>
      <c r="AH214" s="456"/>
      <c r="AI214" s="454">
        <v>153</v>
      </c>
      <c r="AJ214" s="455"/>
      <c r="AK214" s="455"/>
      <c r="AL214" s="456"/>
      <c r="AM214" s="454">
        <v>0</v>
      </c>
      <c r="AN214" s="455"/>
      <c r="AO214" s="455"/>
      <c r="AP214" s="456"/>
      <c r="AQ214" s="454">
        <v>153</v>
      </c>
      <c r="AR214" s="455"/>
      <c r="AS214" s="455"/>
      <c r="AT214" s="456"/>
      <c r="AU214" s="454">
        <v>0</v>
      </c>
      <c r="AV214" s="455"/>
      <c r="AW214" s="455"/>
      <c r="AX214" s="456"/>
      <c r="AY214" s="454">
        <v>0</v>
      </c>
      <c r="AZ214" s="455"/>
      <c r="BA214" s="455"/>
      <c r="BB214" s="456"/>
      <c r="BC214" s="454">
        <v>153</v>
      </c>
      <c r="BD214" s="455"/>
      <c r="BE214" s="455"/>
      <c r="BF214" s="456"/>
      <c r="BG214" s="457">
        <f t="shared" si="128"/>
        <v>1</v>
      </c>
      <c r="BH214" s="458"/>
    </row>
    <row r="215" spans="1:60" ht="20.100000000000001" customHeight="1">
      <c r="A215" s="434" t="s">
        <v>816</v>
      </c>
      <c r="B215" s="435"/>
      <c r="C215" s="521" t="s">
        <v>151</v>
      </c>
      <c r="D215" s="522"/>
      <c r="E215" s="522"/>
      <c r="F215" s="522"/>
      <c r="G215" s="522"/>
      <c r="H215" s="522"/>
      <c r="I215" s="522"/>
      <c r="J215" s="522"/>
      <c r="K215" s="522"/>
      <c r="L215" s="522"/>
      <c r="M215" s="522"/>
      <c r="N215" s="522"/>
      <c r="O215" s="522"/>
      <c r="P215" s="522"/>
      <c r="Q215" s="522"/>
      <c r="R215" s="522"/>
      <c r="S215" s="522"/>
      <c r="T215" s="522"/>
      <c r="U215" s="522"/>
      <c r="V215" s="522"/>
      <c r="W215" s="522"/>
      <c r="X215" s="522"/>
      <c r="Y215" s="522"/>
      <c r="Z215" s="522"/>
      <c r="AA215" s="522"/>
      <c r="AB215" s="523"/>
      <c r="AC215" s="376" t="s">
        <v>127</v>
      </c>
      <c r="AD215" s="377"/>
      <c r="AE215" s="454">
        <v>0</v>
      </c>
      <c r="AF215" s="455"/>
      <c r="AG215" s="455"/>
      <c r="AH215" s="456"/>
      <c r="AI215" s="454">
        <v>9080</v>
      </c>
      <c r="AJ215" s="455"/>
      <c r="AK215" s="455"/>
      <c r="AL215" s="456"/>
      <c r="AM215" s="454">
        <v>0</v>
      </c>
      <c r="AN215" s="455"/>
      <c r="AO215" s="455"/>
      <c r="AP215" s="456"/>
      <c r="AQ215" s="454">
        <v>9080</v>
      </c>
      <c r="AR215" s="455"/>
      <c r="AS215" s="455"/>
      <c r="AT215" s="456"/>
      <c r="AU215" s="454">
        <v>0</v>
      </c>
      <c r="AV215" s="455"/>
      <c r="AW215" s="455"/>
      <c r="AX215" s="456"/>
      <c r="AY215" s="454">
        <v>0</v>
      </c>
      <c r="AZ215" s="455"/>
      <c r="BA215" s="455"/>
      <c r="BB215" s="456"/>
      <c r="BC215" s="454">
        <v>9080</v>
      </c>
      <c r="BD215" s="455"/>
      <c r="BE215" s="455"/>
      <c r="BF215" s="456"/>
      <c r="BG215" s="457">
        <f t="shared" si="128"/>
        <v>1</v>
      </c>
      <c r="BH215" s="458"/>
    </row>
    <row r="216" spans="1:60" ht="20.100000000000001" customHeight="1">
      <c r="A216" s="434" t="s">
        <v>817</v>
      </c>
      <c r="B216" s="435"/>
      <c r="C216" s="365" t="s">
        <v>152</v>
      </c>
      <c r="D216" s="366"/>
      <c r="E216" s="366"/>
      <c r="F216" s="366"/>
      <c r="G216" s="366"/>
      <c r="H216" s="366"/>
      <c r="I216" s="366"/>
      <c r="J216" s="366"/>
      <c r="K216" s="366"/>
      <c r="L216" s="366"/>
      <c r="M216" s="366"/>
      <c r="N216" s="366"/>
      <c r="O216" s="366"/>
      <c r="P216" s="366"/>
      <c r="Q216" s="366"/>
      <c r="R216" s="366"/>
      <c r="S216" s="366"/>
      <c r="T216" s="366"/>
      <c r="U216" s="366"/>
      <c r="V216" s="366"/>
      <c r="W216" s="366"/>
      <c r="X216" s="366"/>
      <c r="Y216" s="366"/>
      <c r="Z216" s="366"/>
      <c r="AA216" s="366"/>
      <c r="AB216" s="367"/>
      <c r="AC216" s="376" t="s">
        <v>128</v>
      </c>
      <c r="AD216" s="377"/>
      <c r="AE216" s="454">
        <v>0</v>
      </c>
      <c r="AF216" s="455"/>
      <c r="AG216" s="455"/>
      <c r="AH216" s="456"/>
      <c r="AI216" s="454">
        <v>0</v>
      </c>
      <c r="AJ216" s="455"/>
      <c r="AK216" s="455"/>
      <c r="AL216" s="456"/>
      <c r="AM216" s="454">
        <v>0</v>
      </c>
      <c r="AN216" s="455"/>
      <c r="AO216" s="455"/>
      <c r="AP216" s="456"/>
      <c r="AQ216" s="454">
        <v>0</v>
      </c>
      <c r="AR216" s="455"/>
      <c r="AS216" s="455"/>
      <c r="AT216" s="456"/>
      <c r="AU216" s="454">
        <v>0</v>
      </c>
      <c r="AV216" s="455"/>
      <c r="AW216" s="455"/>
      <c r="AX216" s="456"/>
      <c r="AY216" s="454">
        <v>0</v>
      </c>
      <c r="AZ216" s="455"/>
      <c r="BA216" s="455"/>
      <c r="BB216" s="456"/>
      <c r="BC216" s="454">
        <v>0</v>
      </c>
      <c r="BD216" s="455"/>
      <c r="BE216" s="455"/>
      <c r="BF216" s="456"/>
      <c r="BG216" s="457" t="str">
        <f t="shared" si="128"/>
        <v>n.é.</v>
      </c>
      <c r="BH216" s="458"/>
    </row>
    <row r="217" spans="1:60" ht="20.100000000000001" customHeight="1">
      <c r="A217" s="434" t="s">
        <v>818</v>
      </c>
      <c r="B217" s="435"/>
      <c r="C217" s="365" t="s">
        <v>153</v>
      </c>
      <c r="D217" s="366"/>
      <c r="E217" s="366"/>
      <c r="F217" s="366"/>
      <c r="G217" s="366"/>
      <c r="H217" s="366"/>
      <c r="I217" s="366"/>
      <c r="J217" s="366"/>
      <c r="K217" s="366"/>
      <c r="L217" s="366"/>
      <c r="M217" s="366"/>
      <c r="N217" s="366"/>
      <c r="O217" s="366"/>
      <c r="P217" s="366"/>
      <c r="Q217" s="366"/>
      <c r="R217" s="366"/>
      <c r="S217" s="366"/>
      <c r="T217" s="366"/>
      <c r="U217" s="366"/>
      <c r="V217" s="366"/>
      <c r="W217" s="366"/>
      <c r="X217" s="366"/>
      <c r="Y217" s="366"/>
      <c r="Z217" s="366"/>
      <c r="AA217" s="366"/>
      <c r="AB217" s="367"/>
      <c r="AC217" s="376" t="s">
        <v>129</v>
      </c>
      <c r="AD217" s="377"/>
      <c r="AE217" s="454">
        <v>0</v>
      </c>
      <c r="AF217" s="455"/>
      <c r="AG217" s="455"/>
      <c r="AH217" s="456"/>
      <c r="AI217" s="454">
        <v>0</v>
      </c>
      <c r="AJ217" s="455"/>
      <c r="AK217" s="455"/>
      <c r="AL217" s="456"/>
      <c r="AM217" s="454">
        <v>0</v>
      </c>
      <c r="AN217" s="455"/>
      <c r="AO217" s="455"/>
      <c r="AP217" s="456"/>
      <c r="AQ217" s="454">
        <v>0</v>
      </c>
      <c r="AR217" s="455"/>
      <c r="AS217" s="455"/>
      <c r="AT217" s="456"/>
      <c r="AU217" s="454">
        <v>0</v>
      </c>
      <c r="AV217" s="455"/>
      <c r="AW217" s="455"/>
      <c r="AX217" s="456"/>
      <c r="AY217" s="454">
        <v>0</v>
      </c>
      <c r="AZ217" s="455"/>
      <c r="BA217" s="455"/>
      <c r="BB217" s="456"/>
      <c r="BC217" s="454">
        <v>0</v>
      </c>
      <c r="BD217" s="455"/>
      <c r="BE217" s="455"/>
      <c r="BF217" s="456"/>
      <c r="BG217" s="457" t="str">
        <f t="shared" si="128"/>
        <v>n.é.</v>
      </c>
      <c r="BH217" s="458"/>
    </row>
    <row r="218" spans="1:60" ht="20.100000000000001" customHeight="1">
      <c r="A218" s="434" t="s">
        <v>819</v>
      </c>
      <c r="B218" s="435"/>
      <c r="C218" s="365" t="s">
        <v>154</v>
      </c>
      <c r="D218" s="366"/>
      <c r="E218" s="366"/>
      <c r="F218" s="366"/>
      <c r="G218" s="366"/>
      <c r="H218" s="366"/>
      <c r="I218" s="366"/>
      <c r="J218" s="366"/>
      <c r="K218" s="366"/>
      <c r="L218" s="366"/>
      <c r="M218" s="366"/>
      <c r="N218" s="366"/>
      <c r="O218" s="366"/>
      <c r="P218" s="366"/>
      <c r="Q218" s="366"/>
      <c r="R218" s="366"/>
      <c r="S218" s="366"/>
      <c r="T218" s="366"/>
      <c r="U218" s="366"/>
      <c r="V218" s="366"/>
      <c r="W218" s="366"/>
      <c r="X218" s="366"/>
      <c r="Y218" s="366"/>
      <c r="Z218" s="366"/>
      <c r="AA218" s="366"/>
      <c r="AB218" s="367"/>
      <c r="AC218" s="376" t="s">
        <v>130</v>
      </c>
      <c r="AD218" s="377"/>
      <c r="AE218" s="454">
        <v>6950</v>
      </c>
      <c r="AF218" s="455"/>
      <c r="AG218" s="455"/>
      <c r="AH218" s="456"/>
      <c r="AI218" s="454">
        <v>9507</v>
      </c>
      <c r="AJ218" s="455"/>
      <c r="AK218" s="455"/>
      <c r="AL218" s="456"/>
      <c r="AM218" s="454">
        <v>0</v>
      </c>
      <c r="AN218" s="455"/>
      <c r="AO218" s="455"/>
      <c r="AP218" s="456"/>
      <c r="AQ218" s="454">
        <v>9507</v>
      </c>
      <c r="AR218" s="455"/>
      <c r="AS218" s="455"/>
      <c r="AT218" s="456"/>
      <c r="AU218" s="454">
        <v>0</v>
      </c>
      <c r="AV218" s="455"/>
      <c r="AW218" s="455"/>
      <c r="AX218" s="456"/>
      <c r="AY218" s="454">
        <v>0</v>
      </c>
      <c r="AZ218" s="455"/>
      <c r="BA218" s="455"/>
      <c r="BB218" s="456"/>
      <c r="BC218" s="454">
        <v>9507</v>
      </c>
      <c r="BD218" s="455"/>
      <c r="BE218" s="455"/>
      <c r="BF218" s="456"/>
      <c r="BG218" s="457">
        <f t="shared" si="128"/>
        <v>1</v>
      </c>
      <c r="BH218" s="458"/>
    </row>
    <row r="219" spans="1:60" s="3" customFormat="1" ht="20.100000000000001" customHeight="1">
      <c r="A219" s="495" t="s">
        <v>820</v>
      </c>
      <c r="B219" s="496"/>
      <c r="C219" s="477" t="s">
        <v>867</v>
      </c>
      <c r="D219" s="478"/>
      <c r="E219" s="478"/>
      <c r="F219" s="478"/>
      <c r="G219" s="478"/>
      <c r="H219" s="478"/>
      <c r="I219" s="478"/>
      <c r="J219" s="478"/>
      <c r="K219" s="478"/>
      <c r="L219" s="478"/>
      <c r="M219" s="478"/>
      <c r="N219" s="478"/>
      <c r="O219" s="478"/>
      <c r="P219" s="478"/>
      <c r="Q219" s="478"/>
      <c r="R219" s="478"/>
      <c r="S219" s="478"/>
      <c r="T219" s="478"/>
      <c r="U219" s="478"/>
      <c r="V219" s="478"/>
      <c r="W219" s="478"/>
      <c r="X219" s="478"/>
      <c r="Y219" s="478"/>
      <c r="Z219" s="478"/>
      <c r="AA219" s="478"/>
      <c r="AB219" s="479"/>
      <c r="AC219" s="500" t="s">
        <v>60</v>
      </c>
      <c r="AD219" s="501"/>
      <c r="AE219" s="462">
        <f>SUM(AE212:AH218)</f>
        <v>78688</v>
      </c>
      <c r="AF219" s="463"/>
      <c r="AG219" s="463"/>
      <c r="AH219" s="464"/>
      <c r="AI219" s="462">
        <f t="shared" ref="AI219" si="129">SUM(AI212:AL218)</f>
        <v>102888</v>
      </c>
      <c r="AJ219" s="463"/>
      <c r="AK219" s="463"/>
      <c r="AL219" s="464"/>
      <c r="AM219" s="462">
        <f t="shared" ref="AM219" si="130">SUM(AM212:AP218)</f>
        <v>0</v>
      </c>
      <c r="AN219" s="463"/>
      <c r="AO219" s="463"/>
      <c r="AP219" s="464"/>
      <c r="AQ219" s="462">
        <f t="shared" ref="AQ219" si="131">SUM(AQ212:AT218)</f>
        <v>102888</v>
      </c>
      <c r="AR219" s="463"/>
      <c r="AS219" s="463"/>
      <c r="AT219" s="464"/>
      <c r="AU219" s="462">
        <f t="shared" ref="AU219" si="132">SUM(AU212:AX218)</f>
        <v>0</v>
      </c>
      <c r="AV219" s="463"/>
      <c r="AW219" s="463"/>
      <c r="AX219" s="464"/>
      <c r="AY219" s="462">
        <f t="shared" ref="AY219" si="133">SUM(AY212:BB218)</f>
        <v>0</v>
      </c>
      <c r="AZ219" s="463"/>
      <c r="BA219" s="463"/>
      <c r="BB219" s="464"/>
      <c r="BC219" s="462">
        <f t="shared" ref="BC219" si="134">SUM(BC212:BF218)</f>
        <v>100888</v>
      </c>
      <c r="BD219" s="463"/>
      <c r="BE219" s="463"/>
      <c r="BF219" s="464"/>
      <c r="BG219" s="439">
        <f t="shared" si="128"/>
        <v>0.98056138713941376</v>
      </c>
      <c r="BH219" s="440"/>
    </row>
    <row r="220" spans="1:60" ht="20.100000000000001" customHeight="1">
      <c r="A220" s="434" t="s">
        <v>821</v>
      </c>
      <c r="B220" s="435"/>
      <c r="C220" s="388" t="s">
        <v>167</v>
      </c>
      <c r="D220" s="389"/>
      <c r="E220" s="389"/>
      <c r="F220" s="389"/>
      <c r="G220" s="389"/>
      <c r="H220" s="389"/>
      <c r="I220" s="389"/>
      <c r="J220" s="389"/>
      <c r="K220" s="389"/>
      <c r="L220" s="389"/>
      <c r="M220" s="389"/>
      <c r="N220" s="389"/>
      <c r="O220" s="389"/>
      <c r="P220" s="389"/>
      <c r="Q220" s="389"/>
      <c r="R220" s="389"/>
      <c r="S220" s="389"/>
      <c r="T220" s="389"/>
      <c r="U220" s="389"/>
      <c r="V220" s="389"/>
      <c r="W220" s="389"/>
      <c r="X220" s="389"/>
      <c r="Y220" s="389"/>
      <c r="Z220" s="389"/>
      <c r="AA220" s="389"/>
      <c r="AB220" s="390"/>
      <c r="AC220" s="376" t="s">
        <v>155</v>
      </c>
      <c r="AD220" s="377"/>
      <c r="AE220" s="454">
        <v>7874</v>
      </c>
      <c r="AF220" s="455"/>
      <c r="AG220" s="455"/>
      <c r="AH220" s="456"/>
      <c r="AI220" s="454">
        <v>21041</v>
      </c>
      <c r="AJ220" s="455"/>
      <c r="AK220" s="455"/>
      <c r="AL220" s="456"/>
      <c r="AM220" s="454">
        <v>0</v>
      </c>
      <c r="AN220" s="455"/>
      <c r="AO220" s="455"/>
      <c r="AP220" s="456"/>
      <c r="AQ220" s="454">
        <v>21041</v>
      </c>
      <c r="AR220" s="455"/>
      <c r="AS220" s="455"/>
      <c r="AT220" s="456"/>
      <c r="AU220" s="454">
        <v>0</v>
      </c>
      <c r="AV220" s="455"/>
      <c r="AW220" s="455"/>
      <c r="AX220" s="456"/>
      <c r="AY220" s="454">
        <v>0</v>
      </c>
      <c r="AZ220" s="455"/>
      <c r="BA220" s="455"/>
      <c r="BB220" s="456"/>
      <c r="BC220" s="454">
        <v>21041</v>
      </c>
      <c r="BD220" s="455"/>
      <c r="BE220" s="455"/>
      <c r="BF220" s="456"/>
      <c r="BG220" s="457">
        <f t="shared" si="128"/>
        <v>1</v>
      </c>
      <c r="BH220" s="458"/>
    </row>
    <row r="221" spans="1:60" ht="20.100000000000001" customHeight="1">
      <c r="A221" s="434" t="s">
        <v>822</v>
      </c>
      <c r="B221" s="435"/>
      <c r="C221" s="388" t="s">
        <v>168</v>
      </c>
      <c r="D221" s="389"/>
      <c r="E221" s="389"/>
      <c r="F221" s="389"/>
      <c r="G221" s="389"/>
      <c r="H221" s="389"/>
      <c r="I221" s="389"/>
      <c r="J221" s="389"/>
      <c r="K221" s="389"/>
      <c r="L221" s="389"/>
      <c r="M221" s="389"/>
      <c r="N221" s="389"/>
      <c r="O221" s="389"/>
      <c r="P221" s="389"/>
      <c r="Q221" s="389"/>
      <c r="R221" s="389"/>
      <c r="S221" s="389"/>
      <c r="T221" s="389"/>
      <c r="U221" s="389"/>
      <c r="V221" s="389"/>
      <c r="W221" s="389"/>
      <c r="X221" s="389"/>
      <c r="Y221" s="389"/>
      <c r="Z221" s="389"/>
      <c r="AA221" s="389"/>
      <c r="AB221" s="390"/>
      <c r="AC221" s="376" t="s">
        <v>156</v>
      </c>
      <c r="AD221" s="377"/>
      <c r="AE221" s="454">
        <v>0</v>
      </c>
      <c r="AF221" s="455"/>
      <c r="AG221" s="455"/>
      <c r="AH221" s="456"/>
      <c r="AI221" s="454">
        <v>0</v>
      </c>
      <c r="AJ221" s="455"/>
      <c r="AK221" s="455"/>
      <c r="AL221" s="456"/>
      <c r="AM221" s="454">
        <v>0</v>
      </c>
      <c r="AN221" s="455"/>
      <c r="AO221" s="455"/>
      <c r="AP221" s="456"/>
      <c r="AQ221" s="454">
        <v>0</v>
      </c>
      <c r="AR221" s="455"/>
      <c r="AS221" s="455"/>
      <c r="AT221" s="456"/>
      <c r="AU221" s="454">
        <v>0</v>
      </c>
      <c r="AV221" s="455"/>
      <c r="AW221" s="455"/>
      <c r="AX221" s="456"/>
      <c r="AY221" s="454">
        <v>0</v>
      </c>
      <c r="AZ221" s="455"/>
      <c r="BA221" s="455"/>
      <c r="BB221" s="456"/>
      <c r="BC221" s="454">
        <v>0</v>
      </c>
      <c r="BD221" s="455"/>
      <c r="BE221" s="455"/>
      <c r="BF221" s="456"/>
      <c r="BG221" s="457" t="str">
        <f t="shared" si="128"/>
        <v>n.é.</v>
      </c>
      <c r="BH221" s="458"/>
    </row>
    <row r="222" spans="1:60" ht="20.100000000000001" customHeight="1">
      <c r="A222" s="434" t="s">
        <v>823</v>
      </c>
      <c r="B222" s="435"/>
      <c r="C222" s="388" t="s">
        <v>169</v>
      </c>
      <c r="D222" s="389"/>
      <c r="E222" s="389"/>
      <c r="F222" s="389"/>
      <c r="G222" s="389"/>
      <c r="H222" s="389"/>
      <c r="I222" s="389"/>
      <c r="J222" s="389"/>
      <c r="K222" s="389"/>
      <c r="L222" s="389"/>
      <c r="M222" s="389"/>
      <c r="N222" s="389"/>
      <c r="O222" s="389"/>
      <c r="P222" s="389"/>
      <c r="Q222" s="389"/>
      <c r="R222" s="389"/>
      <c r="S222" s="389"/>
      <c r="T222" s="389"/>
      <c r="U222" s="389"/>
      <c r="V222" s="389"/>
      <c r="W222" s="389"/>
      <c r="X222" s="389"/>
      <c r="Y222" s="389"/>
      <c r="Z222" s="389"/>
      <c r="AA222" s="389"/>
      <c r="AB222" s="390"/>
      <c r="AC222" s="376" t="s">
        <v>157</v>
      </c>
      <c r="AD222" s="377"/>
      <c r="AE222" s="454">
        <v>0</v>
      </c>
      <c r="AF222" s="455"/>
      <c r="AG222" s="455"/>
      <c r="AH222" s="456"/>
      <c r="AI222" s="454">
        <v>0</v>
      </c>
      <c r="AJ222" s="455"/>
      <c r="AK222" s="455"/>
      <c r="AL222" s="456"/>
      <c r="AM222" s="454">
        <v>0</v>
      </c>
      <c r="AN222" s="455"/>
      <c r="AO222" s="455"/>
      <c r="AP222" s="456"/>
      <c r="AQ222" s="454">
        <v>0</v>
      </c>
      <c r="AR222" s="455"/>
      <c r="AS222" s="455"/>
      <c r="AT222" s="456"/>
      <c r="AU222" s="454">
        <v>0</v>
      </c>
      <c r="AV222" s="455"/>
      <c r="AW222" s="455"/>
      <c r="AX222" s="456"/>
      <c r="AY222" s="454">
        <v>0</v>
      </c>
      <c r="AZ222" s="455"/>
      <c r="BA222" s="455"/>
      <c r="BB222" s="456"/>
      <c r="BC222" s="454">
        <v>0</v>
      </c>
      <c r="BD222" s="455"/>
      <c r="BE222" s="455"/>
      <c r="BF222" s="456"/>
      <c r="BG222" s="457" t="str">
        <f t="shared" si="128"/>
        <v>n.é.</v>
      </c>
      <c r="BH222" s="458"/>
    </row>
    <row r="223" spans="1:60" ht="20.100000000000001" customHeight="1">
      <c r="A223" s="434" t="s">
        <v>824</v>
      </c>
      <c r="B223" s="435"/>
      <c r="C223" s="388" t="s">
        <v>170</v>
      </c>
      <c r="D223" s="389"/>
      <c r="E223" s="389"/>
      <c r="F223" s="389"/>
      <c r="G223" s="389"/>
      <c r="H223" s="389"/>
      <c r="I223" s="389"/>
      <c r="J223" s="389"/>
      <c r="K223" s="389"/>
      <c r="L223" s="389"/>
      <c r="M223" s="389"/>
      <c r="N223" s="389"/>
      <c r="O223" s="389"/>
      <c r="P223" s="389"/>
      <c r="Q223" s="389"/>
      <c r="R223" s="389"/>
      <c r="S223" s="389"/>
      <c r="T223" s="389"/>
      <c r="U223" s="389"/>
      <c r="V223" s="389"/>
      <c r="W223" s="389"/>
      <c r="X223" s="389"/>
      <c r="Y223" s="389"/>
      <c r="Z223" s="389"/>
      <c r="AA223" s="389"/>
      <c r="AB223" s="390"/>
      <c r="AC223" s="376" t="s">
        <v>158</v>
      </c>
      <c r="AD223" s="377"/>
      <c r="AE223" s="454">
        <v>2126</v>
      </c>
      <c r="AF223" s="455"/>
      <c r="AG223" s="455"/>
      <c r="AH223" s="456"/>
      <c r="AI223" s="454">
        <v>5552</v>
      </c>
      <c r="AJ223" s="455"/>
      <c r="AK223" s="455"/>
      <c r="AL223" s="456"/>
      <c r="AM223" s="454">
        <v>0</v>
      </c>
      <c r="AN223" s="455"/>
      <c r="AO223" s="455"/>
      <c r="AP223" s="456"/>
      <c r="AQ223" s="454">
        <v>5552</v>
      </c>
      <c r="AR223" s="455"/>
      <c r="AS223" s="455"/>
      <c r="AT223" s="456"/>
      <c r="AU223" s="454">
        <v>0</v>
      </c>
      <c r="AV223" s="455"/>
      <c r="AW223" s="455"/>
      <c r="AX223" s="456"/>
      <c r="AY223" s="454">
        <v>0</v>
      </c>
      <c r="AZ223" s="455"/>
      <c r="BA223" s="455"/>
      <c r="BB223" s="456"/>
      <c r="BC223" s="454">
        <v>5552</v>
      </c>
      <c r="BD223" s="455"/>
      <c r="BE223" s="455"/>
      <c r="BF223" s="456"/>
      <c r="BG223" s="457">
        <f t="shared" si="128"/>
        <v>1</v>
      </c>
      <c r="BH223" s="458"/>
    </row>
    <row r="224" spans="1:60" s="3" customFormat="1" ht="20.100000000000001" customHeight="1">
      <c r="A224" s="495" t="s">
        <v>825</v>
      </c>
      <c r="B224" s="496"/>
      <c r="C224" s="497" t="s">
        <v>868</v>
      </c>
      <c r="D224" s="498"/>
      <c r="E224" s="498"/>
      <c r="F224" s="498"/>
      <c r="G224" s="498"/>
      <c r="H224" s="498"/>
      <c r="I224" s="498"/>
      <c r="J224" s="498"/>
      <c r="K224" s="498"/>
      <c r="L224" s="498"/>
      <c r="M224" s="498"/>
      <c r="N224" s="498"/>
      <c r="O224" s="498"/>
      <c r="P224" s="498"/>
      <c r="Q224" s="498"/>
      <c r="R224" s="498"/>
      <c r="S224" s="498"/>
      <c r="T224" s="498"/>
      <c r="U224" s="498"/>
      <c r="V224" s="498"/>
      <c r="W224" s="498"/>
      <c r="X224" s="498"/>
      <c r="Y224" s="498"/>
      <c r="Z224" s="498"/>
      <c r="AA224" s="498"/>
      <c r="AB224" s="499"/>
      <c r="AC224" s="500" t="s">
        <v>61</v>
      </c>
      <c r="AD224" s="501"/>
      <c r="AE224" s="462">
        <f>SUM(AE220:AH223)</f>
        <v>10000</v>
      </c>
      <c r="AF224" s="463"/>
      <c r="AG224" s="463"/>
      <c r="AH224" s="464"/>
      <c r="AI224" s="462">
        <f t="shared" ref="AI224" si="135">SUM(AI220:AL223)</f>
        <v>26593</v>
      </c>
      <c r="AJ224" s="463"/>
      <c r="AK224" s="463"/>
      <c r="AL224" s="464"/>
      <c r="AM224" s="462">
        <f t="shared" ref="AM224" si="136">SUM(AM220:AP223)</f>
        <v>0</v>
      </c>
      <c r="AN224" s="463"/>
      <c r="AO224" s="463"/>
      <c r="AP224" s="464"/>
      <c r="AQ224" s="462">
        <f t="shared" ref="AQ224" si="137">SUM(AQ220:AT223)</f>
        <v>26593</v>
      </c>
      <c r="AR224" s="463"/>
      <c r="AS224" s="463"/>
      <c r="AT224" s="464"/>
      <c r="AU224" s="462">
        <f t="shared" ref="AU224" si="138">SUM(AU220:AX223)</f>
        <v>0</v>
      </c>
      <c r="AV224" s="463"/>
      <c r="AW224" s="463"/>
      <c r="AX224" s="464"/>
      <c r="AY224" s="462">
        <f t="shared" ref="AY224" si="139">SUM(AY220:BB223)</f>
        <v>0</v>
      </c>
      <c r="AZ224" s="463"/>
      <c r="BA224" s="463"/>
      <c r="BB224" s="464"/>
      <c r="BC224" s="462">
        <f t="shared" ref="BC224" si="140">SUM(BC220:BF223)</f>
        <v>26593</v>
      </c>
      <c r="BD224" s="463"/>
      <c r="BE224" s="463"/>
      <c r="BF224" s="464"/>
      <c r="BG224" s="439">
        <f t="shared" si="128"/>
        <v>1</v>
      </c>
      <c r="BH224" s="440"/>
    </row>
    <row r="225" spans="1:60" ht="20.100000000000001" customHeight="1">
      <c r="A225" s="434" t="s">
        <v>826</v>
      </c>
      <c r="B225" s="435"/>
      <c r="C225" s="388" t="s">
        <v>416</v>
      </c>
      <c r="D225" s="389"/>
      <c r="E225" s="389"/>
      <c r="F225" s="389"/>
      <c r="G225" s="389"/>
      <c r="H225" s="389"/>
      <c r="I225" s="389"/>
      <c r="J225" s="389"/>
      <c r="K225" s="389"/>
      <c r="L225" s="389"/>
      <c r="M225" s="389"/>
      <c r="N225" s="389"/>
      <c r="O225" s="389"/>
      <c r="P225" s="389"/>
      <c r="Q225" s="389"/>
      <c r="R225" s="389"/>
      <c r="S225" s="389"/>
      <c r="T225" s="389"/>
      <c r="U225" s="389"/>
      <c r="V225" s="389"/>
      <c r="W225" s="389"/>
      <c r="X225" s="389"/>
      <c r="Y225" s="389"/>
      <c r="Z225" s="389"/>
      <c r="AA225" s="389"/>
      <c r="AB225" s="390"/>
      <c r="AC225" s="376" t="s">
        <v>159</v>
      </c>
      <c r="AD225" s="377"/>
      <c r="AE225" s="454">
        <v>0</v>
      </c>
      <c r="AF225" s="455"/>
      <c r="AG225" s="455"/>
      <c r="AH225" s="456"/>
      <c r="AI225" s="454">
        <v>0</v>
      </c>
      <c r="AJ225" s="455"/>
      <c r="AK225" s="455"/>
      <c r="AL225" s="456"/>
      <c r="AM225" s="454">
        <v>0</v>
      </c>
      <c r="AN225" s="455"/>
      <c r="AO225" s="455"/>
      <c r="AP225" s="456"/>
      <c r="AQ225" s="454">
        <v>0</v>
      </c>
      <c r="AR225" s="455"/>
      <c r="AS225" s="455"/>
      <c r="AT225" s="456"/>
      <c r="AU225" s="454">
        <v>0</v>
      </c>
      <c r="AV225" s="455"/>
      <c r="AW225" s="455"/>
      <c r="AX225" s="456"/>
      <c r="AY225" s="454">
        <v>0</v>
      </c>
      <c r="AZ225" s="455"/>
      <c r="BA225" s="455"/>
      <c r="BB225" s="456"/>
      <c r="BC225" s="454">
        <v>0</v>
      </c>
      <c r="BD225" s="455"/>
      <c r="BE225" s="455"/>
      <c r="BF225" s="456"/>
      <c r="BG225" s="457" t="str">
        <f t="shared" si="128"/>
        <v>n.é.</v>
      </c>
      <c r="BH225" s="458"/>
    </row>
    <row r="226" spans="1:60" ht="20.100000000000001" customHeight="1">
      <c r="A226" s="434" t="s">
        <v>827</v>
      </c>
      <c r="B226" s="435"/>
      <c r="C226" s="388" t="s">
        <v>417</v>
      </c>
      <c r="D226" s="389"/>
      <c r="E226" s="389"/>
      <c r="F226" s="389"/>
      <c r="G226" s="389"/>
      <c r="H226" s="389"/>
      <c r="I226" s="389"/>
      <c r="J226" s="389"/>
      <c r="K226" s="389"/>
      <c r="L226" s="389"/>
      <c r="M226" s="389"/>
      <c r="N226" s="389"/>
      <c r="O226" s="389"/>
      <c r="P226" s="389"/>
      <c r="Q226" s="389"/>
      <c r="R226" s="389"/>
      <c r="S226" s="389"/>
      <c r="T226" s="389"/>
      <c r="U226" s="389"/>
      <c r="V226" s="389"/>
      <c r="W226" s="389"/>
      <c r="X226" s="389"/>
      <c r="Y226" s="389"/>
      <c r="Z226" s="389"/>
      <c r="AA226" s="389"/>
      <c r="AB226" s="390"/>
      <c r="AC226" s="376" t="s">
        <v>160</v>
      </c>
      <c r="AD226" s="377"/>
      <c r="AE226" s="454">
        <v>0</v>
      </c>
      <c r="AF226" s="455"/>
      <c r="AG226" s="455"/>
      <c r="AH226" s="456"/>
      <c r="AI226" s="454">
        <v>0</v>
      </c>
      <c r="AJ226" s="455"/>
      <c r="AK226" s="455"/>
      <c r="AL226" s="456"/>
      <c r="AM226" s="454">
        <v>0</v>
      </c>
      <c r="AN226" s="455"/>
      <c r="AO226" s="455"/>
      <c r="AP226" s="456"/>
      <c r="AQ226" s="454">
        <v>0</v>
      </c>
      <c r="AR226" s="455"/>
      <c r="AS226" s="455"/>
      <c r="AT226" s="456"/>
      <c r="AU226" s="454">
        <v>0</v>
      </c>
      <c r="AV226" s="455"/>
      <c r="AW226" s="455"/>
      <c r="AX226" s="456"/>
      <c r="AY226" s="454">
        <v>0</v>
      </c>
      <c r="AZ226" s="455"/>
      <c r="BA226" s="455"/>
      <c r="BB226" s="456"/>
      <c r="BC226" s="454">
        <v>0</v>
      </c>
      <c r="BD226" s="455"/>
      <c r="BE226" s="455"/>
      <c r="BF226" s="456"/>
      <c r="BG226" s="457" t="str">
        <f t="shared" si="128"/>
        <v>n.é.</v>
      </c>
      <c r="BH226" s="458"/>
    </row>
    <row r="227" spans="1:60" ht="20.100000000000001" customHeight="1">
      <c r="A227" s="434" t="s">
        <v>828</v>
      </c>
      <c r="B227" s="435"/>
      <c r="C227" s="388" t="s">
        <v>418</v>
      </c>
      <c r="D227" s="389"/>
      <c r="E227" s="389"/>
      <c r="F227" s="389"/>
      <c r="G227" s="389"/>
      <c r="H227" s="389"/>
      <c r="I227" s="389"/>
      <c r="J227" s="389"/>
      <c r="K227" s="389"/>
      <c r="L227" s="389"/>
      <c r="M227" s="389"/>
      <c r="N227" s="389"/>
      <c r="O227" s="389"/>
      <c r="P227" s="389"/>
      <c r="Q227" s="389"/>
      <c r="R227" s="389"/>
      <c r="S227" s="389"/>
      <c r="T227" s="389"/>
      <c r="U227" s="389"/>
      <c r="V227" s="389"/>
      <c r="W227" s="389"/>
      <c r="X227" s="389"/>
      <c r="Y227" s="389"/>
      <c r="Z227" s="389"/>
      <c r="AA227" s="389"/>
      <c r="AB227" s="390"/>
      <c r="AC227" s="376" t="s">
        <v>161</v>
      </c>
      <c r="AD227" s="377"/>
      <c r="AE227" s="454">
        <v>0</v>
      </c>
      <c r="AF227" s="455"/>
      <c r="AG227" s="455"/>
      <c r="AH227" s="456"/>
      <c r="AI227" s="454">
        <v>0</v>
      </c>
      <c r="AJ227" s="455"/>
      <c r="AK227" s="455"/>
      <c r="AL227" s="456"/>
      <c r="AM227" s="454">
        <v>0</v>
      </c>
      <c r="AN227" s="455"/>
      <c r="AO227" s="455"/>
      <c r="AP227" s="456"/>
      <c r="AQ227" s="454">
        <v>0</v>
      </c>
      <c r="AR227" s="455"/>
      <c r="AS227" s="455"/>
      <c r="AT227" s="456"/>
      <c r="AU227" s="454">
        <v>0</v>
      </c>
      <c r="AV227" s="455"/>
      <c r="AW227" s="455"/>
      <c r="AX227" s="456"/>
      <c r="AY227" s="454">
        <v>0</v>
      </c>
      <c r="AZ227" s="455"/>
      <c r="BA227" s="455"/>
      <c r="BB227" s="456"/>
      <c r="BC227" s="454">
        <v>0</v>
      </c>
      <c r="BD227" s="455"/>
      <c r="BE227" s="455"/>
      <c r="BF227" s="456"/>
      <c r="BG227" s="457" t="str">
        <f t="shared" si="128"/>
        <v>n.é.</v>
      </c>
      <c r="BH227" s="458"/>
    </row>
    <row r="228" spans="1:60" ht="20.100000000000001" customHeight="1">
      <c r="A228" s="434" t="s">
        <v>829</v>
      </c>
      <c r="B228" s="435"/>
      <c r="C228" s="388" t="s">
        <v>171</v>
      </c>
      <c r="D228" s="389"/>
      <c r="E228" s="389"/>
      <c r="F228" s="389"/>
      <c r="G228" s="389"/>
      <c r="H228" s="389"/>
      <c r="I228" s="389"/>
      <c r="J228" s="389"/>
      <c r="K228" s="389"/>
      <c r="L228" s="389"/>
      <c r="M228" s="389"/>
      <c r="N228" s="389"/>
      <c r="O228" s="389"/>
      <c r="P228" s="389"/>
      <c r="Q228" s="389"/>
      <c r="R228" s="389"/>
      <c r="S228" s="389"/>
      <c r="T228" s="389"/>
      <c r="U228" s="389"/>
      <c r="V228" s="389"/>
      <c r="W228" s="389"/>
      <c r="X228" s="389"/>
      <c r="Y228" s="389"/>
      <c r="Z228" s="389"/>
      <c r="AA228" s="389"/>
      <c r="AB228" s="390"/>
      <c r="AC228" s="376" t="s">
        <v>162</v>
      </c>
      <c r="AD228" s="377"/>
      <c r="AE228" s="454">
        <v>0</v>
      </c>
      <c r="AF228" s="455"/>
      <c r="AG228" s="455"/>
      <c r="AH228" s="456"/>
      <c r="AI228" s="454">
        <v>0</v>
      </c>
      <c r="AJ228" s="455"/>
      <c r="AK228" s="455"/>
      <c r="AL228" s="456"/>
      <c r="AM228" s="454">
        <v>0</v>
      </c>
      <c r="AN228" s="455"/>
      <c r="AO228" s="455"/>
      <c r="AP228" s="456"/>
      <c r="AQ228" s="454">
        <v>0</v>
      </c>
      <c r="AR228" s="455"/>
      <c r="AS228" s="455"/>
      <c r="AT228" s="456"/>
      <c r="AU228" s="454">
        <v>0</v>
      </c>
      <c r="AV228" s="455"/>
      <c r="AW228" s="455"/>
      <c r="AX228" s="456"/>
      <c r="AY228" s="454">
        <v>0</v>
      </c>
      <c r="AZ228" s="455"/>
      <c r="BA228" s="455"/>
      <c r="BB228" s="456"/>
      <c r="BC228" s="454">
        <v>0</v>
      </c>
      <c r="BD228" s="455"/>
      <c r="BE228" s="455"/>
      <c r="BF228" s="456"/>
      <c r="BG228" s="457" t="str">
        <f t="shared" si="128"/>
        <v>n.é.</v>
      </c>
      <c r="BH228" s="458"/>
    </row>
    <row r="229" spans="1:60" ht="20.100000000000001" customHeight="1">
      <c r="A229" s="434" t="s">
        <v>830</v>
      </c>
      <c r="B229" s="435"/>
      <c r="C229" s="388" t="s">
        <v>419</v>
      </c>
      <c r="D229" s="389"/>
      <c r="E229" s="389"/>
      <c r="F229" s="389"/>
      <c r="G229" s="389"/>
      <c r="H229" s="389"/>
      <c r="I229" s="389"/>
      <c r="J229" s="389"/>
      <c r="K229" s="389"/>
      <c r="L229" s="389"/>
      <c r="M229" s="389"/>
      <c r="N229" s="389"/>
      <c r="O229" s="389"/>
      <c r="P229" s="389"/>
      <c r="Q229" s="389"/>
      <c r="R229" s="389"/>
      <c r="S229" s="389"/>
      <c r="T229" s="389"/>
      <c r="U229" s="389"/>
      <c r="V229" s="389"/>
      <c r="W229" s="389"/>
      <c r="X229" s="389"/>
      <c r="Y229" s="389"/>
      <c r="Z229" s="389"/>
      <c r="AA229" s="389"/>
      <c r="AB229" s="390"/>
      <c r="AC229" s="376" t="s">
        <v>163</v>
      </c>
      <c r="AD229" s="377"/>
      <c r="AE229" s="454">
        <v>0</v>
      </c>
      <c r="AF229" s="455"/>
      <c r="AG229" s="455"/>
      <c r="AH229" s="456"/>
      <c r="AI229" s="454">
        <v>0</v>
      </c>
      <c r="AJ229" s="455"/>
      <c r="AK229" s="455"/>
      <c r="AL229" s="456"/>
      <c r="AM229" s="454">
        <v>0</v>
      </c>
      <c r="AN229" s="455"/>
      <c r="AO229" s="455"/>
      <c r="AP229" s="456"/>
      <c r="AQ229" s="454">
        <v>0</v>
      </c>
      <c r="AR229" s="455"/>
      <c r="AS229" s="455"/>
      <c r="AT229" s="456"/>
      <c r="AU229" s="454">
        <v>0</v>
      </c>
      <c r="AV229" s="455"/>
      <c r="AW229" s="455"/>
      <c r="AX229" s="456"/>
      <c r="AY229" s="454">
        <v>0</v>
      </c>
      <c r="AZ229" s="455"/>
      <c r="BA229" s="455"/>
      <c r="BB229" s="456"/>
      <c r="BC229" s="454">
        <v>0</v>
      </c>
      <c r="BD229" s="455"/>
      <c r="BE229" s="455"/>
      <c r="BF229" s="456"/>
      <c r="BG229" s="457" t="str">
        <f t="shared" si="128"/>
        <v>n.é.</v>
      </c>
      <c r="BH229" s="458"/>
    </row>
    <row r="230" spans="1:60" ht="20.100000000000001" customHeight="1">
      <c r="A230" s="434" t="s">
        <v>831</v>
      </c>
      <c r="B230" s="435"/>
      <c r="C230" s="388" t="s">
        <v>420</v>
      </c>
      <c r="D230" s="389"/>
      <c r="E230" s="389"/>
      <c r="F230" s="389"/>
      <c r="G230" s="389"/>
      <c r="H230" s="389"/>
      <c r="I230" s="389"/>
      <c r="J230" s="389"/>
      <c r="K230" s="389"/>
      <c r="L230" s="389"/>
      <c r="M230" s="389"/>
      <c r="N230" s="389"/>
      <c r="O230" s="389"/>
      <c r="P230" s="389"/>
      <c r="Q230" s="389"/>
      <c r="R230" s="389"/>
      <c r="S230" s="389"/>
      <c r="T230" s="389"/>
      <c r="U230" s="389"/>
      <c r="V230" s="389"/>
      <c r="W230" s="389"/>
      <c r="X230" s="389"/>
      <c r="Y230" s="389"/>
      <c r="Z230" s="389"/>
      <c r="AA230" s="389"/>
      <c r="AB230" s="390"/>
      <c r="AC230" s="376" t="s">
        <v>164</v>
      </c>
      <c r="AD230" s="377"/>
      <c r="AE230" s="454">
        <v>0</v>
      </c>
      <c r="AF230" s="455"/>
      <c r="AG230" s="455"/>
      <c r="AH230" s="456"/>
      <c r="AI230" s="454">
        <v>0</v>
      </c>
      <c r="AJ230" s="455"/>
      <c r="AK230" s="455"/>
      <c r="AL230" s="456"/>
      <c r="AM230" s="454">
        <v>0</v>
      </c>
      <c r="AN230" s="455"/>
      <c r="AO230" s="455"/>
      <c r="AP230" s="456"/>
      <c r="AQ230" s="454">
        <v>0</v>
      </c>
      <c r="AR230" s="455"/>
      <c r="AS230" s="455"/>
      <c r="AT230" s="456"/>
      <c r="AU230" s="454">
        <v>0</v>
      </c>
      <c r="AV230" s="455"/>
      <c r="AW230" s="455"/>
      <c r="AX230" s="456"/>
      <c r="AY230" s="454">
        <v>0</v>
      </c>
      <c r="AZ230" s="455"/>
      <c r="BA230" s="455"/>
      <c r="BB230" s="456"/>
      <c r="BC230" s="454">
        <v>0</v>
      </c>
      <c r="BD230" s="455"/>
      <c r="BE230" s="455"/>
      <c r="BF230" s="456"/>
      <c r="BG230" s="457" t="str">
        <f t="shared" si="128"/>
        <v>n.é.</v>
      </c>
      <c r="BH230" s="458"/>
    </row>
    <row r="231" spans="1:60" ht="20.100000000000001" customHeight="1">
      <c r="A231" s="434" t="s">
        <v>832</v>
      </c>
      <c r="B231" s="435"/>
      <c r="C231" s="388" t="s">
        <v>172</v>
      </c>
      <c r="D231" s="389"/>
      <c r="E231" s="389"/>
      <c r="F231" s="389"/>
      <c r="G231" s="389"/>
      <c r="H231" s="389"/>
      <c r="I231" s="389"/>
      <c r="J231" s="389"/>
      <c r="K231" s="389"/>
      <c r="L231" s="389"/>
      <c r="M231" s="389"/>
      <c r="N231" s="389"/>
      <c r="O231" s="389"/>
      <c r="P231" s="389"/>
      <c r="Q231" s="389"/>
      <c r="R231" s="389"/>
      <c r="S231" s="389"/>
      <c r="T231" s="389"/>
      <c r="U231" s="389"/>
      <c r="V231" s="389"/>
      <c r="W231" s="389"/>
      <c r="X231" s="389"/>
      <c r="Y231" s="389"/>
      <c r="Z231" s="389"/>
      <c r="AA231" s="389"/>
      <c r="AB231" s="390"/>
      <c r="AC231" s="376" t="s">
        <v>165</v>
      </c>
      <c r="AD231" s="377"/>
      <c r="AE231" s="454">
        <v>0</v>
      </c>
      <c r="AF231" s="455"/>
      <c r="AG231" s="455"/>
      <c r="AH231" s="456"/>
      <c r="AI231" s="454">
        <v>0</v>
      </c>
      <c r="AJ231" s="455"/>
      <c r="AK231" s="455"/>
      <c r="AL231" s="456"/>
      <c r="AM231" s="454">
        <v>0</v>
      </c>
      <c r="AN231" s="455"/>
      <c r="AO231" s="455"/>
      <c r="AP231" s="456"/>
      <c r="AQ231" s="454">
        <v>0</v>
      </c>
      <c r="AR231" s="455"/>
      <c r="AS231" s="455"/>
      <c r="AT231" s="456"/>
      <c r="AU231" s="454">
        <v>0</v>
      </c>
      <c r="AV231" s="455"/>
      <c r="AW231" s="455"/>
      <c r="AX231" s="456"/>
      <c r="AY231" s="454">
        <v>0</v>
      </c>
      <c r="AZ231" s="455"/>
      <c r="BA231" s="455"/>
      <c r="BB231" s="456"/>
      <c r="BC231" s="454">
        <v>0</v>
      </c>
      <c r="BD231" s="455"/>
      <c r="BE231" s="455"/>
      <c r="BF231" s="456"/>
      <c r="BG231" s="457" t="str">
        <f t="shared" si="128"/>
        <v>n.é.</v>
      </c>
      <c r="BH231" s="458"/>
    </row>
    <row r="232" spans="1:60" ht="20.100000000000001" customHeight="1">
      <c r="A232" s="434" t="s">
        <v>833</v>
      </c>
      <c r="B232" s="435"/>
      <c r="C232" s="388" t="s">
        <v>778</v>
      </c>
      <c r="D232" s="389"/>
      <c r="E232" s="389"/>
      <c r="F232" s="389"/>
      <c r="G232" s="389"/>
      <c r="H232" s="389"/>
      <c r="I232" s="389"/>
      <c r="J232" s="389"/>
      <c r="K232" s="389"/>
      <c r="L232" s="389"/>
      <c r="M232" s="389"/>
      <c r="N232" s="389"/>
      <c r="O232" s="389"/>
      <c r="P232" s="389"/>
      <c r="Q232" s="389"/>
      <c r="R232" s="389"/>
      <c r="S232" s="389"/>
      <c r="T232" s="389"/>
      <c r="U232" s="389"/>
      <c r="V232" s="389"/>
      <c r="W232" s="389"/>
      <c r="X232" s="389"/>
      <c r="Y232" s="389"/>
      <c r="Z232" s="389"/>
      <c r="AA232" s="389"/>
      <c r="AB232" s="390"/>
      <c r="AC232" s="376" t="s">
        <v>166</v>
      </c>
      <c r="AD232" s="377"/>
      <c r="AE232" s="454">
        <v>0</v>
      </c>
      <c r="AF232" s="455"/>
      <c r="AG232" s="455"/>
      <c r="AH232" s="456"/>
      <c r="AI232" s="454">
        <v>0</v>
      </c>
      <c r="AJ232" s="455"/>
      <c r="AK232" s="455"/>
      <c r="AL232" s="456"/>
      <c r="AM232" s="454">
        <v>0</v>
      </c>
      <c r="AN232" s="455"/>
      <c r="AO232" s="455"/>
      <c r="AP232" s="456"/>
      <c r="AQ232" s="454">
        <v>0</v>
      </c>
      <c r="AR232" s="455"/>
      <c r="AS232" s="455"/>
      <c r="AT232" s="456"/>
      <c r="AU232" s="454">
        <v>0</v>
      </c>
      <c r="AV232" s="455"/>
      <c r="AW232" s="455"/>
      <c r="AX232" s="456"/>
      <c r="AY232" s="454">
        <v>0</v>
      </c>
      <c r="AZ232" s="455"/>
      <c r="BA232" s="455"/>
      <c r="BB232" s="456"/>
      <c r="BC232" s="454">
        <v>0</v>
      </c>
      <c r="BD232" s="455"/>
      <c r="BE232" s="455"/>
      <c r="BF232" s="456"/>
      <c r="BG232" s="457" t="str">
        <f t="shared" ref="BG232" si="141">IF(AI232&gt;0,BC232/AI232,"n.é.")</f>
        <v>n.é.</v>
      </c>
      <c r="BH232" s="458"/>
    </row>
    <row r="233" spans="1:60" ht="20.100000000000001" customHeight="1">
      <c r="A233" s="434" t="s">
        <v>834</v>
      </c>
      <c r="B233" s="435"/>
      <c r="C233" s="388" t="s">
        <v>173</v>
      </c>
      <c r="D233" s="389"/>
      <c r="E233" s="389"/>
      <c r="F233" s="389"/>
      <c r="G233" s="389"/>
      <c r="H233" s="389"/>
      <c r="I233" s="389"/>
      <c r="J233" s="389"/>
      <c r="K233" s="389"/>
      <c r="L233" s="389"/>
      <c r="M233" s="389"/>
      <c r="N233" s="389"/>
      <c r="O233" s="389"/>
      <c r="P233" s="389"/>
      <c r="Q233" s="389"/>
      <c r="R233" s="389"/>
      <c r="S233" s="389"/>
      <c r="T233" s="389"/>
      <c r="U233" s="389"/>
      <c r="V233" s="389"/>
      <c r="W233" s="389"/>
      <c r="X233" s="389"/>
      <c r="Y233" s="389"/>
      <c r="Z233" s="389"/>
      <c r="AA233" s="389"/>
      <c r="AB233" s="390"/>
      <c r="AC233" s="376" t="s">
        <v>779</v>
      </c>
      <c r="AD233" s="377"/>
      <c r="AE233" s="454">
        <v>17</v>
      </c>
      <c r="AF233" s="455"/>
      <c r="AG233" s="455"/>
      <c r="AH233" s="456"/>
      <c r="AI233" s="454">
        <v>3611</v>
      </c>
      <c r="AJ233" s="455"/>
      <c r="AK233" s="455"/>
      <c r="AL233" s="456"/>
      <c r="AM233" s="454">
        <v>0</v>
      </c>
      <c r="AN233" s="455"/>
      <c r="AO233" s="455"/>
      <c r="AP233" s="456"/>
      <c r="AQ233" s="454">
        <v>3611</v>
      </c>
      <c r="AR233" s="455"/>
      <c r="AS233" s="455"/>
      <c r="AT233" s="456"/>
      <c r="AU233" s="454">
        <v>0</v>
      </c>
      <c r="AV233" s="455"/>
      <c r="AW233" s="455"/>
      <c r="AX233" s="456"/>
      <c r="AY233" s="454">
        <v>0</v>
      </c>
      <c r="AZ233" s="455"/>
      <c r="BA233" s="455"/>
      <c r="BB233" s="456"/>
      <c r="BC233" s="454">
        <v>3611</v>
      </c>
      <c r="BD233" s="455"/>
      <c r="BE233" s="455"/>
      <c r="BF233" s="456"/>
      <c r="BG233" s="457">
        <f t="shared" si="128"/>
        <v>1</v>
      </c>
      <c r="BH233" s="458"/>
    </row>
    <row r="234" spans="1:60" ht="20.100000000000001" customHeight="1">
      <c r="A234" s="495" t="s">
        <v>835</v>
      </c>
      <c r="B234" s="496"/>
      <c r="C234" s="497" t="s">
        <v>869</v>
      </c>
      <c r="D234" s="498"/>
      <c r="E234" s="498"/>
      <c r="F234" s="498"/>
      <c r="G234" s="498"/>
      <c r="H234" s="498"/>
      <c r="I234" s="498"/>
      <c r="J234" s="498"/>
      <c r="K234" s="498"/>
      <c r="L234" s="498"/>
      <c r="M234" s="498"/>
      <c r="N234" s="498"/>
      <c r="O234" s="498"/>
      <c r="P234" s="498"/>
      <c r="Q234" s="498"/>
      <c r="R234" s="498"/>
      <c r="S234" s="498"/>
      <c r="T234" s="498"/>
      <c r="U234" s="498"/>
      <c r="V234" s="498"/>
      <c r="W234" s="498"/>
      <c r="X234" s="498"/>
      <c r="Y234" s="498"/>
      <c r="Z234" s="498"/>
      <c r="AA234" s="498"/>
      <c r="AB234" s="499"/>
      <c r="AC234" s="500" t="s">
        <v>62</v>
      </c>
      <c r="AD234" s="501"/>
      <c r="AE234" s="462">
        <f>SUM(AE225:AH233)</f>
        <v>17</v>
      </c>
      <c r="AF234" s="463"/>
      <c r="AG234" s="463"/>
      <c r="AH234" s="464"/>
      <c r="AI234" s="462">
        <f t="shared" ref="AI234" si="142">SUM(AI225:AL233)</f>
        <v>3611</v>
      </c>
      <c r="AJ234" s="463"/>
      <c r="AK234" s="463"/>
      <c r="AL234" s="464"/>
      <c r="AM234" s="462">
        <f t="shared" ref="AM234" si="143">SUM(AM225:AP233)</f>
        <v>0</v>
      </c>
      <c r="AN234" s="463"/>
      <c r="AO234" s="463"/>
      <c r="AP234" s="464"/>
      <c r="AQ234" s="462">
        <f t="shared" ref="AQ234" si="144">SUM(AQ225:AT233)</f>
        <v>3611</v>
      </c>
      <c r="AR234" s="463"/>
      <c r="AS234" s="463"/>
      <c r="AT234" s="464"/>
      <c r="AU234" s="462">
        <f t="shared" ref="AU234" si="145">SUM(AU225:AX233)</f>
        <v>0</v>
      </c>
      <c r="AV234" s="463"/>
      <c r="AW234" s="463"/>
      <c r="AX234" s="464"/>
      <c r="AY234" s="462">
        <f t="shared" ref="AY234" si="146">SUM(AY225:BB233)</f>
        <v>0</v>
      </c>
      <c r="AZ234" s="463"/>
      <c r="BA234" s="463"/>
      <c r="BB234" s="464"/>
      <c r="BC234" s="462">
        <f t="shared" ref="BC234" si="147">SUM(BC225:BF233)</f>
        <v>3611</v>
      </c>
      <c r="BD234" s="463"/>
      <c r="BE234" s="463"/>
      <c r="BF234" s="464"/>
      <c r="BG234" s="439">
        <f t="shared" si="128"/>
        <v>1</v>
      </c>
      <c r="BH234" s="440"/>
    </row>
    <row r="235" spans="1:60" s="3" customFormat="1" ht="20.100000000000001" customHeight="1">
      <c r="A235" s="510" t="s">
        <v>836</v>
      </c>
      <c r="B235" s="511"/>
      <c r="C235" s="512" t="s">
        <v>870</v>
      </c>
      <c r="D235" s="513"/>
      <c r="E235" s="513"/>
      <c r="F235" s="513"/>
      <c r="G235" s="513"/>
      <c r="H235" s="513"/>
      <c r="I235" s="513"/>
      <c r="J235" s="513"/>
      <c r="K235" s="513"/>
      <c r="L235" s="513"/>
      <c r="M235" s="513"/>
      <c r="N235" s="513"/>
      <c r="O235" s="513"/>
      <c r="P235" s="513"/>
      <c r="Q235" s="513"/>
      <c r="R235" s="513"/>
      <c r="S235" s="513"/>
      <c r="T235" s="513"/>
      <c r="U235" s="513"/>
      <c r="V235" s="513"/>
      <c r="W235" s="513"/>
      <c r="X235" s="513"/>
      <c r="Y235" s="513"/>
      <c r="Z235" s="513"/>
      <c r="AA235" s="513"/>
      <c r="AB235" s="514"/>
      <c r="AC235" s="383" t="s">
        <v>174</v>
      </c>
      <c r="AD235" s="384"/>
      <c r="AE235" s="518">
        <f>AE150+AE151+AE182+AE193+AE211+AE219+AE224+AE234</f>
        <v>263819</v>
      </c>
      <c r="AF235" s="519"/>
      <c r="AG235" s="519"/>
      <c r="AH235" s="520"/>
      <c r="AI235" s="518">
        <f>AI150+AI151+AI182+AI193+AI211+AI219+AI224+AI234</f>
        <v>345119</v>
      </c>
      <c r="AJ235" s="519"/>
      <c r="AK235" s="519"/>
      <c r="AL235" s="520"/>
      <c r="AM235" s="518">
        <f>AM150+AM151+AM182+AM193+AM211+AM219+AM224+AM234</f>
        <v>771</v>
      </c>
      <c r="AN235" s="519"/>
      <c r="AO235" s="519"/>
      <c r="AP235" s="520"/>
      <c r="AQ235" s="518">
        <f>AQ150+AQ151+AQ182+AQ193+AQ211+AQ219+AQ224+AQ234</f>
        <v>333285</v>
      </c>
      <c r="AR235" s="519"/>
      <c r="AS235" s="519"/>
      <c r="AT235" s="520"/>
      <c r="AU235" s="518">
        <f>AU150+AU151+AU182+AU193+AU211+AU219+AU224+AU234</f>
        <v>357170</v>
      </c>
      <c r="AV235" s="519"/>
      <c r="AW235" s="519"/>
      <c r="AX235" s="520"/>
      <c r="AY235" s="518">
        <f>AY150+AY151+AY182+AY193+AY211+AY219+AY224+AY234</f>
        <v>999</v>
      </c>
      <c r="AZ235" s="519"/>
      <c r="BA235" s="519"/>
      <c r="BB235" s="520"/>
      <c r="BC235" s="518">
        <f>BC150+BC151+BC182+BC193+BC211+BC219+BC224+BC234</f>
        <v>320973</v>
      </c>
      <c r="BD235" s="519"/>
      <c r="BE235" s="519"/>
      <c r="BF235" s="520"/>
      <c r="BG235" s="508">
        <f t="shared" si="128"/>
        <v>0.9300357268072752</v>
      </c>
      <c r="BH235" s="509"/>
    </row>
    <row r="236" spans="1:60" ht="20.100000000000001" customHeight="1">
      <c r="A236" s="434" t="s">
        <v>837</v>
      </c>
      <c r="B236" s="435"/>
      <c r="C236" s="388" t="s">
        <v>780</v>
      </c>
      <c r="D236" s="389"/>
      <c r="E236" s="389"/>
      <c r="F236" s="389"/>
      <c r="G236" s="389"/>
      <c r="H236" s="389"/>
      <c r="I236" s="389"/>
      <c r="J236" s="389"/>
      <c r="K236" s="389"/>
      <c r="L236" s="389"/>
      <c r="M236" s="389"/>
      <c r="N236" s="389"/>
      <c r="O236" s="389"/>
      <c r="P236" s="389"/>
      <c r="Q236" s="389"/>
      <c r="R236" s="389"/>
      <c r="S236" s="389"/>
      <c r="T236" s="389"/>
      <c r="U236" s="389"/>
      <c r="V236" s="389"/>
      <c r="W236" s="389"/>
      <c r="X236" s="389"/>
      <c r="Y236" s="389"/>
      <c r="Z236" s="389"/>
      <c r="AA236" s="389"/>
      <c r="AB236" s="390"/>
      <c r="AC236" s="368" t="s">
        <v>381</v>
      </c>
      <c r="AD236" s="369"/>
      <c r="AE236" s="436">
        <v>0</v>
      </c>
      <c r="AF236" s="436"/>
      <c r="AG236" s="436"/>
      <c r="AH236" s="436"/>
      <c r="AI236" s="436">
        <v>0</v>
      </c>
      <c r="AJ236" s="436"/>
      <c r="AK236" s="436"/>
      <c r="AL236" s="436"/>
      <c r="AM236" s="436">
        <v>0</v>
      </c>
      <c r="AN236" s="436"/>
      <c r="AO236" s="436"/>
      <c r="AP236" s="436"/>
      <c r="AQ236" s="436">
        <v>0</v>
      </c>
      <c r="AR236" s="436"/>
      <c r="AS236" s="436"/>
      <c r="AT236" s="436"/>
      <c r="AU236" s="436">
        <v>0</v>
      </c>
      <c r="AV236" s="436"/>
      <c r="AW236" s="436"/>
      <c r="AX236" s="436"/>
      <c r="AY236" s="436">
        <v>0</v>
      </c>
      <c r="AZ236" s="436"/>
      <c r="BA236" s="436"/>
      <c r="BB236" s="436"/>
      <c r="BC236" s="436">
        <v>0</v>
      </c>
      <c r="BD236" s="436"/>
      <c r="BE236" s="436"/>
      <c r="BF236" s="436"/>
      <c r="BG236" s="439" t="str">
        <f t="shared" si="128"/>
        <v>n.é.</v>
      </c>
      <c r="BH236" s="440"/>
    </row>
    <row r="237" spans="1:60" ht="20.100000000000001" customHeight="1">
      <c r="A237" s="434" t="s">
        <v>838</v>
      </c>
      <c r="B237" s="435"/>
      <c r="C237" s="388" t="s">
        <v>382</v>
      </c>
      <c r="D237" s="389"/>
      <c r="E237" s="389"/>
      <c r="F237" s="389"/>
      <c r="G237" s="389"/>
      <c r="H237" s="389"/>
      <c r="I237" s="389"/>
      <c r="J237" s="389"/>
      <c r="K237" s="389"/>
      <c r="L237" s="389"/>
      <c r="M237" s="389"/>
      <c r="N237" s="389"/>
      <c r="O237" s="389"/>
      <c r="P237" s="389"/>
      <c r="Q237" s="389"/>
      <c r="R237" s="389"/>
      <c r="S237" s="389"/>
      <c r="T237" s="389"/>
      <c r="U237" s="389"/>
      <c r="V237" s="389"/>
      <c r="W237" s="389"/>
      <c r="X237" s="389"/>
      <c r="Y237" s="389"/>
      <c r="Z237" s="389"/>
      <c r="AA237" s="389"/>
      <c r="AB237" s="390"/>
      <c r="AC237" s="368" t="s">
        <v>383</v>
      </c>
      <c r="AD237" s="369"/>
      <c r="AE237" s="436">
        <v>0</v>
      </c>
      <c r="AF237" s="436"/>
      <c r="AG237" s="436"/>
      <c r="AH237" s="436"/>
      <c r="AI237" s="436">
        <v>21811</v>
      </c>
      <c r="AJ237" s="436"/>
      <c r="AK237" s="436"/>
      <c r="AL237" s="436"/>
      <c r="AM237" s="436">
        <v>0</v>
      </c>
      <c r="AN237" s="436"/>
      <c r="AO237" s="436"/>
      <c r="AP237" s="436"/>
      <c r="AQ237" s="436">
        <v>21811</v>
      </c>
      <c r="AR237" s="436"/>
      <c r="AS237" s="436"/>
      <c r="AT237" s="436"/>
      <c r="AU237" s="436">
        <v>0</v>
      </c>
      <c r="AV237" s="436"/>
      <c r="AW237" s="436"/>
      <c r="AX237" s="436"/>
      <c r="AY237" s="436">
        <v>0</v>
      </c>
      <c r="AZ237" s="436"/>
      <c r="BA237" s="436"/>
      <c r="BB237" s="436"/>
      <c r="BC237" s="436">
        <v>21811</v>
      </c>
      <c r="BD237" s="436"/>
      <c r="BE237" s="436"/>
      <c r="BF237" s="436"/>
      <c r="BG237" s="439">
        <f>IF(AI237&gt;0,BC237/AI237,"n.é.")</f>
        <v>1</v>
      </c>
      <c r="BH237" s="440"/>
    </row>
    <row r="238" spans="1:60" ht="20.100000000000001" customHeight="1">
      <c r="A238" s="434" t="s">
        <v>839</v>
      </c>
      <c r="B238" s="435"/>
      <c r="C238" s="388" t="s">
        <v>781</v>
      </c>
      <c r="D238" s="389"/>
      <c r="E238" s="389"/>
      <c r="F238" s="389"/>
      <c r="G238" s="389"/>
      <c r="H238" s="389"/>
      <c r="I238" s="389"/>
      <c r="J238" s="389"/>
      <c r="K238" s="389"/>
      <c r="L238" s="389"/>
      <c r="M238" s="389"/>
      <c r="N238" s="389"/>
      <c r="O238" s="389"/>
      <c r="P238" s="389"/>
      <c r="Q238" s="389"/>
      <c r="R238" s="389"/>
      <c r="S238" s="389"/>
      <c r="T238" s="389"/>
      <c r="U238" s="389"/>
      <c r="V238" s="389"/>
      <c r="W238" s="389"/>
      <c r="X238" s="389"/>
      <c r="Y238" s="389"/>
      <c r="Z238" s="389"/>
      <c r="AA238" s="389"/>
      <c r="AB238" s="390"/>
      <c r="AC238" s="368" t="s">
        <v>384</v>
      </c>
      <c r="AD238" s="369"/>
      <c r="AE238" s="436">
        <v>0</v>
      </c>
      <c r="AF238" s="436"/>
      <c r="AG238" s="436"/>
      <c r="AH238" s="436"/>
      <c r="AI238" s="436">
        <v>16887</v>
      </c>
      <c r="AJ238" s="436"/>
      <c r="AK238" s="436"/>
      <c r="AL238" s="436"/>
      <c r="AM238" s="436">
        <v>0</v>
      </c>
      <c r="AN238" s="436"/>
      <c r="AO238" s="436"/>
      <c r="AP238" s="436"/>
      <c r="AQ238" s="436">
        <v>16887</v>
      </c>
      <c r="AR238" s="436"/>
      <c r="AS238" s="436"/>
      <c r="AT238" s="436"/>
      <c r="AU238" s="436">
        <v>0</v>
      </c>
      <c r="AV238" s="436"/>
      <c r="AW238" s="436"/>
      <c r="AX238" s="436"/>
      <c r="AY238" s="436">
        <v>0</v>
      </c>
      <c r="AZ238" s="436"/>
      <c r="BA238" s="436"/>
      <c r="BB238" s="436"/>
      <c r="BC238" s="436">
        <v>16887</v>
      </c>
      <c r="BD238" s="436"/>
      <c r="BE238" s="436"/>
      <c r="BF238" s="436"/>
      <c r="BG238" s="439">
        <f>IF(AI238&gt;0,BC238/AI238,"n.é.")</f>
        <v>1</v>
      </c>
      <c r="BH238" s="440"/>
    </row>
    <row r="239" spans="1:60" ht="20.100000000000001" customHeight="1">
      <c r="A239" s="495" t="s">
        <v>840</v>
      </c>
      <c r="B239" s="496"/>
      <c r="C239" s="497" t="s">
        <v>871</v>
      </c>
      <c r="D239" s="498"/>
      <c r="E239" s="498"/>
      <c r="F239" s="498"/>
      <c r="G239" s="498"/>
      <c r="H239" s="498"/>
      <c r="I239" s="498"/>
      <c r="J239" s="498"/>
      <c r="K239" s="498"/>
      <c r="L239" s="498"/>
      <c r="M239" s="498"/>
      <c r="N239" s="498"/>
      <c r="O239" s="498"/>
      <c r="P239" s="498"/>
      <c r="Q239" s="498"/>
      <c r="R239" s="498"/>
      <c r="S239" s="498"/>
      <c r="T239" s="498"/>
      <c r="U239" s="498"/>
      <c r="V239" s="498"/>
      <c r="W239" s="498"/>
      <c r="X239" s="498"/>
      <c r="Y239" s="498"/>
      <c r="Z239" s="498"/>
      <c r="AA239" s="498"/>
      <c r="AB239" s="499"/>
      <c r="AC239" s="480" t="s">
        <v>385</v>
      </c>
      <c r="AD239" s="481"/>
      <c r="AE239" s="494">
        <f>SUM(AE236:AH238)</f>
        <v>0</v>
      </c>
      <c r="AF239" s="494"/>
      <c r="AG239" s="494"/>
      <c r="AH239" s="494"/>
      <c r="AI239" s="494">
        <f>SUM(AI236:AL238)</f>
        <v>38698</v>
      </c>
      <c r="AJ239" s="494"/>
      <c r="AK239" s="494"/>
      <c r="AL239" s="494"/>
      <c r="AM239" s="494">
        <f>SUM(AM236:AP238)</f>
        <v>0</v>
      </c>
      <c r="AN239" s="494"/>
      <c r="AO239" s="494"/>
      <c r="AP239" s="494"/>
      <c r="AQ239" s="494">
        <f>SUM(AQ236:AT238)</f>
        <v>38698</v>
      </c>
      <c r="AR239" s="494"/>
      <c r="AS239" s="494"/>
      <c r="AT239" s="494"/>
      <c r="AU239" s="494">
        <f>SUM(AU236:AX238)</f>
        <v>0</v>
      </c>
      <c r="AV239" s="494"/>
      <c r="AW239" s="494"/>
      <c r="AX239" s="494"/>
      <c r="AY239" s="494">
        <f>SUM(AY236:BB238)</f>
        <v>0</v>
      </c>
      <c r="AZ239" s="494"/>
      <c r="BA239" s="494"/>
      <c r="BB239" s="494"/>
      <c r="BC239" s="494">
        <f>SUM(BC236:BF238)</f>
        <v>38698</v>
      </c>
      <c r="BD239" s="494"/>
      <c r="BE239" s="494"/>
      <c r="BF239" s="494"/>
      <c r="BG239" s="439">
        <f t="shared" si="128"/>
        <v>1</v>
      </c>
      <c r="BH239" s="440"/>
    </row>
    <row r="240" spans="1:60" ht="20.100000000000001" customHeight="1">
      <c r="A240" s="434" t="s">
        <v>841</v>
      </c>
      <c r="B240" s="435"/>
      <c r="C240" s="365" t="s">
        <v>386</v>
      </c>
      <c r="D240" s="366"/>
      <c r="E240" s="366"/>
      <c r="F240" s="366"/>
      <c r="G240" s="366"/>
      <c r="H240" s="366"/>
      <c r="I240" s="366"/>
      <c r="J240" s="366"/>
      <c r="K240" s="366"/>
      <c r="L240" s="366"/>
      <c r="M240" s="366"/>
      <c r="N240" s="366"/>
      <c r="O240" s="366"/>
      <c r="P240" s="366"/>
      <c r="Q240" s="366"/>
      <c r="R240" s="366"/>
      <c r="S240" s="366"/>
      <c r="T240" s="366"/>
      <c r="U240" s="366"/>
      <c r="V240" s="366"/>
      <c r="W240" s="366"/>
      <c r="X240" s="366"/>
      <c r="Y240" s="366"/>
      <c r="Z240" s="366"/>
      <c r="AA240" s="366"/>
      <c r="AB240" s="367"/>
      <c r="AC240" s="368" t="s">
        <v>387</v>
      </c>
      <c r="AD240" s="369"/>
      <c r="AE240" s="436">
        <v>0</v>
      </c>
      <c r="AF240" s="436"/>
      <c r="AG240" s="436"/>
      <c r="AH240" s="436"/>
      <c r="AI240" s="436">
        <v>0</v>
      </c>
      <c r="AJ240" s="436"/>
      <c r="AK240" s="436"/>
      <c r="AL240" s="436"/>
      <c r="AM240" s="436">
        <v>0</v>
      </c>
      <c r="AN240" s="436"/>
      <c r="AO240" s="436"/>
      <c r="AP240" s="436"/>
      <c r="AQ240" s="436">
        <v>0</v>
      </c>
      <c r="AR240" s="436"/>
      <c r="AS240" s="436"/>
      <c r="AT240" s="436"/>
      <c r="AU240" s="436">
        <v>0</v>
      </c>
      <c r="AV240" s="436"/>
      <c r="AW240" s="436"/>
      <c r="AX240" s="436"/>
      <c r="AY240" s="436">
        <v>0</v>
      </c>
      <c r="AZ240" s="436"/>
      <c r="BA240" s="436"/>
      <c r="BB240" s="436"/>
      <c r="BC240" s="436">
        <v>0</v>
      </c>
      <c r="BD240" s="436"/>
      <c r="BE240" s="436"/>
      <c r="BF240" s="436"/>
      <c r="BG240" s="439" t="str">
        <f t="shared" si="128"/>
        <v>n.é.</v>
      </c>
      <c r="BH240" s="440"/>
    </row>
    <row r="241" spans="1:60" ht="20.100000000000001" customHeight="1">
      <c r="A241" s="434" t="s">
        <v>842</v>
      </c>
      <c r="B241" s="435"/>
      <c r="C241" s="388" t="s">
        <v>389</v>
      </c>
      <c r="D241" s="389"/>
      <c r="E241" s="389"/>
      <c r="F241" s="389"/>
      <c r="G241" s="389"/>
      <c r="H241" s="389"/>
      <c r="I241" s="389"/>
      <c r="J241" s="389"/>
      <c r="K241" s="389"/>
      <c r="L241" s="389"/>
      <c r="M241" s="389"/>
      <c r="N241" s="389"/>
      <c r="O241" s="389"/>
      <c r="P241" s="389"/>
      <c r="Q241" s="389"/>
      <c r="R241" s="389"/>
      <c r="S241" s="389"/>
      <c r="T241" s="389"/>
      <c r="U241" s="389"/>
      <c r="V241" s="389"/>
      <c r="W241" s="389"/>
      <c r="X241" s="389"/>
      <c r="Y241" s="389"/>
      <c r="Z241" s="389"/>
      <c r="AA241" s="389"/>
      <c r="AB241" s="390"/>
      <c r="AC241" s="368" t="s">
        <v>388</v>
      </c>
      <c r="AD241" s="369"/>
      <c r="AE241" s="436">
        <v>0</v>
      </c>
      <c r="AF241" s="436"/>
      <c r="AG241" s="436"/>
      <c r="AH241" s="436"/>
      <c r="AI241" s="436">
        <v>0</v>
      </c>
      <c r="AJ241" s="436"/>
      <c r="AK241" s="436"/>
      <c r="AL241" s="436"/>
      <c r="AM241" s="436">
        <v>0</v>
      </c>
      <c r="AN241" s="436"/>
      <c r="AO241" s="436"/>
      <c r="AP241" s="436"/>
      <c r="AQ241" s="436">
        <v>0</v>
      </c>
      <c r="AR241" s="436"/>
      <c r="AS241" s="436"/>
      <c r="AT241" s="436"/>
      <c r="AU241" s="436">
        <v>0</v>
      </c>
      <c r="AV241" s="436"/>
      <c r="AW241" s="436"/>
      <c r="AX241" s="436"/>
      <c r="AY241" s="436">
        <v>0</v>
      </c>
      <c r="AZ241" s="436"/>
      <c r="BA241" s="436"/>
      <c r="BB241" s="436"/>
      <c r="BC241" s="436">
        <v>0</v>
      </c>
      <c r="BD241" s="436"/>
      <c r="BE241" s="436"/>
      <c r="BF241" s="436"/>
      <c r="BG241" s="439" t="str">
        <f>IF(AI241&gt;0,BC241/AI241,"n.é.")</f>
        <v>n.é.</v>
      </c>
      <c r="BH241" s="440"/>
    </row>
    <row r="242" spans="1:60" ht="20.100000000000001" customHeight="1">
      <c r="A242" s="434" t="s">
        <v>843</v>
      </c>
      <c r="B242" s="435"/>
      <c r="C242" s="388" t="s">
        <v>782</v>
      </c>
      <c r="D242" s="389"/>
      <c r="E242" s="389"/>
      <c r="F242" s="389"/>
      <c r="G242" s="389"/>
      <c r="H242" s="389"/>
      <c r="I242" s="389"/>
      <c r="J242" s="389"/>
      <c r="K242" s="389"/>
      <c r="L242" s="389"/>
      <c r="M242" s="389"/>
      <c r="N242" s="389"/>
      <c r="O242" s="389"/>
      <c r="P242" s="389"/>
      <c r="Q242" s="389"/>
      <c r="R242" s="389"/>
      <c r="S242" s="389"/>
      <c r="T242" s="389"/>
      <c r="U242" s="389"/>
      <c r="V242" s="389"/>
      <c r="W242" s="389"/>
      <c r="X242" s="389"/>
      <c r="Y242" s="389"/>
      <c r="Z242" s="389"/>
      <c r="AA242" s="389"/>
      <c r="AB242" s="390"/>
      <c r="AC242" s="368" t="s">
        <v>390</v>
      </c>
      <c r="AD242" s="369"/>
      <c r="AE242" s="436">
        <v>0</v>
      </c>
      <c r="AF242" s="436"/>
      <c r="AG242" s="436"/>
      <c r="AH242" s="436"/>
      <c r="AI242" s="436">
        <v>0</v>
      </c>
      <c r="AJ242" s="436"/>
      <c r="AK242" s="436"/>
      <c r="AL242" s="436"/>
      <c r="AM242" s="436">
        <v>0</v>
      </c>
      <c r="AN242" s="436"/>
      <c r="AO242" s="436"/>
      <c r="AP242" s="436"/>
      <c r="AQ242" s="436">
        <v>0</v>
      </c>
      <c r="AR242" s="436"/>
      <c r="AS242" s="436"/>
      <c r="AT242" s="436"/>
      <c r="AU242" s="436">
        <v>0</v>
      </c>
      <c r="AV242" s="436"/>
      <c r="AW242" s="436"/>
      <c r="AX242" s="436"/>
      <c r="AY242" s="436">
        <v>0</v>
      </c>
      <c r="AZ242" s="436"/>
      <c r="BA242" s="436"/>
      <c r="BB242" s="436"/>
      <c r="BC242" s="436">
        <v>0</v>
      </c>
      <c r="BD242" s="436"/>
      <c r="BE242" s="436"/>
      <c r="BF242" s="436"/>
      <c r="BG242" s="439" t="str">
        <f>IF(AI242&gt;0,BC242/AI242,"n.é.")</f>
        <v>n.é.</v>
      </c>
      <c r="BH242" s="440"/>
    </row>
    <row r="243" spans="1:60" ht="20.100000000000001" customHeight="1">
      <c r="A243" s="434" t="s">
        <v>844</v>
      </c>
      <c r="B243" s="435"/>
      <c r="C243" s="388" t="s">
        <v>783</v>
      </c>
      <c r="D243" s="389"/>
      <c r="E243" s="389"/>
      <c r="F243" s="389"/>
      <c r="G243" s="389"/>
      <c r="H243" s="389"/>
      <c r="I243" s="389"/>
      <c r="J243" s="389"/>
      <c r="K243" s="389"/>
      <c r="L243" s="389"/>
      <c r="M243" s="389"/>
      <c r="N243" s="389"/>
      <c r="O243" s="389"/>
      <c r="P243" s="389"/>
      <c r="Q243" s="389"/>
      <c r="R243" s="389"/>
      <c r="S243" s="389"/>
      <c r="T243" s="389"/>
      <c r="U243" s="389"/>
      <c r="V243" s="389"/>
      <c r="W243" s="389"/>
      <c r="X243" s="389"/>
      <c r="Y243" s="389"/>
      <c r="Z243" s="389"/>
      <c r="AA243" s="389"/>
      <c r="AB243" s="390"/>
      <c r="AC243" s="368" t="s">
        <v>391</v>
      </c>
      <c r="AD243" s="369"/>
      <c r="AE243" s="436">
        <v>0</v>
      </c>
      <c r="AF243" s="436"/>
      <c r="AG243" s="436"/>
      <c r="AH243" s="436"/>
      <c r="AI243" s="436">
        <v>0</v>
      </c>
      <c r="AJ243" s="436"/>
      <c r="AK243" s="436"/>
      <c r="AL243" s="436"/>
      <c r="AM243" s="436">
        <v>0</v>
      </c>
      <c r="AN243" s="436"/>
      <c r="AO243" s="436"/>
      <c r="AP243" s="436"/>
      <c r="AQ243" s="436">
        <v>0</v>
      </c>
      <c r="AR243" s="436"/>
      <c r="AS243" s="436"/>
      <c r="AT243" s="436"/>
      <c r="AU243" s="436">
        <v>0</v>
      </c>
      <c r="AV243" s="436"/>
      <c r="AW243" s="436"/>
      <c r="AX243" s="436"/>
      <c r="AY243" s="436">
        <v>0</v>
      </c>
      <c r="AZ243" s="436"/>
      <c r="BA243" s="436"/>
      <c r="BB243" s="436"/>
      <c r="BC243" s="436">
        <v>0</v>
      </c>
      <c r="BD243" s="436"/>
      <c r="BE243" s="436"/>
      <c r="BF243" s="436"/>
      <c r="BG243" s="439" t="str">
        <f t="shared" ref="BG243" si="148">IF(AI243&gt;0,BC243/AI243,"n.é.")</f>
        <v>n.é.</v>
      </c>
      <c r="BH243" s="440"/>
    </row>
    <row r="244" spans="1:60" ht="20.100000000000001" customHeight="1">
      <c r="A244" s="434" t="s">
        <v>845</v>
      </c>
      <c r="B244" s="435"/>
      <c r="C244" s="388" t="s">
        <v>784</v>
      </c>
      <c r="D244" s="389"/>
      <c r="E244" s="389"/>
      <c r="F244" s="389"/>
      <c r="G244" s="389"/>
      <c r="H244" s="389"/>
      <c r="I244" s="389"/>
      <c r="J244" s="389"/>
      <c r="K244" s="389"/>
      <c r="L244" s="389"/>
      <c r="M244" s="389"/>
      <c r="N244" s="389"/>
      <c r="O244" s="389"/>
      <c r="P244" s="389"/>
      <c r="Q244" s="389"/>
      <c r="R244" s="389"/>
      <c r="S244" s="389"/>
      <c r="T244" s="389"/>
      <c r="U244" s="389"/>
      <c r="V244" s="389"/>
      <c r="W244" s="389"/>
      <c r="X244" s="389"/>
      <c r="Y244" s="389"/>
      <c r="Z244" s="389"/>
      <c r="AA244" s="389"/>
      <c r="AB244" s="390"/>
      <c r="AC244" s="368" t="s">
        <v>785</v>
      </c>
      <c r="AD244" s="369"/>
      <c r="AE244" s="436">
        <v>0</v>
      </c>
      <c r="AF244" s="436"/>
      <c r="AG244" s="436"/>
      <c r="AH244" s="436"/>
      <c r="AI244" s="436">
        <v>0</v>
      </c>
      <c r="AJ244" s="436"/>
      <c r="AK244" s="436"/>
      <c r="AL244" s="436"/>
      <c r="AM244" s="436">
        <v>0</v>
      </c>
      <c r="AN244" s="436"/>
      <c r="AO244" s="436"/>
      <c r="AP244" s="436"/>
      <c r="AQ244" s="436">
        <v>0</v>
      </c>
      <c r="AR244" s="436"/>
      <c r="AS244" s="436"/>
      <c r="AT244" s="436"/>
      <c r="AU244" s="436">
        <v>0</v>
      </c>
      <c r="AV244" s="436"/>
      <c r="AW244" s="436"/>
      <c r="AX244" s="436"/>
      <c r="AY244" s="436">
        <v>0</v>
      </c>
      <c r="AZ244" s="436"/>
      <c r="BA244" s="436"/>
      <c r="BB244" s="436"/>
      <c r="BC244" s="436">
        <v>0</v>
      </c>
      <c r="BD244" s="436"/>
      <c r="BE244" s="436"/>
      <c r="BF244" s="436"/>
      <c r="BG244" s="439" t="str">
        <f t="shared" si="128"/>
        <v>n.é.</v>
      </c>
      <c r="BH244" s="440"/>
    </row>
    <row r="245" spans="1:60" ht="20.100000000000001" customHeight="1">
      <c r="A245" s="495" t="s">
        <v>846</v>
      </c>
      <c r="B245" s="496"/>
      <c r="C245" s="477" t="s">
        <v>872</v>
      </c>
      <c r="D245" s="478"/>
      <c r="E245" s="478"/>
      <c r="F245" s="478"/>
      <c r="G245" s="478"/>
      <c r="H245" s="478"/>
      <c r="I245" s="478"/>
      <c r="J245" s="478"/>
      <c r="K245" s="478"/>
      <c r="L245" s="478"/>
      <c r="M245" s="478"/>
      <c r="N245" s="478"/>
      <c r="O245" s="478"/>
      <c r="P245" s="478"/>
      <c r="Q245" s="478"/>
      <c r="R245" s="478"/>
      <c r="S245" s="478"/>
      <c r="T245" s="478"/>
      <c r="U245" s="478"/>
      <c r="V245" s="478"/>
      <c r="W245" s="478"/>
      <c r="X245" s="478"/>
      <c r="Y245" s="478"/>
      <c r="Z245" s="478"/>
      <c r="AA245" s="478"/>
      <c r="AB245" s="479"/>
      <c r="AC245" s="480" t="s">
        <v>392</v>
      </c>
      <c r="AD245" s="481"/>
      <c r="AE245" s="494">
        <f>SUM(AE240:AH244)</f>
        <v>0</v>
      </c>
      <c r="AF245" s="494"/>
      <c r="AG245" s="494"/>
      <c r="AH245" s="494"/>
      <c r="AI245" s="494">
        <f t="shared" ref="AI245" si="149">SUM(AI240:AL244)</f>
        <v>0</v>
      </c>
      <c r="AJ245" s="494"/>
      <c r="AK245" s="494"/>
      <c r="AL245" s="494"/>
      <c r="AM245" s="494">
        <f t="shared" ref="AM245" si="150">SUM(AM240:AP244)</f>
        <v>0</v>
      </c>
      <c r="AN245" s="494"/>
      <c r="AO245" s="494"/>
      <c r="AP245" s="494"/>
      <c r="AQ245" s="494">
        <f t="shared" ref="AQ245" si="151">SUM(AQ240:AT244)</f>
        <v>0</v>
      </c>
      <c r="AR245" s="494"/>
      <c r="AS245" s="494"/>
      <c r="AT245" s="494"/>
      <c r="AU245" s="494">
        <f t="shared" ref="AU245" si="152">SUM(AU240:AX244)</f>
        <v>0</v>
      </c>
      <c r="AV245" s="494"/>
      <c r="AW245" s="494"/>
      <c r="AX245" s="494"/>
      <c r="AY245" s="494">
        <f t="shared" ref="AY245" si="153">SUM(AY240:BB244)</f>
        <v>0</v>
      </c>
      <c r="AZ245" s="494"/>
      <c r="BA245" s="494"/>
      <c r="BB245" s="494"/>
      <c r="BC245" s="494">
        <f t="shared" ref="BC245" si="154">SUM(BC240:BF244)</f>
        <v>0</v>
      </c>
      <c r="BD245" s="494"/>
      <c r="BE245" s="494"/>
      <c r="BF245" s="494"/>
      <c r="BG245" s="439" t="str">
        <f t="shared" si="128"/>
        <v>n.é.</v>
      </c>
      <c r="BH245" s="440"/>
    </row>
    <row r="246" spans="1:60" ht="20.100000000000001" customHeight="1">
      <c r="A246" s="434" t="s">
        <v>847</v>
      </c>
      <c r="B246" s="435"/>
      <c r="C246" s="365" t="s">
        <v>393</v>
      </c>
      <c r="D246" s="366"/>
      <c r="E246" s="366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  <c r="R246" s="366"/>
      <c r="S246" s="366"/>
      <c r="T246" s="366"/>
      <c r="U246" s="366"/>
      <c r="V246" s="366"/>
      <c r="W246" s="366"/>
      <c r="X246" s="366"/>
      <c r="Y246" s="366"/>
      <c r="Z246" s="366"/>
      <c r="AA246" s="366"/>
      <c r="AB246" s="367"/>
      <c r="AC246" s="368" t="s">
        <v>394</v>
      </c>
      <c r="AD246" s="369"/>
      <c r="AE246" s="436">
        <v>0</v>
      </c>
      <c r="AF246" s="436"/>
      <c r="AG246" s="436"/>
      <c r="AH246" s="436"/>
      <c r="AI246" s="436">
        <v>0</v>
      </c>
      <c r="AJ246" s="436"/>
      <c r="AK246" s="436"/>
      <c r="AL246" s="436"/>
      <c r="AM246" s="436">
        <v>0</v>
      </c>
      <c r="AN246" s="436"/>
      <c r="AO246" s="436"/>
      <c r="AP246" s="436"/>
      <c r="AQ246" s="436">
        <v>0</v>
      </c>
      <c r="AR246" s="436"/>
      <c r="AS246" s="436"/>
      <c r="AT246" s="436"/>
      <c r="AU246" s="436">
        <v>0</v>
      </c>
      <c r="AV246" s="436"/>
      <c r="AW246" s="436"/>
      <c r="AX246" s="436"/>
      <c r="AY246" s="436">
        <v>0</v>
      </c>
      <c r="AZ246" s="436"/>
      <c r="BA246" s="436"/>
      <c r="BB246" s="436"/>
      <c r="BC246" s="436">
        <v>0</v>
      </c>
      <c r="BD246" s="436"/>
      <c r="BE246" s="436"/>
      <c r="BF246" s="436"/>
      <c r="BG246" s="437" t="str">
        <f t="shared" si="128"/>
        <v>n.é.</v>
      </c>
      <c r="BH246" s="438"/>
    </row>
    <row r="247" spans="1:60" ht="20.100000000000001" customHeight="1">
      <c r="A247" s="434" t="s">
        <v>848</v>
      </c>
      <c r="B247" s="435"/>
      <c r="C247" s="365" t="s">
        <v>395</v>
      </c>
      <c r="D247" s="366"/>
      <c r="E247" s="366"/>
      <c r="F247" s="366"/>
      <c r="G247" s="366"/>
      <c r="H247" s="366"/>
      <c r="I247" s="366"/>
      <c r="J247" s="366"/>
      <c r="K247" s="366"/>
      <c r="L247" s="366"/>
      <c r="M247" s="366"/>
      <c r="N247" s="366"/>
      <c r="O247" s="366"/>
      <c r="P247" s="366"/>
      <c r="Q247" s="366"/>
      <c r="R247" s="366"/>
      <c r="S247" s="366"/>
      <c r="T247" s="366"/>
      <c r="U247" s="366"/>
      <c r="V247" s="366"/>
      <c r="W247" s="366"/>
      <c r="X247" s="366"/>
      <c r="Y247" s="366"/>
      <c r="Z247" s="366"/>
      <c r="AA247" s="366"/>
      <c r="AB247" s="367"/>
      <c r="AC247" s="368" t="s">
        <v>396</v>
      </c>
      <c r="AD247" s="369"/>
      <c r="AE247" s="436">
        <v>4671</v>
      </c>
      <c r="AF247" s="436"/>
      <c r="AG247" s="436"/>
      <c r="AH247" s="436"/>
      <c r="AI247" s="436">
        <v>4671</v>
      </c>
      <c r="AJ247" s="436"/>
      <c r="AK247" s="436"/>
      <c r="AL247" s="436"/>
      <c r="AM247" s="436">
        <v>0</v>
      </c>
      <c r="AN247" s="436"/>
      <c r="AO247" s="436"/>
      <c r="AP247" s="436"/>
      <c r="AQ247" s="436">
        <v>4671</v>
      </c>
      <c r="AR247" s="436"/>
      <c r="AS247" s="436"/>
      <c r="AT247" s="436"/>
      <c r="AU247" s="436">
        <v>0</v>
      </c>
      <c r="AV247" s="436"/>
      <c r="AW247" s="436"/>
      <c r="AX247" s="436"/>
      <c r="AY247" s="436">
        <v>5316</v>
      </c>
      <c r="AZ247" s="436"/>
      <c r="BA247" s="436"/>
      <c r="BB247" s="436"/>
      <c r="BC247" s="436">
        <v>4671</v>
      </c>
      <c r="BD247" s="436"/>
      <c r="BE247" s="436"/>
      <c r="BF247" s="436"/>
      <c r="BG247" s="437">
        <f t="shared" si="128"/>
        <v>1</v>
      </c>
      <c r="BH247" s="438"/>
    </row>
    <row r="248" spans="1:60" ht="20.100000000000001" customHeight="1">
      <c r="A248" s="434" t="s">
        <v>849</v>
      </c>
      <c r="B248" s="435"/>
      <c r="C248" s="365" t="s">
        <v>397</v>
      </c>
      <c r="D248" s="366"/>
      <c r="E248" s="366"/>
      <c r="F248" s="366"/>
      <c r="G248" s="366"/>
      <c r="H248" s="366"/>
      <c r="I248" s="366"/>
      <c r="J248" s="366"/>
      <c r="K248" s="366"/>
      <c r="L248" s="366"/>
      <c r="M248" s="366"/>
      <c r="N248" s="366"/>
      <c r="O248" s="366"/>
      <c r="P248" s="366"/>
      <c r="Q248" s="366"/>
      <c r="R248" s="366"/>
      <c r="S248" s="366"/>
      <c r="T248" s="366"/>
      <c r="U248" s="366"/>
      <c r="V248" s="366"/>
      <c r="W248" s="366"/>
      <c r="X248" s="366"/>
      <c r="Y248" s="366"/>
      <c r="Z248" s="366"/>
      <c r="AA248" s="366"/>
      <c r="AB248" s="367"/>
      <c r="AC248" s="368" t="s">
        <v>398</v>
      </c>
      <c r="AD248" s="369"/>
      <c r="AE248" s="436">
        <f>SUM(AE249:AH250)</f>
        <v>108905</v>
      </c>
      <c r="AF248" s="436"/>
      <c r="AG248" s="436"/>
      <c r="AH248" s="436"/>
      <c r="AI248" s="436">
        <v>103803</v>
      </c>
      <c r="AJ248" s="436"/>
      <c r="AK248" s="436"/>
      <c r="AL248" s="436"/>
      <c r="AM248" s="436">
        <v>0</v>
      </c>
      <c r="AN248" s="436"/>
      <c r="AO248" s="436"/>
      <c r="AP248" s="436"/>
      <c r="AQ248" s="436">
        <v>103803</v>
      </c>
      <c r="AR248" s="436"/>
      <c r="AS248" s="436"/>
      <c r="AT248" s="436"/>
      <c r="AU248" s="436">
        <v>0</v>
      </c>
      <c r="AV248" s="436"/>
      <c r="AW248" s="436"/>
      <c r="AX248" s="436"/>
      <c r="AY248" s="436">
        <v>0</v>
      </c>
      <c r="AZ248" s="436"/>
      <c r="BA248" s="436"/>
      <c r="BB248" s="436"/>
      <c r="BC248" s="436">
        <v>103803</v>
      </c>
      <c r="BD248" s="436"/>
      <c r="BE248" s="436"/>
      <c r="BF248" s="436"/>
      <c r="BG248" s="437">
        <f t="shared" si="128"/>
        <v>1</v>
      </c>
      <c r="BH248" s="438"/>
    </row>
    <row r="249" spans="1:60" s="7" customFormat="1" ht="20.100000000000001" customHeight="1">
      <c r="A249" s="444" t="s">
        <v>477</v>
      </c>
      <c r="B249" s="445"/>
      <c r="C249" s="446" t="s">
        <v>500</v>
      </c>
      <c r="D249" s="447"/>
      <c r="E249" s="447"/>
      <c r="F249" s="447"/>
      <c r="G249" s="447"/>
      <c r="H249" s="447"/>
      <c r="I249" s="447"/>
      <c r="J249" s="447"/>
      <c r="K249" s="447"/>
      <c r="L249" s="447"/>
      <c r="M249" s="447"/>
      <c r="N249" s="447"/>
      <c r="O249" s="447"/>
      <c r="P249" s="447"/>
      <c r="Q249" s="447"/>
      <c r="R249" s="447"/>
      <c r="S249" s="447"/>
      <c r="T249" s="447"/>
      <c r="U249" s="447"/>
      <c r="V249" s="447"/>
      <c r="W249" s="447"/>
      <c r="X249" s="447"/>
      <c r="Y249" s="447"/>
      <c r="Z249" s="447"/>
      <c r="AA249" s="447"/>
      <c r="AB249" s="448"/>
      <c r="AC249" s="449" t="s">
        <v>477</v>
      </c>
      <c r="AD249" s="450"/>
      <c r="AE249" s="451">
        <f>42504+855</f>
        <v>43359</v>
      </c>
      <c r="AF249" s="452"/>
      <c r="AG249" s="452"/>
      <c r="AH249" s="453"/>
      <c r="AI249" s="451">
        <v>42187</v>
      </c>
      <c r="AJ249" s="452"/>
      <c r="AK249" s="452"/>
      <c r="AL249" s="453"/>
      <c r="AM249" s="429" t="s">
        <v>691</v>
      </c>
      <c r="AN249" s="430"/>
      <c r="AO249" s="430"/>
      <c r="AP249" s="431"/>
      <c r="AQ249" s="429" t="s">
        <v>691</v>
      </c>
      <c r="AR249" s="430"/>
      <c r="AS249" s="430"/>
      <c r="AT249" s="431"/>
      <c r="AU249" s="429" t="s">
        <v>691</v>
      </c>
      <c r="AV249" s="430"/>
      <c r="AW249" s="430"/>
      <c r="AX249" s="431"/>
      <c r="AY249" s="429" t="s">
        <v>691</v>
      </c>
      <c r="AZ249" s="430"/>
      <c r="BA249" s="430"/>
      <c r="BB249" s="431"/>
      <c r="BC249" s="441">
        <v>42187</v>
      </c>
      <c r="BD249" s="441"/>
      <c r="BE249" s="441"/>
      <c r="BF249" s="441"/>
      <c r="BG249" s="442">
        <f t="shared" ref="BG249:BG250" si="155">IF(AI249&gt;0,BC249/AI249,"n.é.")</f>
        <v>1</v>
      </c>
      <c r="BH249" s="443"/>
    </row>
    <row r="250" spans="1:60" s="7" customFormat="1" ht="20.100000000000001" customHeight="1">
      <c r="A250" s="444" t="s">
        <v>477</v>
      </c>
      <c r="B250" s="445"/>
      <c r="C250" s="446" t="s">
        <v>501</v>
      </c>
      <c r="D250" s="447"/>
      <c r="E250" s="447"/>
      <c r="F250" s="447"/>
      <c r="G250" s="447"/>
      <c r="H250" s="447"/>
      <c r="I250" s="447"/>
      <c r="J250" s="447"/>
      <c r="K250" s="447"/>
      <c r="L250" s="447"/>
      <c r="M250" s="447"/>
      <c r="N250" s="447"/>
      <c r="O250" s="447"/>
      <c r="P250" s="447"/>
      <c r="Q250" s="447"/>
      <c r="R250" s="447"/>
      <c r="S250" s="447"/>
      <c r="T250" s="447"/>
      <c r="U250" s="447"/>
      <c r="V250" s="447"/>
      <c r="W250" s="447"/>
      <c r="X250" s="447"/>
      <c r="Y250" s="447"/>
      <c r="Z250" s="447"/>
      <c r="AA250" s="447"/>
      <c r="AB250" s="448"/>
      <c r="AC250" s="449" t="s">
        <v>477</v>
      </c>
      <c r="AD250" s="450"/>
      <c r="AE250" s="451">
        <v>65546</v>
      </c>
      <c r="AF250" s="452"/>
      <c r="AG250" s="452"/>
      <c r="AH250" s="453"/>
      <c r="AI250" s="451">
        <v>61616</v>
      </c>
      <c r="AJ250" s="452"/>
      <c r="AK250" s="452"/>
      <c r="AL250" s="453"/>
      <c r="AM250" s="429" t="s">
        <v>691</v>
      </c>
      <c r="AN250" s="430"/>
      <c r="AO250" s="430"/>
      <c r="AP250" s="431"/>
      <c r="AQ250" s="429" t="s">
        <v>691</v>
      </c>
      <c r="AR250" s="430"/>
      <c r="AS250" s="430"/>
      <c r="AT250" s="431"/>
      <c r="AU250" s="429" t="s">
        <v>691</v>
      </c>
      <c r="AV250" s="430"/>
      <c r="AW250" s="430"/>
      <c r="AX250" s="431"/>
      <c r="AY250" s="429" t="s">
        <v>691</v>
      </c>
      <c r="AZ250" s="430"/>
      <c r="BA250" s="430"/>
      <c r="BB250" s="431"/>
      <c r="BC250" s="441">
        <v>61616</v>
      </c>
      <c r="BD250" s="441"/>
      <c r="BE250" s="441"/>
      <c r="BF250" s="441"/>
      <c r="BG250" s="442">
        <f t="shared" si="155"/>
        <v>1</v>
      </c>
      <c r="BH250" s="443"/>
    </row>
    <row r="251" spans="1:60" ht="20.100000000000001" customHeight="1">
      <c r="A251" s="434" t="s">
        <v>850</v>
      </c>
      <c r="B251" s="435"/>
      <c r="C251" s="365" t="s">
        <v>786</v>
      </c>
      <c r="D251" s="366"/>
      <c r="E251" s="366"/>
      <c r="F251" s="366"/>
      <c r="G251" s="366"/>
      <c r="H251" s="366"/>
      <c r="I251" s="366"/>
      <c r="J251" s="366"/>
      <c r="K251" s="366"/>
      <c r="L251" s="366"/>
      <c r="M251" s="366"/>
      <c r="N251" s="366"/>
      <c r="O251" s="366"/>
      <c r="P251" s="366"/>
      <c r="Q251" s="366"/>
      <c r="R251" s="366"/>
      <c r="S251" s="366"/>
      <c r="T251" s="366"/>
      <c r="U251" s="366"/>
      <c r="V251" s="366"/>
      <c r="W251" s="366"/>
      <c r="X251" s="366"/>
      <c r="Y251" s="366"/>
      <c r="Z251" s="366"/>
      <c r="AA251" s="366"/>
      <c r="AB251" s="367"/>
      <c r="AC251" s="368" t="s">
        <v>399</v>
      </c>
      <c r="AD251" s="369"/>
      <c r="AE251" s="436">
        <v>0</v>
      </c>
      <c r="AF251" s="436"/>
      <c r="AG251" s="436"/>
      <c r="AH251" s="436"/>
      <c r="AI251" s="436">
        <v>0</v>
      </c>
      <c r="AJ251" s="436"/>
      <c r="AK251" s="436"/>
      <c r="AL251" s="436"/>
      <c r="AM251" s="436">
        <v>0</v>
      </c>
      <c r="AN251" s="436"/>
      <c r="AO251" s="436"/>
      <c r="AP251" s="436"/>
      <c r="AQ251" s="436">
        <v>0</v>
      </c>
      <c r="AR251" s="436"/>
      <c r="AS251" s="436"/>
      <c r="AT251" s="436"/>
      <c r="AU251" s="436">
        <v>0</v>
      </c>
      <c r="AV251" s="436"/>
      <c r="AW251" s="436"/>
      <c r="AX251" s="436"/>
      <c r="AY251" s="436">
        <v>0</v>
      </c>
      <c r="AZ251" s="436"/>
      <c r="BA251" s="436"/>
      <c r="BB251" s="436"/>
      <c r="BC251" s="436">
        <v>0</v>
      </c>
      <c r="BD251" s="436"/>
      <c r="BE251" s="436"/>
      <c r="BF251" s="436"/>
      <c r="BG251" s="437" t="str">
        <f t="shared" si="128"/>
        <v>n.é.</v>
      </c>
      <c r="BH251" s="438"/>
    </row>
    <row r="252" spans="1:60" ht="20.100000000000001" customHeight="1">
      <c r="A252" s="434" t="s">
        <v>851</v>
      </c>
      <c r="B252" s="435"/>
      <c r="C252" s="365" t="s">
        <v>400</v>
      </c>
      <c r="D252" s="366"/>
      <c r="E252" s="366"/>
      <c r="F252" s="366"/>
      <c r="G252" s="366"/>
      <c r="H252" s="366"/>
      <c r="I252" s="366"/>
      <c r="J252" s="366"/>
      <c r="K252" s="366"/>
      <c r="L252" s="366"/>
      <c r="M252" s="366"/>
      <c r="N252" s="366"/>
      <c r="O252" s="366"/>
      <c r="P252" s="366"/>
      <c r="Q252" s="366"/>
      <c r="R252" s="366"/>
      <c r="S252" s="366"/>
      <c r="T252" s="366"/>
      <c r="U252" s="366"/>
      <c r="V252" s="366"/>
      <c r="W252" s="366"/>
      <c r="X252" s="366"/>
      <c r="Y252" s="366"/>
      <c r="Z252" s="366"/>
      <c r="AA252" s="366"/>
      <c r="AB252" s="367"/>
      <c r="AC252" s="368" t="s">
        <v>401</v>
      </c>
      <c r="AD252" s="369"/>
      <c r="AE252" s="436">
        <v>0</v>
      </c>
      <c r="AF252" s="436"/>
      <c r="AG252" s="436"/>
      <c r="AH252" s="436"/>
      <c r="AI252" s="436">
        <v>0</v>
      </c>
      <c r="AJ252" s="436"/>
      <c r="AK252" s="436"/>
      <c r="AL252" s="436"/>
      <c r="AM252" s="436">
        <v>0</v>
      </c>
      <c r="AN252" s="436"/>
      <c r="AO252" s="436"/>
      <c r="AP252" s="436"/>
      <c r="AQ252" s="436">
        <v>0</v>
      </c>
      <c r="AR252" s="436"/>
      <c r="AS252" s="436"/>
      <c r="AT252" s="436"/>
      <c r="AU252" s="436">
        <v>0</v>
      </c>
      <c r="AV252" s="436"/>
      <c r="AW252" s="436"/>
      <c r="AX252" s="436"/>
      <c r="AY252" s="436">
        <v>0</v>
      </c>
      <c r="AZ252" s="436"/>
      <c r="BA252" s="436"/>
      <c r="BB252" s="436"/>
      <c r="BC252" s="436">
        <v>0</v>
      </c>
      <c r="BD252" s="436"/>
      <c r="BE252" s="436"/>
      <c r="BF252" s="436"/>
      <c r="BG252" s="437" t="str">
        <f t="shared" si="128"/>
        <v>n.é.</v>
      </c>
      <c r="BH252" s="438"/>
    </row>
    <row r="253" spans="1:60" ht="20.100000000000001" customHeight="1">
      <c r="A253" s="434" t="s">
        <v>852</v>
      </c>
      <c r="B253" s="435"/>
      <c r="C253" s="365" t="s">
        <v>402</v>
      </c>
      <c r="D253" s="366"/>
      <c r="E253" s="366"/>
      <c r="F253" s="366"/>
      <c r="G253" s="366"/>
      <c r="H253" s="366"/>
      <c r="I253" s="366"/>
      <c r="J253" s="366"/>
      <c r="K253" s="366"/>
      <c r="L253" s="366"/>
      <c r="M253" s="366"/>
      <c r="N253" s="366"/>
      <c r="O253" s="366"/>
      <c r="P253" s="366"/>
      <c r="Q253" s="366"/>
      <c r="R253" s="366"/>
      <c r="S253" s="366"/>
      <c r="T253" s="366"/>
      <c r="U253" s="366"/>
      <c r="V253" s="366"/>
      <c r="W253" s="366"/>
      <c r="X253" s="366"/>
      <c r="Y253" s="366"/>
      <c r="Z253" s="366"/>
      <c r="AA253" s="366"/>
      <c r="AB253" s="367"/>
      <c r="AC253" s="368" t="s">
        <v>403</v>
      </c>
      <c r="AD253" s="369"/>
      <c r="AE253" s="436">
        <v>0</v>
      </c>
      <c r="AF253" s="436"/>
      <c r="AG253" s="436"/>
      <c r="AH253" s="436"/>
      <c r="AI253" s="436">
        <v>0</v>
      </c>
      <c r="AJ253" s="436"/>
      <c r="AK253" s="436"/>
      <c r="AL253" s="436"/>
      <c r="AM253" s="436">
        <v>0</v>
      </c>
      <c r="AN253" s="436"/>
      <c r="AO253" s="436"/>
      <c r="AP253" s="436"/>
      <c r="AQ253" s="436">
        <v>0</v>
      </c>
      <c r="AR253" s="436"/>
      <c r="AS253" s="436"/>
      <c r="AT253" s="436"/>
      <c r="AU253" s="436">
        <v>0</v>
      </c>
      <c r="AV253" s="436"/>
      <c r="AW253" s="436"/>
      <c r="AX253" s="436"/>
      <c r="AY253" s="436">
        <v>0</v>
      </c>
      <c r="AZ253" s="436"/>
      <c r="BA253" s="436"/>
      <c r="BB253" s="436"/>
      <c r="BC253" s="436">
        <v>0</v>
      </c>
      <c r="BD253" s="436"/>
      <c r="BE253" s="436"/>
      <c r="BF253" s="436"/>
      <c r="BG253" s="437" t="str">
        <f t="shared" si="128"/>
        <v>n.é.</v>
      </c>
      <c r="BH253" s="438"/>
    </row>
    <row r="254" spans="1:60" ht="20.100000000000001" customHeight="1">
      <c r="A254" s="434" t="s">
        <v>853</v>
      </c>
      <c r="B254" s="435"/>
      <c r="C254" s="365" t="s">
        <v>789</v>
      </c>
      <c r="D254" s="366"/>
      <c r="E254" s="366"/>
      <c r="F254" s="366"/>
      <c r="G254" s="366"/>
      <c r="H254" s="366"/>
      <c r="I254" s="366"/>
      <c r="J254" s="366"/>
      <c r="K254" s="366"/>
      <c r="L254" s="366"/>
      <c r="M254" s="366"/>
      <c r="N254" s="366"/>
      <c r="O254" s="366"/>
      <c r="P254" s="366"/>
      <c r="Q254" s="366"/>
      <c r="R254" s="366"/>
      <c r="S254" s="366"/>
      <c r="T254" s="366"/>
      <c r="U254" s="366"/>
      <c r="V254" s="366"/>
      <c r="W254" s="366"/>
      <c r="X254" s="366"/>
      <c r="Y254" s="366"/>
      <c r="Z254" s="366"/>
      <c r="AA254" s="366"/>
      <c r="AB254" s="367"/>
      <c r="AC254" s="368" t="s">
        <v>790</v>
      </c>
      <c r="AD254" s="369"/>
      <c r="AE254" s="436">
        <v>0</v>
      </c>
      <c r="AF254" s="436"/>
      <c r="AG254" s="436"/>
      <c r="AH254" s="436"/>
      <c r="AI254" s="436">
        <v>0</v>
      </c>
      <c r="AJ254" s="436"/>
      <c r="AK254" s="436"/>
      <c r="AL254" s="436"/>
      <c r="AM254" s="436">
        <v>0</v>
      </c>
      <c r="AN254" s="436"/>
      <c r="AO254" s="436"/>
      <c r="AP254" s="436"/>
      <c r="AQ254" s="436">
        <v>0</v>
      </c>
      <c r="AR254" s="436"/>
      <c r="AS254" s="436"/>
      <c r="AT254" s="436"/>
      <c r="AU254" s="436">
        <v>0</v>
      </c>
      <c r="AV254" s="436"/>
      <c r="AW254" s="436"/>
      <c r="AX254" s="436"/>
      <c r="AY254" s="436">
        <v>0</v>
      </c>
      <c r="AZ254" s="436"/>
      <c r="BA254" s="436"/>
      <c r="BB254" s="436"/>
      <c r="BC254" s="436">
        <v>0</v>
      </c>
      <c r="BD254" s="436"/>
      <c r="BE254" s="436"/>
      <c r="BF254" s="436"/>
      <c r="BG254" s="437" t="str">
        <f t="shared" ref="BG254:BG256" si="156">IF(AI254&gt;0,BC254/AI254,"n.é.")</f>
        <v>n.é.</v>
      </c>
      <c r="BH254" s="438"/>
    </row>
    <row r="255" spans="1:60" ht="20.100000000000001" customHeight="1">
      <c r="A255" s="434" t="s">
        <v>854</v>
      </c>
      <c r="B255" s="435"/>
      <c r="C255" s="365" t="s">
        <v>788</v>
      </c>
      <c r="D255" s="366"/>
      <c r="E255" s="366"/>
      <c r="F255" s="366"/>
      <c r="G255" s="366"/>
      <c r="H255" s="366"/>
      <c r="I255" s="366"/>
      <c r="J255" s="366"/>
      <c r="K255" s="366"/>
      <c r="L255" s="366"/>
      <c r="M255" s="366"/>
      <c r="N255" s="366"/>
      <c r="O255" s="366"/>
      <c r="P255" s="366"/>
      <c r="Q255" s="366"/>
      <c r="R255" s="366"/>
      <c r="S255" s="366"/>
      <c r="T255" s="366"/>
      <c r="U255" s="366"/>
      <c r="V255" s="366"/>
      <c r="W255" s="366"/>
      <c r="X255" s="366"/>
      <c r="Y255" s="366"/>
      <c r="Z255" s="366"/>
      <c r="AA255" s="366"/>
      <c r="AB255" s="367"/>
      <c r="AC255" s="368" t="s">
        <v>791</v>
      </c>
      <c r="AD255" s="369"/>
      <c r="AE255" s="436">
        <v>0</v>
      </c>
      <c r="AF255" s="436"/>
      <c r="AG255" s="436"/>
      <c r="AH255" s="436"/>
      <c r="AI255" s="436">
        <v>0</v>
      </c>
      <c r="AJ255" s="436"/>
      <c r="AK255" s="436"/>
      <c r="AL255" s="436"/>
      <c r="AM255" s="436">
        <v>0</v>
      </c>
      <c r="AN255" s="436"/>
      <c r="AO255" s="436"/>
      <c r="AP255" s="436"/>
      <c r="AQ255" s="436">
        <v>0</v>
      </c>
      <c r="AR255" s="436"/>
      <c r="AS255" s="436"/>
      <c r="AT255" s="436"/>
      <c r="AU255" s="436">
        <v>0</v>
      </c>
      <c r="AV255" s="436"/>
      <c r="AW255" s="436"/>
      <c r="AX255" s="436"/>
      <c r="AY255" s="436">
        <v>0</v>
      </c>
      <c r="AZ255" s="436"/>
      <c r="BA255" s="436"/>
      <c r="BB255" s="436"/>
      <c r="BC255" s="436">
        <v>0</v>
      </c>
      <c r="BD255" s="436"/>
      <c r="BE255" s="436"/>
      <c r="BF255" s="436"/>
      <c r="BG255" s="437" t="str">
        <f t="shared" si="156"/>
        <v>n.é.</v>
      </c>
      <c r="BH255" s="438"/>
    </row>
    <row r="256" spans="1:60" s="3" customFormat="1" ht="20.100000000000001" customHeight="1">
      <c r="A256" s="495" t="s">
        <v>855</v>
      </c>
      <c r="B256" s="496"/>
      <c r="C256" s="477" t="s">
        <v>873</v>
      </c>
      <c r="D256" s="478"/>
      <c r="E256" s="478"/>
      <c r="F256" s="478"/>
      <c r="G256" s="478"/>
      <c r="H256" s="478"/>
      <c r="I256" s="478"/>
      <c r="J256" s="478"/>
      <c r="K256" s="478"/>
      <c r="L256" s="478"/>
      <c r="M256" s="478"/>
      <c r="N256" s="478"/>
      <c r="O256" s="478"/>
      <c r="P256" s="478"/>
      <c r="Q256" s="478"/>
      <c r="R256" s="478"/>
      <c r="S256" s="478"/>
      <c r="T256" s="478"/>
      <c r="U256" s="478"/>
      <c r="V256" s="478"/>
      <c r="W256" s="478"/>
      <c r="X256" s="478"/>
      <c r="Y256" s="478"/>
      <c r="Z256" s="478"/>
      <c r="AA256" s="478"/>
      <c r="AB256" s="479"/>
      <c r="AC256" s="480" t="s">
        <v>787</v>
      </c>
      <c r="AD256" s="481"/>
      <c r="AE256" s="517">
        <f>SUM(AE254:AH255)</f>
        <v>0</v>
      </c>
      <c r="AF256" s="517"/>
      <c r="AG256" s="517"/>
      <c r="AH256" s="517"/>
      <c r="AI256" s="517">
        <f t="shared" ref="AI256" si="157">SUM(AI254:AL255)</f>
        <v>0</v>
      </c>
      <c r="AJ256" s="517"/>
      <c r="AK256" s="517"/>
      <c r="AL256" s="517"/>
      <c r="AM256" s="517">
        <f t="shared" ref="AM256" si="158">SUM(AM254:AP255)</f>
        <v>0</v>
      </c>
      <c r="AN256" s="517"/>
      <c r="AO256" s="517"/>
      <c r="AP256" s="517"/>
      <c r="AQ256" s="517">
        <f t="shared" ref="AQ256" si="159">SUM(AQ254:AT255)</f>
        <v>0</v>
      </c>
      <c r="AR256" s="517"/>
      <c r="AS256" s="517"/>
      <c r="AT256" s="517"/>
      <c r="AU256" s="517">
        <f t="shared" ref="AU256" si="160">SUM(AU254:AX255)</f>
        <v>0</v>
      </c>
      <c r="AV256" s="517"/>
      <c r="AW256" s="517"/>
      <c r="AX256" s="517"/>
      <c r="AY256" s="517">
        <f t="shared" ref="AY256" si="161">SUM(AY254:BB255)</f>
        <v>0</v>
      </c>
      <c r="AZ256" s="517"/>
      <c r="BA256" s="517"/>
      <c r="BB256" s="517"/>
      <c r="BC256" s="517">
        <f t="shared" ref="BC256" si="162">SUM(BC254:BF255)</f>
        <v>0</v>
      </c>
      <c r="BD256" s="517"/>
      <c r="BE256" s="517"/>
      <c r="BF256" s="517"/>
      <c r="BG256" s="439" t="str">
        <f t="shared" si="156"/>
        <v>n.é.</v>
      </c>
      <c r="BH256" s="440"/>
    </row>
    <row r="257" spans="1:60" ht="20.100000000000001" customHeight="1">
      <c r="A257" s="495" t="s">
        <v>856</v>
      </c>
      <c r="B257" s="496"/>
      <c r="C257" s="477" t="s">
        <v>874</v>
      </c>
      <c r="D257" s="478"/>
      <c r="E257" s="478"/>
      <c r="F257" s="478"/>
      <c r="G257" s="478"/>
      <c r="H257" s="478"/>
      <c r="I257" s="478"/>
      <c r="J257" s="478"/>
      <c r="K257" s="478"/>
      <c r="L257" s="478"/>
      <c r="M257" s="478"/>
      <c r="N257" s="478"/>
      <c r="O257" s="478"/>
      <c r="P257" s="478"/>
      <c r="Q257" s="478"/>
      <c r="R257" s="478"/>
      <c r="S257" s="478"/>
      <c r="T257" s="478"/>
      <c r="U257" s="478"/>
      <c r="V257" s="478"/>
      <c r="W257" s="478"/>
      <c r="X257" s="478"/>
      <c r="Y257" s="478"/>
      <c r="Z257" s="478"/>
      <c r="AA257" s="478"/>
      <c r="AB257" s="479"/>
      <c r="AC257" s="480" t="s">
        <v>404</v>
      </c>
      <c r="AD257" s="481"/>
      <c r="AE257" s="494">
        <f>AE239+SUM(AE245:AH253)-SUM(AE249:AH250)+AE256</f>
        <v>113576</v>
      </c>
      <c r="AF257" s="494"/>
      <c r="AG257" s="494"/>
      <c r="AH257" s="494"/>
      <c r="AI257" s="494">
        <f t="shared" ref="AI257" si="163">AI239+SUM(AI245:AL253)-SUM(AI249:AL250)+AI256</f>
        <v>147172</v>
      </c>
      <c r="AJ257" s="494"/>
      <c r="AK257" s="494"/>
      <c r="AL257" s="494"/>
      <c r="AM257" s="494">
        <f t="shared" ref="AM257" si="164">AM239+SUM(AM245:AP253)-SUM(AM249:AP250)+AM256</f>
        <v>0</v>
      </c>
      <c r="AN257" s="494"/>
      <c r="AO257" s="494"/>
      <c r="AP257" s="494"/>
      <c r="AQ257" s="494">
        <f t="shared" ref="AQ257" si="165">AQ239+SUM(AQ245:AT253)-SUM(AQ249:AT250)+AQ256</f>
        <v>147172</v>
      </c>
      <c r="AR257" s="494"/>
      <c r="AS257" s="494"/>
      <c r="AT257" s="494"/>
      <c r="AU257" s="494">
        <f t="shared" ref="AU257" si="166">AU239+SUM(AU245:AX253)-SUM(AU249:AX250)+AU256</f>
        <v>0</v>
      </c>
      <c r="AV257" s="494"/>
      <c r="AW257" s="494"/>
      <c r="AX257" s="494"/>
      <c r="AY257" s="494">
        <f t="shared" ref="AY257" si="167">AY239+SUM(AY245:BB253)-SUM(AY249:BB250)+AY256</f>
        <v>5316</v>
      </c>
      <c r="AZ257" s="494"/>
      <c r="BA257" s="494"/>
      <c r="BB257" s="494"/>
      <c r="BC257" s="494">
        <f t="shared" ref="BC257" si="168">BC239+SUM(BC245:BF253)-SUM(BC249:BF250)+BC256</f>
        <v>147172</v>
      </c>
      <c r="BD257" s="494"/>
      <c r="BE257" s="494"/>
      <c r="BF257" s="494"/>
      <c r="BG257" s="439">
        <f t="shared" si="128"/>
        <v>1</v>
      </c>
      <c r="BH257" s="440"/>
    </row>
    <row r="258" spans="1:60" ht="20.100000000000001" customHeight="1">
      <c r="A258" s="434" t="s">
        <v>857</v>
      </c>
      <c r="B258" s="435"/>
      <c r="C258" s="365" t="s">
        <v>405</v>
      </c>
      <c r="D258" s="366"/>
      <c r="E258" s="366"/>
      <c r="F258" s="366"/>
      <c r="G258" s="366"/>
      <c r="H258" s="366"/>
      <c r="I258" s="366"/>
      <c r="J258" s="366"/>
      <c r="K258" s="366"/>
      <c r="L258" s="366"/>
      <c r="M258" s="366"/>
      <c r="N258" s="366"/>
      <c r="O258" s="366"/>
      <c r="P258" s="366"/>
      <c r="Q258" s="366"/>
      <c r="R258" s="366"/>
      <c r="S258" s="366"/>
      <c r="T258" s="366"/>
      <c r="U258" s="366"/>
      <c r="V258" s="366"/>
      <c r="W258" s="366"/>
      <c r="X258" s="366"/>
      <c r="Y258" s="366"/>
      <c r="Z258" s="366"/>
      <c r="AA258" s="366"/>
      <c r="AB258" s="367"/>
      <c r="AC258" s="368" t="s">
        <v>406</v>
      </c>
      <c r="AD258" s="369"/>
      <c r="AE258" s="436">
        <v>0</v>
      </c>
      <c r="AF258" s="436"/>
      <c r="AG258" s="436"/>
      <c r="AH258" s="436"/>
      <c r="AI258" s="436">
        <v>0</v>
      </c>
      <c r="AJ258" s="436"/>
      <c r="AK258" s="436"/>
      <c r="AL258" s="436"/>
      <c r="AM258" s="436">
        <v>0</v>
      </c>
      <c r="AN258" s="436"/>
      <c r="AO258" s="436"/>
      <c r="AP258" s="436"/>
      <c r="AQ258" s="436">
        <v>0</v>
      </c>
      <c r="AR258" s="436"/>
      <c r="AS258" s="436"/>
      <c r="AT258" s="436"/>
      <c r="AU258" s="436">
        <v>0</v>
      </c>
      <c r="AV258" s="436"/>
      <c r="AW258" s="436"/>
      <c r="AX258" s="436"/>
      <c r="AY258" s="436">
        <v>0</v>
      </c>
      <c r="AZ258" s="436"/>
      <c r="BA258" s="436"/>
      <c r="BB258" s="436"/>
      <c r="BC258" s="436">
        <v>0</v>
      </c>
      <c r="BD258" s="436"/>
      <c r="BE258" s="436"/>
      <c r="BF258" s="436"/>
      <c r="BG258" s="439" t="str">
        <f t="shared" si="128"/>
        <v>n.é.</v>
      </c>
      <c r="BH258" s="440"/>
    </row>
    <row r="259" spans="1:60" ht="20.100000000000001" customHeight="1">
      <c r="A259" s="434" t="s">
        <v>858</v>
      </c>
      <c r="B259" s="435"/>
      <c r="C259" s="388" t="s">
        <v>407</v>
      </c>
      <c r="D259" s="389"/>
      <c r="E259" s="389"/>
      <c r="F259" s="389"/>
      <c r="G259" s="389"/>
      <c r="H259" s="389"/>
      <c r="I259" s="389"/>
      <c r="J259" s="389"/>
      <c r="K259" s="389"/>
      <c r="L259" s="389"/>
      <c r="M259" s="389"/>
      <c r="N259" s="389"/>
      <c r="O259" s="389"/>
      <c r="P259" s="389"/>
      <c r="Q259" s="389"/>
      <c r="R259" s="389"/>
      <c r="S259" s="389"/>
      <c r="T259" s="389"/>
      <c r="U259" s="389"/>
      <c r="V259" s="389"/>
      <c r="W259" s="389"/>
      <c r="X259" s="389"/>
      <c r="Y259" s="389"/>
      <c r="Z259" s="389"/>
      <c r="AA259" s="389"/>
      <c r="AB259" s="390"/>
      <c r="AC259" s="368" t="s">
        <v>408</v>
      </c>
      <c r="AD259" s="369"/>
      <c r="AE259" s="436">
        <v>0</v>
      </c>
      <c r="AF259" s="436"/>
      <c r="AG259" s="436"/>
      <c r="AH259" s="436"/>
      <c r="AI259" s="436">
        <v>0</v>
      </c>
      <c r="AJ259" s="436"/>
      <c r="AK259" s="436"/>
      <c r="AL259" s="436"/>
      <c r="AM259" s="436">
        <v>0</v>
      </c>
      <c r="AN259" s="436"/>
      <c r="AO259" s="436"/>
      <c r="AP259" s="436"/>
      <c r="AQ259" s="436">
        <v>0</v>
      </c>
      <c r="AR259" s="436"/>
      <c r="AS259" s="436"/>
      <c r="AT259" s="436"/>
      <c r="AU259" s="436">
        <v>0</v>
      </c>
      <c r="AV259" s="436"/>
      <c r="AW259" s="436"/>
      <c r="AX259" s="436"/>
      <c r="AY259" s="436">
        <v>0</v>
      </c>
      <c r="AZ259" s="436"/>
      <c r="BA259" s="436"/>
      <c r="BB259" s="436"/>
      <c r="BC259" s="436">
        <v>0</v>
      </c>
      <c r="BD259" s="436"/>
      <c r="BE259" s="436"/>
      <c r="BF259" s="436"/>
      <c r="BG259" s="439" t="str">
        <f t="shared" si="128"/>
        <v>n.é.</v>
      </c>
      <c r="BH259" s="440"/>
    </row>
    <row r="260" spans="1:60" ht="20.100000000000001" customHeight="1">
      <c r="A260" s="434" t="s">
        <v>859</v>
      </c>
      <c r="B260" s="435"/>
      <c r="C260" s="365" t="s">
        <v>409</v>
      </c>
      <c r="D260" s="366"/>
      <c r="E260" s="366"/>
      <c r="F260" s="366"/>
      <c r="G260" s="366"/>
      <c r="H260" s="366"/>
      <c r="I260" s="366"/>
      <c r="J260" s="366"/>
      <c r="K260" s="366"/>
      <c r="L260" s="366"/>
      <c r="M260" s="366"/>
      <c r="N260" s="366"/>
      <c r="O260" s="366"/>
      <c r="P260" s="366"/>
      <c r="Q260" s="366"/>
      <c r="R260" s="366"/>
      <c r="S260" s="366"/>
      <c r="T260" s="366"/>
      <c r="U260" s="366"/>
      <c r="V260" s="366"/>
      <c r="W260" s="366"/>
      <c r="X260" s="366"/>
      <c r="Y260" s="366"/>
      <c r="Z260" s="366"/>
      <c r="AA260" s="366"/>
      <c r="AB260" s="367"/>
      <c r="AC260" s="368" t="s">
        <v>410</v>
      </c>
      <c r="AD260" s="369"/>
      <c r="AE260" s="436">
        <v>0</v>
      </c>
      <c r="AF260" s="436"/>
      <c r="AG260" s="436"/>
      <c r="AH260" s="436"/>
      <c r="AI260" s="436">
        <v>0</v>
      </c>
      <c r="AJ260" s="436"/>
      <c r="AK260" s="436"/>
      <c r="AL260" s="436"/>
      <c r="AM260" s="436">
        <v>0</v>
      </c>
      <c r="AN260" s="436"/>
      <c r="AO260" s="436"/>
      <c r="AP260" s="436"/>
      <c r="AQ260" s="436">
        <v>0</v>
      </c>
      <c r="AR260" s="436"/>
      <c r="AS260" s="436"/>
      <c r="AT260" s="436"/>
      <c r="AU260" s="436">
        <v>0</v>
      </c>
      <c r="AV260" s="436"/>
      <c r="AW260" s="436"/>
      <c r="AX260" s="436"/>
      <c r="AY260" s="436">
        <v>0</v>
      </c>
      <c r="AZ260" s="436"/>
      <c r="BA260" s="436"/>
      <c r="BB260" s="436"/>
      <c r="BC260" s="436">
        <v>0</v>
      </c>
      <c r="BD260" s="436"/>
      <c r="BE260" s="436"/>
      <c r="BF260" s="436"/>
      <c r="BG260" s="439" t="str">
        <f t="shared" si="128"/>
        <v>n.é.</v>
      </c>
      <c r="BH260" s="440"/>
    </row>
    <row r="261" spans="1:60" ht="20.100000000000001" customHeight="1">
      <c r="A261" s="434" t="s">
        <v>860</v>
      </c>
      <c r="B261" s="435"/>
      <c r="C261" s="365" t="s">
        <v>794</v>
      </c>
      <c r="D261" s="366"/>
      <c r="E261" s="366"/>
      <c r="F261" s="366"/>
      <c r="G261" s="366"/>
      <c r="H261" s="366"/>
      <c r="I261" s="366"/>
      <c r="J261" s="366"/>
      <c r="K261" s="366"/>
      <c r="L261" s="366"/>
      <c r="M261" s="366"/>
      <c r="N261" s="366"/>
      <c r="O261" s="366"/>
      <c r="P261" s="366"/>
      <c r="Q261" s="366"/>
      <c r="R261" s="366"/>
      <c r="S261" s="366"/>
      <c r="T261" s="366"/>
      <c r="U261" s="366"/>
      <c r="V261" s="366"/>
      <c r="W261" s="366"/>
      <c r="X261" s="366"/>
      <c r="Y261" s="366"/>
      <c r="Z261" s="366"/>
      <c r="AA261" s="366"/>
      <c r="AB261" s="367"/>
      <c r="AC261" s="368" t="s">
        <v>411</v>
      </c>
      <c r="AD261" s="369"/>
      <c r="AE261" s="436">
        <v>0</v>
      </c>
      <c r="AF261" s="436"/>
      <c r="AG261" s="436"/>
      <c r="AH261" s="436"/>
      <c r="AI261" s="436">
        <v>0</v>
      </c>
      <c r="AJ261" s="436"/>
      <c r="AK261" s="436"/>
      <c r="AL261" s="436"/>
      <c r="AM261" s="436">
        <v>0</v>
      </c>
      <c r="AN261" s="436"/>
      <c r="AO261" s="436"/>
      <c r="AP261" s="436"/>
      <c r="AQ261" s="436">
        <v>0</v>
      </c>
      <c r="AR261" s="436"/>
      <c r="AS261" s="436"/>
      <c r="AT261" s="436"/>
      <c r="AU261" s="436">
        <v>0</v>
      </c>
      <c r="AV261" s="436"/>
      <c r="AW261" s="436"/>
      <c r="AX261" s="436"/>
      <c r="AY261" s="436">
        <v>0</v>
      </c>
      <c r="AZ261" s="436"/>
      <c r="BA261" s="436"/>
      <c r="BB261" s="436"/>
      <c r="BC261" s="436">
        <v>0</v>
      </c>
      <c r="BD261" s="436"/>
      <c r="BE261" s="436"/>
      <c r="BF261" s="436"/>
      <c r="BG261" s="439" t="str">
        <f t="shared" ref="BG261" si="169">IF(AI261&gt;0,BC261/AI261,"n.é.")</f>
        <v>n.é.</v>
      </c>
      <c r="BH261" s="440"/>
    </row>
    <row r="262" spans="1:60" ht="20.100000000000001" customHeight="1">
      <c r="A262" s="434" t="s">
        <v>861</v>
      </c>
      <c r="B262" s="435"/>
      <c r="C262" s="365" t="s">
        <v>792</v>
      </c>
      <c r="D262" s="366"/>
      <c r="E262" s="366"/>
      <c r="F262" s="366"/>
      <c r="G262" s="366"/>
      <c r="H262" s="366"/>
      <c r="I262" s="366"/>
      <c r="J262" s="366"/>
      <c r="K262" s="366"/>
      <c r="L262" s="366"/>
      <c r="M262" s="366"/>
      <c r="N262" s="366"/>
      <c r="O262" s="366"/>
      <c r="P262" s="366"/>
      <c r="Q262" s="366"/>
      <c r="R262" s="366"/>
      <c r="S262" s="366"/>
      <c r="T262" s="366"/>
      <c r="U262" s="366"/>
      <c r="V262" s="366"/>
      <c r="W262" s="366"/>
      <c r="X262" s="366"/>
      <c r="Y262" s="366"/>
      <c r="Z262" s="366"/>
      <c r="AA262" s="366"/>
      <c r="AB262" s="367"/>
      <c r="AC262" s="368" t="s">
        <v>793</v>
      </c>
      <c r="AD262" s="369"/>
      <c r="AE262" s="436">
        <v>0</v>
      </c>
      <c r="AF262" s="436"/>
      <c r="AG262" s="436"/>
      <c r="AH262" s="436"/>
      <c r="AI262" s="436">
        <v>0</v>
      </c>
      <c r="AJ262" s="436"/>
      <c r="AK262" s="436"/>
      <c r="AL262" s="436"/>
      <c r="AM262" s="436">
        <v>0</v>
      </c>
      <c r="AN262" s="436"/>
      <c r="AO262" s="436"/>
      <c r="AP262" s="436"/>
      <c r="AQ262" s="436">
        <v>0</v>
      </c>
      <c r="AR262" s="436"/>
      <c r="AS262" s="436"/>
      <c r="AT262" s="436"/>
      <c r="AU262" s="436">
        <v>0</v>
      </c>
      <c r="AV262" s="436"/>
      <c r="AW262" s="436"/>
      <c r="AX262" s="436"/>
      <c r="AY262" s="436">
        <v>0</v>
      </c>
      <c r="AZ262" s="436"/>
      <c r="BA262" s="436"/>
      <c r="BB262" s="436"/>
      <c r="BC262" s="436">
        <v>0</v>
      </c>
      <c r="BD262" s="436"/>
      <c r="BE262" s="436"/>
      <c r="BF262" s="436"/>
      <c r="BG262" s="439" t="str">
        <f t="shared" si="128"/>
        <v>n.é.</v>
      </c>
      <c r="BH262" s="440"/>
    </row>
    <row r="263" spans="1:60" s="3" customFormat="1" ht="20.100000000000001" customHeight="1">
      <c r="A263" s="495" t="s">
        <v>862</v>
      </c>
      <c r="B263" s="496"/>
      <c r="C263" s="477" t="s">
        <v>875</v>
      </c>
      <c r="D263" s="478"/>
      <c r="E263" s="478"/>
      <c r="F263" s="478"/>
      <c r="G263" s="478"/>
      <c r="H263" s="478"/>
      <c r="I263" s="478"/>
      <c r="J263" s="478"/>
      <c r="K263" s="478"/>
      <c r="L263" s="478"/>
      <c r="M263" s="478"/>
      <c r="N263" s="478"/>
      <c r="O263" s="478"/>
      <c r="P263" s="478"/>
      <c r="Q263" s="478"/>
      <c r="R263" s="478"/>
      <c r="S263" s="478"/>
      <c r="T263" s="478"/>
      <c r="U263" s="478"/>
      <c r="V263" s="478"/>
      <c r="W263" s="478"/>
      <c r="X263" s="478"/>
      <c r="Y263" s="478"/>
      <c r="Z263" s="478"/>
      <c r="AA263" s="478"/>
      <c r="AB263" s="479"/>
      <c r="AC263" s="480" t="s">
        <v>412</v>
      </c>
      <c r="AD263" s="481"/>
      <c r="AE263" s="494">
        <f>SUM(AE258:AH262)</f>
        <v>0</v>
      </c>
      <c r="AF263" s="494"/>
      <c r="AG263" s="494"/>
      <c r="AH263" s="494"/>
      <c r="AI263" s="494">
        <f t="shared" ref="AI263" si="170">SUM(AI258:AL262)</f>
        <v>0</v>
      </c>
      <c r="AJ263" s="494"/>
      <c r="AK263" s="494"/>
      <c r="AL263" s="494"/>
      <c r="AM263" s="494">
        <f t="shared" ref="AM263" si="171">SUM(AM258:AP262)</f>
        <v>0</v>
      </c>
      <c r="AN263" s="494"/>
      <c r="AO263" s="494"/>
      <c r="AP263" s="494"/>
      <c r="AQ263" s="494">
        <f t="shared" ref="AQ263" si="172">SUM(AQ258:AT262)</f>
        <v>0</v>
      </c>
      <c r="AR263" s="494"/>
      <c r="AS263" s="494"/>
      <c r="AT263" s="494"/>
      <c r="AU263" s="494">
        <f t="shared" ref="AU263" si="173">SUM(AU258:AX262)</f>
        <v>0</v>
      </c>
      <c r="AV263" s="494"/>
      <c r="AW263" s="494"/>
      <c r="AX263" s="494"/>
      <c r="AY263" s="494">
        <f t="shared" ref="AY263" si="174">SUM(AY258:BB262)</f>
        <v>0</v>
      </c>
      <c r="AZ263" s="494"/>
      <c r="BA263" s="494"/>
      <c r="BB263" s="494"/>
      <c r="BC263" s="494">
        <f t="shared" ref="BC263" si="175">SUM(BC258:BF262)</f>
        <v>0</v>
      </c>
      <c r="BD263" s="494"/>
      <c r="BE263" s="494"/>
      <c r="BF263" s="494"/>
      <c r="BG263" s="439" t="str">
        <f t="shared" si="128"/>
        <v>n.é.</v>
      </c>
      <c r="BH263" s="440"/>
    </row>
    <row r="264" spans="1:60" ht="20.100000000000001" customHeight="1">
      <c r="A264" s="434" t="s">
        <v>863</v>
      </c>
      <c r="B264" s="435"/>
      <c r="C264" s="388" t="s">
        <v>413</v>
      </c>
      <c r="D264" s="389"/>
      <c r="E264" s="389"/>
      <c r="F264" s="389"/>
      <c r="G264" s="389"/>
      <c r="H264" s="389"/>
      <c r="I264" s="389"/>
      <c r="J264" s="389"/>
      <c r="K264" s="389"/>
      <c r="L264" s="389"/>
      <c r="M264" s="389"/>
      <c r="N264" s="389"/>
      <c r="O264" s="389"/>
      <c r="P264" s="389"/>
      <c r="Q264" s="389"/>
      <c r="R264" s="389"/>
      <c r="S264" s="389"/>
      <c r="T264" s="389"/>
      <c r="U264" s="389"/>
      <c r="V264" s="389"/>
      <c r="W264" s="389"/>
      <c r="X264" s="389"/>
      <c r="Y264" s="389"/>
      <c r="Z264" s="389"/>
      <c r="AA264" s="389"/>
      <c r="AB264" s="390"/>
      <c r="AC264" s="368" t="s">
        <v>414</v>
      </c>
      <c r="AD264" s="369"/>
      <c r="AE264" s="436">
        <v>0</v>
      </c>
      <c r="AF264" s="436"/>
      <c r="AG264" s="436"/>
      <c r="AH264" s="436"/>
      <c r="AI264" s="436">
        <v>0</v>
      </c>
      <c r="AJ264" s="436"/>
      <c r="AK264" s="436"/>
      <c r="AL264" s="436"/>
      <c r="AM264" s="436">
        <v>0</v>
      </c>
      <c r="AN264" s="436"/>
      <c r="AO264" s="436"/>
      <c r="AP264" s="436"/>
      <c r="AQ264" s="436">
        <v>0</v>
      </c>
      <c r="AR264" s="436"/>
      <c r="AS264" s="436"/>
      <c r="AT264" s="436"/>
      <c r="AU264" s="436">
        <v>0</v>
      </c>
      <c r="AV264" s="436"/>
      <c r="AW264" s="436"/>
      <c r="AX264" s="436"/>
      <c r="AY264" s="436">
        <v>0</v>
      </c>
      <c r="AZ264" s="436"/>
      <c r="BA264" s="436"/>
      <c r="BB264" s="436"/>
      <c r="BC264" s="436">
        <v>0</v>
      </c>
      <c r="BD264" s="436"/>
      <c r="BE264" s="436"/>
      <c r="BF264" s="436"/>
      <c r="BG264" s="437" t="str">
        <f t="shared" si="128"/>
        <v>n.é.</v>
      </c>
      <c r="BH264" s="438"/>
    </row>
    <row r="265" spans="1:60" ht="20.100000000000001" customHeight="1">
      <c r="A265" s="434" t="s">
        <v>864</v>
      </c>
      <c r="B265" s="435"/>
      <c r="C265" s="388" t="s">
        <v>795</v>
      </c>
      <c r="D265" s="389"/>
      <c r="E265" s="389"/>
      <c r="F265" s="389"/>
      <c r="G265" s="389"/>
      <c r="H265" s="389"/>
      <c r="I265" s="389"/>
      <c r="J265" s="389"/>
      <c r="K265" s="389"/>
      <c r="L265" s="389"/>
      <c r="M265" s="389"/>
      <c r="N265" s="389"/>
      <c r="O265" s="389"/>
      <c r="P265" s="389"/>
      <c r="Q265" s="389"/>
      <c r="R265" s="389"/>
      <c r="S265" s="389"/>
      <c r="T265" s="389"/>
      <c r="U265" s="389"/>
      <c r="V265" s="389"/>
      <c r="W265" s="389"/>
      <c r="X265" s="389"/>
      <c r="Y265" s="389"/>
      <c r="Z265" s="389"/>
      <c r="AA265" s="389"/>
      <c r="AB265" s="390"/>
      <c r="AC265" s="368" t="s">
        <v>796</v>
      </c>
      <c r="AD265" s="369"/>
      <c r="AE265" s="436">
        <v>0</v>
      </c>
      <c r="AF265" s="436"/>
      <c r="AG265" s="436"/>
      <c r="AH265" s="436"/>
      <c r="AI265" s="436">
        <v>0</v>
      </c>
      <c r="AJ265" s="436"/>
      <c r="AK265" s="436"/>
      <c r="AL265" s="436"/>
      <c r="AM265" s="436">
        <v>0</v>
      </c>
      <c r="AN265" s="436"/>
      <c r="AO265" s="436"/>
      <c r="AP265" s="436"/>
      <c r="AQ265" s="436">
        <v>0</v>
      </c>
      <c r="AR265" s="436"/>
      <c r="AS265" s="436"/>
      <c r="AT265" s="436"/>
      <c r="AU265" s="436">
        <v>0</v>
      </c>
      <c r="AV265" s="436"/>
      <c r="AW265" s="436"/>
      <c r="AX265" s="436"/>
      <c r="AY265" s="436">
        <v>0</v>
      </c>
      <c r="AZ265" s="436"/>
      <c r="BA265" s="436"/>
      <c r="BB265" s="436"/>
      <c r="BC265" s="436">
        <v>0</v>
      </c>
      <c r="BD265" s="436"/>
      <c r="BE265" s="436"/>
      <c r="BF265" s="436"/>
      <c r="BG265" s="437" t="str">
        <f t="shared" ref="BG265" si="176">IF(AI265&gt;0,BC265/AI265,"n.é.")</f>
        <v>n.é.</v>
      </c>
      <c r="BH265" s="438"/>
    </row>
    <row r="266" spans="1:60" s="3" customFormat="1" ht="20.100000000000001" customHeight="1">
      <c r="A266" s="510" t="s">
        <v>865</v>
      </c>
      <c r="B266" s="511"/>
      <c r="C266" s="512" t="s">
        <v>876</v>
      </c>
      <c r="D266" s="513"/>
      <c r="E266" s="513"/>
      <c r="F266" s="513"/>
      <c r="G266" s="513"/>
      <c r="H266" s="513"/>
      <c r="I266" s="513"/>
      <c r="J266" s="513"/>
      <c r="K266" s="513"/>
      <c r="L266" s="513"/>
      <c r="M266" s="513"/>
      <c r="N266" s="513"/>
      <c r="O266" s="513"/>
      <c r="P266" s="513"/>
      <c r="Q266" s="513"/>
      <c r="R266" s="513"/>
      <c r="S266" s="513"/>
      <c r="T266" s="513"/>
      <c r="U266" s="513"/>
      <c r="V266" s="513"/>
      <c r="W266" s="513"/>
      <c r="X266" s="513"/>
      <c r="Y266" s="513"/>
      <c r="Z266" s="513"/>
      <c r="AA266" s="513"/>
      <c r="AB266" s="514"/>
      <c r="AC266" s="515" t="s">
        <v>415</v>
      </c>
      <c r="AD266" s="516"/>
      <c r="AE266" s="507">
        <f>AE257+AE263+AE264</f>
        <v>113576</v>
      </c>
      <c r="AF266" s="507"/>
      <c r="AG266" s="507"/>
      <c r="AH266" s="507"/>
      <c r="AI266" s="507">
        <f t="shared" ref="AI266" si="177">AI257+AI263+AI264</f>
        <v>147172</v>
      </c>
      <c r="AJ266" s="507"/>
      <c r="AK266" s="507"/>
      <c r="AL266" s="507"/>
      <c r="AM266" s="507">
        <f t="shared" ref="AM266" si="178">AM257+AM263+AM264</f>
        <v>0</v>
      </c>
      <c r="AN266" s="507"/>
      <c r="AO266" s="507"/>
      <c r="AP266" s="507"/>
      <c r="AQ266" s="507">
        <f t="shared" ref="AQ266" si="179">AQ257+AQ263+AQ264</f>
        <v>147172</v>
      </c>
      <c r="AR266" s="507"/>
      <c r="AS266" s="507"/>
      <c r="AT266" s="507"/>
      <c r="AU266" s="507">
        <f t="shared" ref="AU266" si="180">AU257+AU263+AU264</f>
        <v>0</v>
      </c>
      <c r="AV266" s="507"/>
      <c r="AW266" s="507"/>
      <c r="AX266" s="507"/>
      <c r="AY266" s="507">
        <f t="shared" ref="AY266" si="181">AY257+AY263+AY264</f>
        <v>5316</v>
      </c>
      <c r="AZ266" s="507"/>
      <c r="BA266" s="507"/>
      <c r="BB266" s="507"/>
      <c r="BC266" s="507">
        <f t="shared" ref="BC266" si="182">BC257+BC263+BC264</f>
        <v>147172</v>
      </c>
      <c r="BD266" s="507"/>
      <c r="BE266" s="507"/>
      <c r="BF266" s="507"/>
      <c r="BG266" s="508">
        <f t="shared" si="128"/>
        <v>1</v>
      </c>
      <c r="BH266" s="509"/>
    </row>
    <row r="267" spans="1:60" s="3" customFormat="1" ht="20.100000000000001" customHeight="1">
      <c r="A267" s="353" t="s">
        <v>866</v>
      </c>
      <c r="B267" s="354"/>
      <c r="C267" s="355" t="s">
        <v>877</v>
      </c>
      <c r="D267" s="356"/>
      <c r="E267" s="356"/>
      <c r="F267" s="356"/>
      <c r="G267" s="356"/>
      <c r="H267" s="356"/>
      <c r="I267" s="356"/>
      <c r="J267" s="356"/>
      <c r="K267" s="356"/>
      <c r="L267" s="356"/>
      <c r="M267" s="356"/>
      <c r="N267" s="356"/>
      <c r="O267" s="356"/>
      <c r="P267" s="356"/>
      <c r="Q267" s="356"/>
      <c r="R267" s="356"/>
      <c r="S267" s="356"/>
      <c r="T267" s="356"/>
      <c r="U267" s="356"/>
      <c r="V267" s="356"/>
      <c r="W267" s="356"/>
      <c r="X267" s="356"/>
      <c r="Y267" s="356"/>
      <c r="Z267" s="356"/>
      <c r="AA267" s="356"/>
      <c r="AB267" s="357"/>
      <c r="AC267" s="358"/>
      <c r="AD267" s="359"/>
      <c r="AE267" s="504">
        <f>AE235+AE266</f>
        <v>377395</v>
      </c>
      <c r="AF267" s="504"/>
      <c r="AG267" s="504"/>
      <c r="AH267" s="504"/>
      <c r="AI267" s="504">
        <f t="shared" ref="AI267" si="183">AI235+AI266</f>
        <v>492291</v>
      </c>
      <c r="AJ267" s="504"/>
      <c r="AK267" s="504"/>
      <c r="AL267" s="504"/>
      <c r="AM267" s="504">
        <f t="shared" ref="AM267" si="184">AM235+AM266</f>
        <v>771</v>
      </c>
      <c r="AN267" s="504"/>
      <c r="AO267" s="504"/>
      <c r="AP267" s="504"/>
      <c r="AQ267" s="504">
        <f t="shared" ref="AQ267" si="185">AQ235+AQ266</f>
        <v>480457</v>
      </c>
      <c r="AR267" s="504"/>
      <c r="AS267" s="504"/>
      <c r="AT267" s="504"/>
      <c r="AU267" s="504">
        <f t="shared" ref="AU267" si="186">AU235+AU266</f>
        <v>357170</v>
      </c>
      <c r="AV267" s="504"/>
      <c r="AW267" s="504"/>
      <c r="AX267" s="504"/>
      <c r="AY267" s="504">
        <f t="shared" ref="AY267" si="187">AY235+AY266</f>
        <v>6315</v>
      </c>
      <c r="AZ267" s="504"/>
      <c r="BA267" s="504"/>
      <c r="BB267" s="504"/>
      <c r="BC267" s="504">
        <f t="shared" ref="BC267" si="188">BC235+BC266</f>
        <v>468145</v>
      </c>
      <c r="BD267" s="504"/>
      <c r="BE267" s="504"/>
      <c r="BF267" s="504"/>
      <c r="BG267" s="505">
        <f t="shared" si="128"/>
        <v>0.95095177445860268</v>
      </c>
      <c r="BH267" s="506"/>
    </row>
    <row r="269" spans="1:60">
      <c r="AC269" s="128"/>
      <c r="AD269" s="128"/>
      <c r="AE269" s="123">
        <f>AE267-AE131</f>
        <v>0</v>
      </c>
      <c r="AF269" s="123"/>
      <c r="AG269" s="123"/>
      <c r="AH269" s="123"/>
      <c r="AI269" s="123">
        <f>AI267-AI131</f>
        <v>0</v>
      </c>
      <c r="AJ269" s="123"/>
      <c r="AK269" s="123"/>
      <c r="AL269" s="123"/>
      <c r="AM269" s="122"/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23">
        <f>BC131-BC267</f>
        <v>8423</v>
      </c>
      <c r="BD269" s="123"/>
      <c r="BE269" s="123"/>
      <c r="BF269" s="123"/>
      <c r="BG269" s="124"/>
      <c r="BH269" s="124"/>
    </row>
  </sheetData>
  <mergeCells count="2895">
    <mergeCell ref="AM13:AP13"/>
    <mergeCell ref="AQ13:AT13"/>
    <mergeCell ref="AU13:AX13"/>
    <mergeCell ref="AY13:BB13"/>
    <mergeCell ref="BC13:BF13"/>
    <mergeCell ref="BG13:BH13"/>
    <mergeCell ref="A24:B24"/>
    <mergeCell ref="C24:AB24"/>
    <mergeCell ref="AC24:AD24"/>
    <mergeCell ref="AE24:AH24"/>
    <mergeCell ref="AI24:AL24"/>
    <mergeCell ref="AM24:AP24"/>
    <mergeCell ref="AQ24:AT24"/>
    <mergeCell ref="AU24:AX24"/>
    <mergeCell ref="AY24:BB24"/>
    <mergeCell ref="BC24:BF24"/>
    <mergeCell ref="BG24:BH24"/>
    <mergeCell ref="A14:B14"/>
    <mergeCell ref="C14:AB14"/>
    <mergeCell ref="AC14:AD14"/>
    <mergeCell ref="AE14:AH14"/>
    <mergeCell ref="AI14:AL14"/>
    <mergeCell ref="AM14:AP14"/>
    <mergeCell ref="A18:B18"/>
    <mergeCell ref="C18:AB18"/>
    <mergeCell ref="AC18:AD18"/>
    <mergeCell ref="AE18:AH18"/>
    <mergeCell ref="AI18:AL18"/>
    <mergeCell ref="AY20:BB20"/>
    <mergeCell ref="BC20:BF20"/>
    <mergeCell ref="BG20:BH20"/>
    <mergeCell ref="A21:B21"/>
    <mergeCell ref="A65:B65"/>
    <mergeCell ref="C65:AB65"/>
    <mergeCell ref="AC65:AD65"/>
    <mergeCell ref="AE65:AH65"/>
    <mergeCell ref="AI65:AL65"/>
    <mergeCell ref="AM65:AP65"/>
    <mergeCell ref="AQ65:AT65"/>
    <mergeCell ref="AU65:AX65"/>
    <mergeCell ref="AY65:BB65"/>
    <mergeCell ref="BC65:BF65"/>
    <mergeCell ref="BG65:BH65"/>
    <mergeCell ref="A68:B68"/>
    <mergeCell ref="C68:AB68"/>
    <mergeCell ref="AC68:AD68"/>
    <mergeCell ref="AE68:AH68"/>
    <mergeCell ref="AI68:AL68"/>
    <mergeCell ref="AM68:AP68"/>
    <mergeCell ref="AQ68:AT68"/>
    <mergeCell ref="AU68:AX68"/>
    <mergeCell ref="AY68:BB68"/>
    <mergeCell ref="BC68:BF68"/>
    <mergeCell ref="BG68:BH68"/>
    <mergeCell ref="A66:B66"/>
    <mergeCell ref="C66:AB66"/>
    <mergeCell ref="AC66:AD66"/>
    <mergeCell ref="AE66:AH66"/>
    <mergeCell ref="AI66:AL66"/>
    <mergeCell ref="AM66:AP66"/>
    <mergeCell ref="AQ66:AT66"/>
    <mergeCell ref="AU66:AX66"/>
    <mergeCell ref="AY66:BB66"/>
    <mergeCell ref="BC66:BF66"/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M8:AP8"/>
    <mergeCell ref="AQ8:AT8"/>
    <mergeCell ref="AU8:AX8"/>
    <mergeCell ref="AY8:BB8"/>
    <mergeCell ref="BC8:BF8"/>
    <mergeCell ref="BG8:BH8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AM9:AP9"/>
    <mergeCell ref="AQ9:AT9"/>
    <mergeCell ref="AU9:AX9"/>
    <mergeCell ref="AY9:BB9"/>
    <mergeCell ref="BC9:BF9"/>
    <mergeCell ref="BG9:BH9"/>
    <mergeCell ref="AM27:AP27"/>
    <mergeCell ref="AQ27:AT27"/>
    <mergeCell ref="AU27:AX27"/>
    <mergeCell ref="AY27:BB27"/>
    <mergeCell ref="BC27:BF27"/>
    <mergeCell ref="BG27:BH27"/>
    <mergeCell ref="AQ25:AT25"/>
    <mergeCell ref="AU25:AX25"/>
    <mergeCell ref="AY25:BB25"/>
    <mergeCell ref="BC25:BF25"/>
    <mergeCell ref="BG25:BH25"/>
    <mergeCell ref="AM10:AP10"/>
    <mergeCell ref="AQ14:AT14"/>
    <mergeCell ref="AU14:AX14"/>
    <mergeCell ref="AY14:BB14"/>
    <mergeCell ref="BC14:BF14"/>
    <mergeCell ref="BG14:BH14"/>
    <mergeCell ref="AM18:AP18"/>
    <mergeCell ref="AQ18:AT18"/>
    <mergeCell ref="AU18:AX18"/>
    <mergeCell ref="AY18:BB18"/>
    <mergeCell ref="BC18:BF18"/>
    <mergeCell ref="BG18:BH18"/>
    <mergeCell ref="AY22:BB22"/>
    <mergeCell ref="BC22:BF22"/>
    <mergeCell ref="BG22:BH22"/>
    <mergeCell ref="A27:B27"/>
    <mergeCell ref="C27:AB27"/>
    <mergeCell ref="AC27:AD27"/>
    <mergeCell ref="AE27:AH27"/>
    <mergeCell ref="AI27:AL27"/>
    <mergeCell ref="A25:B25"/>
    <mergeCell ref="C25:AB25"/>
    <mergeCell ref="AC25:AD25"/>
    <mergeCell ref="AE25:AH25"/>
    <mergeCell ref="AI25:AL25"/>
    <mergeCell ref="AM25:AP25"/>
    <mergeCell ref="AM26:AP26"/>
    <mergeCell ref="AQ26:AT26"/>
    <mergeCell ref="AU26:AX26"/>
    <mergeCell ref="AY26:BB26"/>
    <mergeCell ref="BC26:BF26"/>
    <mergeCell ref="BG26:BH26"/>
    <mergeCell ref="A26:B26"/>
    <mergeCell ref="C26:AB26"/>
    <mergeCell ref="AC26:AD26"/>
    <mergeCell ref="AE26:AH26"/>
    <mergeCell ref="AI26:AL26"/>
    <mergeCell ref="AM29:AP29"/>
    <mergeCell ref="AQ29:AT29"/>
    <mergeCell ref="AU29:AX29"/>
    <mergeCell ref="AY29:BB29"/>
    <mergeCell ref="BC29:BF29"/>
    <mergeCell ref="BG29:BH29"/>
    <mergeCell ref="AQ28:AT28"/>
    <mergeCell ref="AU28:AX28"/>
    <mergeCell ref="AY28:BB28"/>
    <mergeCell ref="BC28:BF28"/>
    <mergeCell ref="BG28:BH28"/>
    <mergeCell ref="A29:B29"/>
    <mergeCell ref="C29:AB29"/>
    <mergeCell ref="AC29:AD29"/>
    <mergeCell ref="AE29:AH29"/>
    <mergeCell ref="AI29:AL29"/>
    <mergeCell ref="A28:B28"/>
    <mergeCell ref="C28:AB28"/>
    <mergeCell ref="AC28:AD28"/>
    <mergeCell ref="AE28:AH28"/>
    <mergeCell ref="AI28:AL28"/>
    <mergeCell ref="AM28:AP28"/>
    <mergeCell ref="AM31:AP31"/>
    <mergeCell ref="AQ31:AT31"/>
    <mergeCell ref="AU31:AX31"/>
    <mergeCell ref="AY31:BB31"/>
    <mergeCell ref="BC31:BF31"/>
    <mergeCell ref="BG31:BH31"/>
    <mergeCell ref="AQ30:AT30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AI31:AL31"/>
    <mergeCell ref="A30:B30"/>
    <mergeCell ref="C30:AB30"/>
    <mergeCell ref="AC30:AD30"/>
    <mergeCell ref="AE30:AH30"/>
    <mergeCell ref="AI30:AL30"/>
    <mergeCell ref="AM30:AP30"/>
    <mergeCell ref="AM33:AP33"/>
    <mergeCell ref="AQ33:AT33"/>
    <mergeCell ref="AU33:AX33"/>
    <mergeCell ref="AY33:BB33"/>
    <mergeCell ref="BC33:BF33"/>
    <mergeCell ref="BG33:BH33"/>
    <mergeCell ref="AQ32:AT32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AI33:AL33"/>
    <mergeCell ref="A32:B32"/>
    <mergeCell ref="C32:AB32"/>
    <mergeCell ref="AC32:AD32"/>
    <mergeCell ref="AE32:AH32"/>
    <mergeCell ref="AI32:AL32"/>
    <mergeCell ref="AM32:AP32"/>
    <mergeCell ref="AM35:AP35"/>
    <mergeCell ref="AQ35:AT35"/>
    <mergeCell ref="AU35:AX35"/>
    <mergeCell ref="AY35:BB35"/>
    <mergeCell ref="BC35:BF35"/>
    <mergeCell ref="BG35:BH35"/>
    <mergeCell ref="AQ34:AT34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AI35:AL35"/>
    <mergeCell ref="A34:B34"/>
    <mergeCell ref="C34:AB34"/>
    <mergeCell ref="AC34:AD34"/>
    <mergeCell ref="AE34:AH34"/>
    <mergeCell ref="AI34:AL34"/>
    <mergeCell ref="AM34:AP34"/>
    <mergeCell ref="AQ36:AT36"/>
    <mergeCell ref="AU36:AX36"/>
    <mergeCell ref="AY36:BB36"/>
    <mergeCell ref="BC36:BF36"/>
    <mergeCell ref="BG36:BH36"/>
    <mergeCell ref="A38:B38"/>
    <mergeCell ref="C38:AB38"/>
    <mergeCell ref="AC38:AD38"/>
    <mergeCell ref="AE38:AH38"/>
    <mergeCell ref="AI38:AL38"/>
    <mergeCell ref="A36:B36"/>
    <mergeCell ref="C36:AB36"/>
    <mergeCell ref="AC36:AD36"/>
    <mergeCell ref="AE36:AH36"/>
    <mergeCell ref="AI36:AL36"/>
    <mergeCell ref="AM36:AP36"/>
    <mergeCell ref="AM37:AP37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E37:AH37"/>
    <mergeCell ref="AU39:AX39"/>
    <mergeCell ref="AY39:BB39"/>
    <mergeCell ref="BC39:BF39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38:AP38"/>
    <mergeCell ref="AQ38:AT38"/>
    <mergeCell ref="AU38:AX38"/>
    <mergeCell ref="AY38:BB38"/>
    <mergeCell ref="BC38:BF38"/>
    <mergeCell ref="BG38:BH38"/>
    <mergeCell ref="AY41:BB41"/>
    <mergeCell ref="BC41:BF41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44:AP44"/>
    <mergeCell ref="AQ44:AT44"/>
    <mergeCell ref="AU44:AX44"/>
    <mergeCell ref="AY44:BB44"/>
    <mergeCell ref="BC44:BF44"/>
    <mergeCell ref="BG44:BH44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50:AT50"/>
    <mergeCell ref="AU50:AX50"/>
    <mergeCell ref="AY50:BB50"/>
    <mergeCell ref="BC50:BF50"/>
    <mergeCell ref="BG50:BH50"/>
    <mergeCell ref="A52:B52"/>
    <mergeCell ref="C52:AB52"/>
    <mergeCell ref="AC52:AD52"/>
    <mergeCell ref="AE52:AH52"/>
    <mergeCell ref="AI52:AL52"/>
    <mergeCell ref="A50:B50"/>
    <mergeCell ref="C50:AB50"/>
    <mergeCell ref="AC50:AD50"/>
    <mergeCell ref="AE50:AH50"/>
    <mergeCell ref="AI50:AL50"/>
    <mergeCell ref="AM50:AP50"/>
    <mergeCell ref="AY51:BB51"/>
    <mergeCell ref="BC51:BF51"/>
    <mergeCell ref="BG51:BH51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2:AP52"/>
    <mergeCell ref="AQ52:AT52"/>
    <mergeCell ref="AU52:AX52"/>
    <mergeCell ref="AY52:BB52"/>
    <mergeCell ref="BC52:BF52"/>
    <mergeCell ref="BG52:BH52"/>
    <mergeCell ref="AC61:AD61"/>
    <mergeCell ref="AE61:AH61"/>
    <mergeCell ref="AI61:AL61"/>
    <mergeCell ref="AM58:AP58"/>
    <mergeCell ref="AM57:AP57"/>
    <mergeCell ref="AQ57:AT57"/>
    <mergeCell ref="AU57:AX57"/>
    <mergeCell ref="AY57:BB57"/>
    <mergeCell ref="BC57:BF57"/>
    <mergeCell ref="BG57:BH57"/>
    <mergeCell ref="AQ55:AT55"/>
    <mergeCell ref="AU55:AX55"/>
    <mergeCell ref="AY55:BB55"/>
    <mergeCell ref="BC55:BF55"/>
    <mergeCell ref="BG55:BH55"/>
    <mergeCell ref="A57:B57"/>
    <mergeCell ref="C57:AB57"/>
    <mergeCell ref="AC57:AD57"/>
    <mergeCell ref="AE57:AH57"/>
    <mergeCell ref="AI57:AL57"/>
    <mergeCell ref="A55:B55"/>
    <mergeCell ref="C55:AB55"/>
    <mergeCell ref="AC55:AD55"/>
    <mergeCell ref="AE55:AH55"/>
    <mergeCell ref="AI55:AL55"/>
    <mergeCell ref="AM55:AP55"/>
    <mergeCell ref="BG58:BH58"/>
    <mergeCell ref="AU59:AX59"/>
    <mergeCell ref="AY59:BB59"/>
    <mergeCell ref="BC59:BF59"/>
    <mergeCell ref="AY61:BB61"/>
    <mergeCell ref="BC61:BF61"/>
    <mergeCell ref="AQ73:AT73"/>
    <mergeCell ref="AU73:AX73"/>
    <mergeCell ref="AY73:BB73"/>
    <mergeCell ref="BC73:BF73"/>
    <mergeCell ref="BG73:BH73"/>
    <mergeCell ref="BC72:BF72"/>
    <mergeCell ref="AY70:BB70"/>
    <mergeCell ref="BC70:BF70"/>
    <mergeCell ref="BG70:BH70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70:AP70"/>
    <mergeCell ref="AQ70:AT70"/>
    <mergeCell ref="AU70:AX70"/>
    <mergeCell ref="AE72:AH72"/>
    <mergeCell ref="AI72:AL72"/>
    <mergeCell ref="A72:B72"/>
    <mergeCell ref="C72:AB72"/>
    <mergeCell ref="AM74:AP74"/>
    <mergeCell ref="AQ74:AT74"/>
    <mergeCell ref="AU74:AX74"/>
    <mergeCell ref="AY74:BB74"/>
    <mergeCell ref="BC74:BF74"/>
    <mergeCell ref="BG74:BH74"/>
    <mergeCell ref="AQ71:AT71"/>
    <mergeCell ref="AU71:AX71"/>
    <mergeCell ref="AY71:BB71"/>
    <mergeCell ref="BC71:BF71"/>
    <mergeCell ref="BG71:BH71"/>
    <mergeCell ref="A74:B74"/>
    <mergeCell ref="C74:AB74"/>
    <mergeCell ref="AC74:AD74"/>
    <mergeCell ref="AE74:AH74"/>
    <mergeCell ref="AI74:AL74"/>
    <mergeCell ref="A71:B71"/>
    <mergeCell ref="C71:AB71"/>
    <mergeCell ref="AC71:AD71"/>
    <mergeCell ref="AE71:AH71"/>
    <mergeCell ref="AI71:AL71"/>
    <mergeCell ref="AM71:AP71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AM76:AP76"/>
    <mergeCell ref="AQ76:AT76"/>
    <mergeCell ref="AU76:AX76"/>
    <mergeCell ref="AY76:BB76"/>
    <mergeCell ref="BC76:BF76"/>
    <mergeCell ref="BG76:BH76"/>
    <mergeCell ref="A78:B78"/>
    <mergeCell ref="C78:AB78"/>
    <mergeCell ref="AC78:AD78"/>
    <mergeCell ref="AE78:AH78"/>
    <mergeCell ref="AI78:AL78"/>
    <mergeCell ref="BG78:BH78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9:AP79"/>
    <mergeCell ref="AQ79:AT79"/>
    <mergeCell ref="AU79:AX79"/>
    <mergeCell ref="AY79:BB79"/>
    <mergeCell ref="BC79:BF79"/>
    <mergeCell ref="BG79:BH79"/>
    <mergeCell ref="AQ77:AT77"/>
    <mergeCell ref="AU77:AX77"/>
    <mergeCell ref="AY77:BB77"/>
    <mergeCell ref="BC77:BF77"/>
    <mergeCell ref="BG77:BH77"/>
    <mergeCell ref="A79:B79"/>
    <mergeCell ref="C79:AB79"/>
    <mergeCell ref="AC79:AD79"/>
    <mergeCell ref="AE79:AH79"/>
    <mergeCell ref="AI79:AL79"/>
    <mergeCell ref="A77:B77"/>
    <mergeCell ref="C77:AB77"/>
    <mergeCell ref="AC77:AD77"/>
    <mergeCell ref="AE77:AH77"/>
    <mergeCell ref="AI77:AL77"/>
    <mergeCell ref="AM77:AP77"/>
    <mergeCell ref="AM81:AP81"/>
    <mergeCell ref="AQ81:AT81"/>
    <mergeCell ref="AU81:AX81"/>
    <mergeCell ref="AY81:BB81"/>
    <mergeCell ref="BC81:BF81"/>
    <mergeCell ref="BG81:BH81"/>
    <mergeCell ref="AQ80:AT80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AI81:AL81"/>
    <mergeCell ref="A80:B80"/>
    <mergeCell ref="C80:AB80"/>
    <mergeCell ref="AC80:AD80"/>
    <mergeCell ref="AE80:AH80"/>
    <mergeCell ref="AI80:AL80"/>
    <mergeCell ref="AM80:AP80"/>
    <mergeCell ref="AM83:AP83"/>
    <mergeCell ref="AQ83:AT83"/>
    <mergeCell ref="AU83:AX83"/>
    <mergeCell ref="AY83:BB83"/>
    <mergeCell ref="BC83:BF83"/>
    <mergeCell ref="BG83:BH83"/>
    <mergeCell ref="AQ82:AT82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AI83:AL83"/>
    <mergeCell ref="A82:B82"/>
    <mergeCell ref="C82:AB82"/>
    <mergeCell ref="AC82:AD82"/>
    <mergeCell ref="AE82:AH82"/>
    <mergeCell ref="AI82:AL82"/>
    <mergeCell ref="AM82:AP82"/>
    <mergeCell ref="AM85:AP85"/>
    <mergeCell ref="AQ85:AT85"/>
    <mergeCell ref="AU85:AX85"/>
    <mergeCell ref="AY85:BB85"/>
    <mergeCell ref="BC85:BF85"/>
    <mergeCell ref="BG85:BH85"/>
    <mergeCell ref="AQ84:AT84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AI85:AL85"/>
    <mergeCell ref="A84:B84"/>
    <mergeCell ref="C84:AB84"/>
    <mergeCell ref="AC84:AD84"/>
    <mergeCell ref="AE84:AH84"/>
    <mergeCell ref="AI84:AL84"/>
    <mergeCell ref="AM84:AP84"/>
    <mergeCell ref="AM87:AP87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M88:AP88"/>
    <mergeCell ref="AQ88:AT88"/>
    <mergeCell ref="AU88:AX88"/>
    <mergeCell ref="AY88:BB88"/>
    <mergeCell ref="BC88:BF88"/>
    <mergeCell ref="AQ86:AT86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AI87:AL87"/>
    <mergeCell ref="A86:B86"/>
    <mergeCell ref="C86:AB86"/>
    <mergeCell ref="AC86:AD86"/>
    <mergeCell ref="AE86:AH86"/>
    <mergeCell ref="AI86:AL86"/>
    <mergeCell ref="AM86:AP86"/>
    <mergeCell ref="A92:B92"/>
    <mergeCell ref="C92:AB92"/>
    <mergeCell ref="AC92:AD92"/>
    <mergeCell ref="AE92:AH92"/>
    <mergeCell ref="AI92:AL92"/>
    <mergeCell ref="AM92:AP92"/>
    <mergeCell ref="AM91:AP91"/>
    <mergeCell ref="AQ91:AT91"/>
    <mergeCell ref="AU91:AX91"/>
    <mergeCell ref="AY91:BB91"/>
    <mergeCell ref="BC91:BF91"/>
    <mergeCell ref="BG91:BH91"/>
    <mergeCell ref="AQ90:AT90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AI91:AL91"/>
    <mergeCell ref="A90:B90"/>
    <mergeCell ref="C90:AB90"/>
    <mergeCell ref="AC90:AD90"/>
    <mergeCell ref="AE90:AH90"/>
    <mergeCell ref="AI90:AL90"/>
    <mergeCell ref="AM90:AP90"/>
    <mergeCell ref="AY92:BB92"/>
    <mergeCell ref="BC92:BF92"/>
    <mergeCell ref="BG92:BH92"/>
    <mergeCell ref="AQ92:AT92"/>
    <mergeCell ref="AQ96:AT96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AI97:AL97"/>
    <mergeCell ref="A96:B96"/>
    <mergeCell ref="C96:AB96"/>
    <mergeCell ref="AC96:AD96"/>
    <mergeCell ref="AE96:AH96"/>
    <mergeCell ref="AI96:AL96"/>
    <mergeCell ref="AM96:AP96"/>
    <mergeCell ref="AM93:AP93"/>
    <mergeCell ref="AQ93:AT93"/>
    <mergeCell ref="AU93:AX93"/>
    <mergeCell ref="AY93:BB93"/>
    <mergeCell ref="BC93:BF93"/>
    <mergeCell ref="BG93:BH93"/>
    <mergeCell ref="A95:B95"/>
    <mergeCell ref="C95:AB95"/>
    <mergeCell ref="AC95:AD95"/>
    <mergeCell ref="AE95:AH95"/>
    <mergeCell ref="AI95:AL95"/>
    <mergeCell ref="AM95:AP95"/>
    <mergeCell ref="AQ95:AT95"/>
    <mergeCell ref="AU95:AX95"/>
    <mergeCell ref="AY95:BB95"/>
    <mergeCell ref="BC95:BF95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7:AP97"/>
    <mergeCell ref="AQ97:AT97"/>
    <mergeCell ref="AU97:AX97"/>
    <mergeCell ref="AY97:BB97"/>
    <mergeCell ref="BC97:BF97"/>
    <mergeCell ref="BG97:BH97"/>
    <mergeCell ref="AY98:BB98"/>
    <mergeCell ref="BC98:BF98"/>
    <mergeCell ref="BG98:BH98"/>
    <mergeCell ref="A98:B98"/>
    <mergeCell ref="C98:AB98"/>
    <mergeCell ref="AC98:AD98"/>
    <mergeCell ref="AE98:AH98"/>
    <mergeCell ref="AI98:AL98"/>
    <mergeCell ref="AM98:AP98"/>
    <mergeCell ref="AQ98:AT98"/>
    <mergeCell ref="AQ101:AT101"/>
    <mergeCell ref="AU101:AX101"/>
    <mergeCell ref="AY101:BB101"/>
    <mergeCell ref="BC101:BF101"/>
    <mergeCell ref="BG101:BH101"/>
    <mergeCell ref="A102:B102"/>
    <mergeCell ref="C102:AB102"/>
    <mergeCell ref="AC102:AD102"/>
    <mergeCell ref="AE102:AH102"/>
    <mergeCell ref="AI102:AL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103:B103"/>
    <mergeCell ref="C103:AB103"/>
    <mergeCell ref="AC103:AD103"/>
    <mergeCell ref="AE103:AH103"/>
    <mergeCell ref="AI103:AL103"/>
    <mergeCell ref="AM103:AP103"/>
    <mergeCell ref="AM102:AP102"/>
    <mergeCell ref="AQ102:AT102"/>
    <mergeCell ref="AU102:AX102"/>
    <mergeCell ref="AY102:BB102"/>
    <mergeCell ref="BC102:BF102"/>
    <mergeCell ref="BG102:BH102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4:AP114"/>
    <mergeCell ref="AQ114:AT114"/>
    <mergeCell ref="AU114:AX114"/>
    <mergeCell ref="AY114:BB114"/>
    <mergeCell ref="BC114:BF114"/>
    <mergeCell ref="BG114:BH114"/>
    <mergeCell ref="BC116:BF116"/>
    <mergeCell ref="BG116:BH116"/>
    <mergeCell ref="AQ115:AT115"/>
    <mergeCell ref="AU115:AX115"/>
    <mergeCell ref="AY115:BB115"/>
    <mergeCell ref="A121:B121"/>
    <mergeCell ref="C121:AB121"/>
    <mergeCell ref="AC121:AD121"/>
    <mergeCell ref="AE121:AH121"/>
    <mergeCell ref="AI121:AL121"/>
    <mergeCell ref="A117:B117"/>
    <mergeCell ref="C117:AB117"/>
    <mergeCell ref="AC117:AD117"/>
    <mergeCell ref="AE117:AH117"/>
    <mergeCell ref="AI117:AL117"/>
    <mergeCell ref="AM117:AP117"/>
    <mergeCell ref="A120:B120"/>
    <mergeCell ref="C120:AB120"/>
    <mergeCell ref="AC120:AD120"/>
    <mergeCell ref="AE120:AH120"/>
    <mergeCell ref="AI120:AL120"/>
    <mergeCell ref="AM120:AP120"/>
    <mergeCell ref="A118:B118"/>
    <mergeCell ref="C118:AB118"/>
    <mergeCell ref="AC118:AD118"/>
    <mergeCell ref="AE118:AH118"/>
    <mergeCell ref="AI118:AL118"/>
    <mergeCell ref="AM118:AP118"/>
    <mergeCell ref="AM121:AP121"/>
    <mergeCell ref="A119:B119"/>
    <mergeCell ref="C119:AB119"/>
    <mergeCell ref="AC119:AD119"/>
    <mergeCell ref="AE119:AH119"/>
    <mergeCell ref="AI119:AL119"/>
    <mergeCell ref="AM123:AP123"/>
    <mergeCell ref="AQ123:AT123"/>
    <mergeCell ref="AU123:AX123"/>
    <mergeCell ref="AY123:BB123"/>
    <mergeCell ref="BC123:BF123"/>
    <mergeCell ref="BG123:BH123"/>
    <mergeCell ref="AQ122:AT122"/>
    <mergeCell ref="AU122:AX122"/>
    <mergeCell ref="AY122:BB122"/>
    <mergeCell ref="BC122:BF122"/>
    <mergeCell ref="BG122:BH122"/>
    <mergeCell ref="AQ118:AT118"/>
    <mergeCell ref="AU118:AX118"/>
    <mergeCell ref="AY118:BB118"/>
    <mergeCell ref="BC118:BF118"/>
    <mergeCell ref="BG118:BH118"/>
    <mergeCell ref="AM119:AP119"/>
    <mergeCell ref="AQ119:AT119"/>
    <mergeCell ref="AQ121:AT121"/>
    <mergeCell ref="AU121:AX121"/>
    <mergeCell ref="AY121:BB121"/>
    <mergeCell ref="BC121:BF121"/>
    <mergeCell ref="BG121:BH121"/>
    <mergeCell ref="AQ117:AT117"/>
    <mergeCell ref="AU117:AX117"/>
    <mergeCell ref="AY117:BB117"/>
    <mergeCell ref="BC117:BF117"/>
    <mergeCell ref="BG117:BH117"/>
    <mergeCell ref="AQ120:AT120"/>
    <mergeCell ref="AU120:AX120"/>
    <mergeCell ref="AY120:BB120"/>
    <mergeCell ref="BC120:BF120"/>
    <mergeCell ref="AU119:AX119"/>
    <mergeCell ref="AY119:BB119"/>
    <mergeCell ref="BC119:BF119"/>
    <mergeCell ref="BG119:BH119"/>
    <mergeCell ref="BG120:BH120"/>
    <mergeCell ref="A128:B128"/>
    <mergeCell ref="C128:AB128"/>
    <mergeCell ref="AC128:AD128"/>
    <mergeCell ref="AE128:AH128"/>
    <mergeCell ref="AI128:AL128"/>
    <mergeCell ref="AM128:AP128"/>
    <mergeCell ref="AQ128:AT128"/>
    <mergeCell ref="AU128:AX128"/>
    <mergeCell ref="AY128:BB128"/>
    <mergeCell ref="BC128:BF128"/>
    <mergeCell ref="BG128:BH128"/>
    <mergeCell ref="AM126:AP126"/>
    <mergeCell ref="AQ126:AT126"/>
    <mergeCell ref="AU126:AX126"/>
    <mergeCell ref="A123:B123"/>
    <mergeCell ref="C123:AB123"/>
    <mergeCell ref="AC123:AD123"/>
    <mergeCell ref="AE123:AH123"/>
    <mergeCell ref="AI123:AL123"/>
    <mergeCell ref="BC124:BF124"/>
    <mergeCell ref="BG124:BH124"/>
    <mergeCell ref="A125:B125"/>
    <mergeCell ref="C125:AB125"/>
    <mergeCell ref="AC125:AD125"/>
    <mergeCell ref="AE125:AH125"/>
    <mergeCell ref="AI125:AL125"/>
    <mergeCell ref="A124:B124"/>
    <mergeCell ref="C124:AB124"/>
    <mergeCell ref="AC124:AD124"/>
    <mergeCell ref="AE124:AH124"/>
    <mergeCell ref="AI124:AL124"/>
    <mergeCell ref="AM124:AP124"/>
    <mergeCell ref="A130:B130"/>
    <mergeCell ref="C130:AB130"/>
    <mergeCell ref="AC130:AD130"/>
    <mergeCell ref="AE130:AH130"/>
    <mergeCell ref="AI130:AL130"/>
    <mergeCell ref="AM130:AP130"/>
    <mergeCell ref="AE131:AH131"/>
    <mergeCell ref="AM129:AP129"/>
    <mergeCell ref="AQ129:AT129"/>
    <mergeCell ref="AU129:AX129"/>
    <mergeCell ref="AY129:BB129"/>
    <mergeCell ref="BC129:BF129"/>
    <mergeCell ref="BG129:BH129"/>
    <mergeCell ref="AQ131:AT131"/>
    <mergeCell ref="AY131:BB131"/>
    <mergeCell ref="AI131:AL131"/>
    <mergeCell ref="AM131:AP131"/>
    <mergeCell ref="AU131:AX131"/>
    <mergeCell ref="BC131:BF131"/>
    <mergeCell ref="BG131:BH131"/>
    <mergeCell ref="A129:B129"/>
    <mergeCell ref="C129:AB129"/>
    <mergeCell ref="AC129:AD129"/>
    <mergeCell ref="AE129:AH129"/>
    <mergeCell ref="AI129:AL129"/>
    <mergeCell ref="AQ130:AT130"/>
    <mergeCell ref="AU130:AX130"/>
    <mergeCell ref="AY130:BB130"/>
    <mergeCell ref="BC130:BF130"/>
    <mergeCell ref="BG130:BH130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131:B131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3:AP133"/>
    <mergeCell ref="AQ133:AT133"/>
    <mergeCell ref="AU133:AX133"/>
    <mergeCell ref="AY133:BB133"/>
    <mergeCell ref="BC133:BF133"/>
    <mergeCell ref="BG133:BH133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5:AP135"/>
    <mergeCell ref="AQ135:AT135"/>
    <mergeCell ref="AU135:AX135"/>
    <mergeCell ref="AY135:BB135"/>
    <mergeCell ref="BC135:BF135"/>
    <mergeCell ref="BG135:BH135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37:AP137"/>
    <mergeCell ref="AQ137:AT137"/>
    <mergeCell ref="AU137:AX137"/>
    <mergeCell ref="AY137:BB137"/>
    <mergeCell ref="BC137:BF137"/>
    <mergeCell ref="BG137:BH137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39:AP139"/>
    <mergeCell ref="AQ139:AT139"/>
    <mergeCell ref="AU139:AX139"/>
    <mergeCell ref="AY139:BB139"/>
    <mergeCell ref="BC139:BF139"/>
    <mergeCell ref="BG139:BH139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1:AP141"/>
    <mergeCell ref="AQ141:AT141"/>
    <mergeCell ref="AU141:AX141"/>
    <mergeCell ref="AY141:BB141"/>
    <mergeCell ref="BC141:BF141"/>
    <mergeCell ref="BG141:BH141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3:AP143"/>
    <mergeCell ref="AQ143:AT143"/>
    <mergeCell ref="AU143:AX143"/>
    <mergeCell ref="AY143:BB143"/>
    <mergeCell ref="BC143:BF143"/>
    <mergeCell ref="BG143:BH143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5:AP145"/>
    <mergeCell ref="AQ145:AT145"/>
    <mergeCell ref="AU145:AX145"/>
    <mergeCell ref="AY145:BB145"/>
    <mergeCell ref="BC145:BF145"/>
    <mergeCell ref="BG145:BH145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Q147:AT147"/>
    <mergeCell ref="AU147:AX147"/>
    <mergeCell ref="AY147:BB147"/>
    <mergeCell ref="BC147:BF147"/>
    <mergeCell ref="BG147:BH147"/>
    <mergeCell ref="AM147:AP147"/>
    <mergeCell ref="AI151:AL151"/>
    <mergeCell ref="A150:B150"/>
    <mergeCell ref="C150:AB150"/>
    <mergeCell ref="AC150:AD150"/>
    <mergeCell ref="AE150:AH150"/>
    <mergeCell ref="AI150:AL150"/>
    <mergeCell ref="AM150:AP150"/>
    <mergeCell ref="AM151:AP151"/>
    <mergeCell ref="AQ151:AT151"/>
    <mergeCell ref="AU151:AX151"/>
    <mergeCell ref="AY151:BB151"/>
    <mergeCell ref="BC151:BF151"/>
    <mergeCell ref="BG151:BH151"/>
    <mergeCell ref="AU149:AX149"/>
    <mergeCell ref="AY149:BB149"/>
    <mergeCell ref="BC149:BF149"/>
    <mergeCell ref="BG149:BH149"/>
    <mergeCell ref="AM149:AP149"/>
    <mergeCell ref="AQ149:AT149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BC154:BF154"/>
    <mergeCell ref="AU152:AX152"/>
    <mergeCell ref="AY152:BB152"/>
    <mergeCell ref="BC152:BF152"/>
    <mergeCell ref="BG152:BH152"/>
    <mergeCell ref="AE153:AH153"/>
    <mergeCell ref="AI153:AL153"/>
    <mergeCell ref="AQ155:AT155"/>
    <mergeCell ref="AU155:AX155"/>
    <mergeCell ref="AY155:BB155"/>
    <mergeCell ref="BC155:BF155"/>
    <mergeCell ref="BG155:BH155"/>
    <mergeCell ref="AE154:AH154"/>
    <mergeCell ref="C160:AB160"/>
    <mergeCell ref="AC160:AD160"/>
    <mergeCell ref="AE160:AH160"/>
    <mergeCell ref="AI160:AL160"/>
    <mergeCell ref="C154:AB154"/>
    <mergeCell ref="BG156:BH156"/>
    <mergeCell ref="AM155:AP155"/>
    <mergeCell ref="AM154:AP154"/>
    <mergeCell ref="AQ154:AT154"/>
    <mergeCell ref="AU160:AX160"/>
    <mergeCell ref="AU154:AX154"/>
    <mergeCell ref="AC154:AD154"/>
    <mergeCell ref="BG158:BH158"/>
    <mergeCell ref="C152:AB152"/>
    <mergeCell ref="AC152:AD152"/>
    <mergeCell ref="AE152:AH152"/>
    <mergeCell ref="AI152:AL152"/>
    <mergeCell ref="AQ165:AT165"/>
    <mergeCell ref="C158:AB158"/>
    <mergeCell ref="AC158:AD158"/>
    <mergeCell ref="AE158:AH158"/>
    <mergeCell ref="AI158:AL158"/>
    <mergeCell ref="AQ160:AT160"/>
    <mergeCell ref="A159:B159"/>
    <mergeCell ref="C159:AB159"/>
    <mergeCell ref="AC159:AD159"/>
    <mergeCell ref="AE159:AH159"/>
    <mergeCell ref="AI159:AL159"/>
    <mergeCell ref="AM159:AP159"/>
    <mergeCell ref="AM158:AP158"/>
    <mergeCell ref="AQ158:AT158"/>
    <mergeCell ref="AC163:AD163"/>
    <mergeCell ref="AE163:AH163"/>
    <mergeCell ref="AI163:AL163"/>
    <mergeCell ref="AM163:AP163"/>
    <mergeCell ref="AM162:AP162"/>
    <mergeCell ref="AQ162:AT162"/>
    <mergeCell ref="AQ164:AT164"/>
    <mergeCell ref="AQ159:AT159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Q169:AT169"/>
    <mergeCell ref="AU169:AX169"/>
    <mergeCell ref="AY169:BB169"/>
    <mergeCell ref="BC169:BF169"/>
    <mergeCell ref="BG169:BH169"/>
    <mergeCell ref="AQ168:AT168"/>
    <mergeCell ref="AU168:AX168"/>
    <mergeCell ref="AY168:BB168"/>
    <mergeCell ref="BC168:BF168"/>
    <mergeCell ref="BG168:BH168"/>
    <mergeCell ref="A169:B169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M171:AP171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3:AP173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5:AP175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7:AP177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79:AP179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81:AP181"/>
    <mergeCell ref="A192:B192"/>
    <mergeCell ref="AI192:AL192"/>
    <mergeCell ref="AM192:AP192"/>
    <mergeCell ref="BC191:BF191"/>
    <mergeCell ref="AU184:AX184"/>
    <mergeCell ref="AY184:BB184"/>
    <mergeCell ref="BC184:BF184"/>
    <mergeCell ref="AM183:AP183"/>
    <mergeCell ref="AQ183:AT183"/>
    <mergeCell ref="AU183:AX183"/>
    <mergeCell ref="AY183:BB183"/>
    <mergeCell ref="BC183:BF183"/>
    <mergeCell ref="BG183:BH183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C184:AD184"/>
    <mergeCell ref="AE184:AH184"/>
    <mergeCell ref="AI184:AL184"/>
    <mergeCell ref="AU195:AX195"/>
    <mergeCell ref="AY195:BB195"/>
    <mergeCell ref="BC195:BF195"/>
    <mergeCell ref="BC206:BF206"/>
    <mergeCell ref="BC205:BF205"/>
    <mergeCell ref="BC202:BF202"/>
    <mergeCell ref="AY196:BB196"/>
    <mergeCell ref="BC196:BF196"/>
    <mergeCell ref="AQ205:AT205"/>
    <mergeCell ref="AQ204:AT204"/>
    <mergeCell ref="AY204:BB204"/>
    <mergeCell ref="BC204:BF204"/>
    <mergeCell ref="AU200:AX200"/>
    <mergeCell ref="AC207:AD207"/>
    <mergeCell ref="AE207:AH207"/>
    <mergeCell ref="A201:B201"/>
    <mergeCell ref="C201:AB201"/>
    <mergeCell ref="A196:B196"/>
    <mergeCell ref="A199:B199"/>
    <mergeCell ref="AQ210:AT210"/>
    <mergeCell ref="AU210:AX210"/>
    <mergeCell ref="C202:AB202"/>
    <mergeCell ref="AC202:AD202"/>
    <mergeCell ref="AE202:AH202"/>
    <mergeCell ref="AI202:AL202"/>
    <mergeCell ref="AM202:AP202"/>
    <mergeCell ref="AC205:AD205"/>
    <mergeCell ref="AE205:AH205"/>
    <mergeCell ref="AI205:AL205"/>
    <mergeCell ref="AE201:AH201"/>
    <mergeCell ref="AI201:AL201"/>
    <mergeCell ref="AM195:AP195"/>
    <mergeCell ref="AQ195:AT195"/>
    <mergeCell ref="A197:B197"/>
    <mergeCell ref="BG198:BH198"/>
    <mergeCell ref="BG197:BH197"/>
    <mergeCell ref="A202:B202"/>
    <mergeCell ref="AQ202:AT202"/>
    <mergeCell ref="AU202:AX202"/>
    <mergeCell ref="AY202:BB202"/>
    <mergeCell ref="AQ201:AT201"/>
    <mergeCell ref="AU201:AX201"/>
    <mergeCell ref="AY201:BB201"/>
    <mergeCell ref="BC201:BF201"/>
    <mergeCell ref="BC207:BF207"/>
    <mergeCell ref="AQ198:AT198"/>
    <mergeCell ref="AU197:AX197"/>
    <mergeCell ref="AY197:BB197"/>
    <mergeCell ref="BC197:BF197"/>
    <mergeCell ref="AY207:BB207"/>
    <mergeCell ref="AE211:AH211"/>
    <mergeCell ref="AI211:AL211"/>
    <mergeCell ref="AM211:AP211"/>
    <mergeCell ref="AY210:BB210"/>
    <mergeCell ref="C211:AB211"/>
    <mergeCell ref="BG210:BH210"/>
    <mergeCell ref="BC210:BF210"/>
    <mergeCell ref="BG207:BH207"/>
    <mergeCell ref="A210:B210"/>
    <mergeCell ref="C210:AB210"/>
    <mergeCell ref="AC210:AD210"/>
    <mergeCell ref="AE210:AH210"/>
    <mergeCell ref="AI210:AL210"/>
    <mergeCell ref="A207:B207"/>
    <mergeCell ref="AY208:BB208"/>
    <mergeCell ref="BC208:BF208"/>
    <mergeCell ref="BG208:BH208"/>
    <mergeCell ref="A209:B209"/>
    <mergeCell ref="C207:AB207"/>
    <mergeCell ref="A214:B214"/>
    <mergeCell ref="C214:AB214"/>
    <mergeCell ref="AC214:AD214"/>
    <mergeCell ref="AE214:AH214"/>
    <mergeCell ref="AI214:AL214"/>
    <mergeCell ref="A213:B213"/>
    <mergeCell ref="C213:AB213"/>
    <mergeCell ref="AC213:AD213"/>
    <mergeCell ref="AE213:AH213"/>
    <mergeCell ref="AI213:AL213"/>
    <mergeCell ref="AM213:AP213"/>
    <mergeCell ref="AI207:AL207"/>
    <mergeCell ref="AM207:AP207"/>
    <mergeCell ref="A208:B208"/>
    <mergeCell ref="C208:AB208"/>
    <mergeCell ref="AC208:AD208"/>
    <mergeCell ref="AE208:AH208"/>
    <mergeCell ref="AI208:AL208"/>
    <mergeCell ref="AM208:AP208"/>
    <mergeCell ref="AM212:AP212"/>
    <mergeCell ref="C209:AB209"/>
    <mergeCell ref="AC209:AD209"/>
    <mergeCell ref="AE209:AH209"/>
    <mergeCell ref="AI209:AL209"/>
    <mergeCell ref="A212:B212"/>
    <mergeCell ref="C212:AB212"/>
    <mergeCell ref="AC212:AD212"/>
    <mergeCell ref="AE212:AH212"/>
    <mergeCell ref="AI212:AL212"/>
    <mergeCell ref="A211:B211"/>
    <mergeCell ref="AM210:AP210"/>
    <mergeCell ref="AC211:AD211"/>
    <mergeCell ref="AY212:BB212"/>
    <mergeCell ref="BC212:BF212"/>
    <mergeCell ref="BG212:BH212"/>
    <mergeCell ref="AY211:BB211"/>
    <mergeCell ref="BC211:BF211"/>
    <mergeCell ref="BG211:BH211"/>
    <mergeCell ref="AM216:AP216"/>
    <mergeCell ref="AQ216:AT216"/>
    <mergeCell ref="AU216:AX216"/>
    <mergeCell ref="AY216:BB216"/>
    <mergeCell ref="BC216:BF216"/>
    <mergeCell ref="BG216:BH216"/>
    <mergeCell ref="AQ215:AT215"/>
    <mergeCell ref="AU215:AX215"/>
    <mergeCell ref="AY215:BB215"/>
    <mergeCell ref="BC215:BF215"/>
    <mergeCell ref="BG215:BH215"/>
    <mergeCell ref="AM214:AP214"/>
    <mergeCell ref="AQ214:AT214"/>
    <mergeCell ref="AU214:AX214"/>
    <mergeCell ref="AY214:BB214"/>
    <mergeCell ref="BC214:BF214"/>
    <mergeCell ref="BG214:BH214"/>
    <mergeCell ref="AQ213:AT213"/>
    <mergeCell ref="AU213:AX213"/>
    <mergeCell ref="AY213:BB213"/>
    <mergeCell ref="BC213:BF213"/>
    <mergeCell ref="BG213:BH213"/>
    <mergeCell ref="AQ212:AT212"/>
    <mergeCell ref="AU212:AX212"/>
    <mergeCell ref="AQ211:AT211"/>
    <mergeCell ref="AU211:AX211"/>
    <mergeCell ref="A216:B216"/>
    <mergeCell ref="C216:AB216"/>
    <mergeCell ref="AC216:AD216"/>
    <mergeCell ref="AE216:AH216"/>
    <mergeCell ref="AI216:AL216"/>
    <mergeCell ref="A215:B215"/>
    <mergeCell ref="C215:AB215"/>
    <mergeCell ref="AC215:AD215"/>
    <mergeCell ref="AE215:AH215"/>
    <mergeCell ref="AI215:AL215"/>
    <mergeCell ref="AM215:AP215"/>
    <mergeCell ref="AM218:AP218"/>
    <mergeCell ref="AQ218:AT218"/>
    <mergeCell ref="AU218:AX218"/>
    <mergeCell ref="AY218:BB218"/>
    <mergeCell ref="BC218:BF218"/>
    <mergeCell ref="BG218:BH218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AI218:AL218"/>
    <mergeCell ref="A217:B217"/>
    <mergeCell ref="C217:AB217"/>
    <mergeCell ref="AC217:AD217"/>
    <mergeCell ref="AE217:AH217"/>
    <mergeCell ref="AI217:AL217"/>
    <mergeCell ref="AM217:AP217"/>
    <mergeCell ref="AM220:AP220"/>
    <mergeCell ref="AQ220:AT220"/>
    <mergeCell ref="AU220:AX220"/>
    <mergeCell ref="AY220:BB220"/>
    <mergeCell ref="BC220:BF220"/>
    <mergeCell ref="BG220:BH220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AI220:AL220"/>
    <mergeCell ref="A219:B219"/>
    <mergeCell ref="C219:AB219"/>
    <mergeCell ref="AC219:AD219"/>
    <mergeCell ref="AE219:AH219"/>
    <mergeCell ref="AI219:AL219"/>
    <mergeCell ref="AM219:AP219"/>
    <mergeCell ref="BG222:BH222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AI222:AL222"/>
    <mergeCell ref="A221:B221"/>
    <mergeCell ref="C221:AB221"/>
    <mergeCell ref="AC221:AD221"/>
    <mergeCell ref="AE221:AH221"/>
    <mergeCell ref="AI221:AL221"/>
    <mergeCell ref="AM221:AP221"/>
    <mergeCell ref="A225:B225"/>
    <mergeCell ref="C225:AB225"/>
    <mergeCell ref="AC225:AD225"/>
    <mergeCell ref="AE225:AH225"/>
    <mergeCell ref="AI225:AL225"/>
    <mergeCell ref="AM225:AP225"/>
    <mergeCell ref="AM224:AP224"/>
    <mergeCell ref="AQ224:AT224"/>
    <mergeCell ref="AU224:AX224"/>
    <mergeCell ref="AY224:BB224"/>
    <mergeCell ref="BC224:BF224"/>
    <mergeCell ref="BG224:BH224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AI224:AL224"/>
    <mergeCell ref="A223:B223"/>
    <mergeCell ref="C223:AB223"/>
    <mergeCell ref="AC223:AD223"/>
    <mergeCell ref="AE223:AH223"/>
    <mergeCell ref="AI223:AL223"/>
    <mergeCell ref="AM223:AP223"/>
    <mergeCell ref="A228:B228"/>
    <mergeCell ref="C228:AB228"/>
    <mergeCell ref="AC228:AD228"/>
    <mergeCell ref="AE228:AH228"/>
    <mergeCell ref="AI228:AL228"/>
    <mergeCell ref="A227:B227"/>
    <mergeCell ref="C227:AB227"/>
    <mergeCell ref="AC227:AD227"/>
    <mergeCell ref="AE227:AH227"/>
    <mergeCell ref="AI227:AL227"/>
    <mergeCell ref="AM227:AP227"/>
    <mergeCell ref="AM226:AP226"/>
    <mergeCell ref="AQ226:AT226"/>
    <mergeCell ref="AU226:AX226"/>
    <mergeCell ref="AY226:BB226"/>
    <mergeCell ref="BC226:BF226"/>
    <mergeCell ref="BG226:BH226"/>
    <mergeCell ref="BG228:BH228"/>
    <mergeCell ref="AQ227:AT227"/>
    <mergeCell ref="AU227:AX227"/>
    <mergeCell ref="AY227:BB227"/>
    <mergeCell ref="BC227:BF227"/>
    <mergeCell ref="A226:B226"/>
    <mergeCell ref="C226:AB226"/>
    <mergeCell ref="AC226:AD226"/>
    <mergeCell ref="AE226:AH226"/>
    <mergeCell ref="AI226:AL226"/>
    <mergeCell ref="A231:B231"/>
    <mergeCell ref="C231:AB231"/>
    <mergeCell ref="AC231:AD231"/>
    <mergeCell ref="AE231:AH231"/>
    <mergeCell ref="AI231:AL231"/>
    <mergeCell ref="AM231:AP231"/>
    <mergeCell ref="A232:B232"/>
    <mergeCell ref="C232:AB232"/>
    <mergeCell ref="AC232:AD232"/>
    <mergeCell ref="AE232:AH232"/>
    <mergeCell ref="AI232:AL232"/>
    <mergeCell ref="AM232:AP232"/>
    <mergeCell ref="AQ232:AT232"/>
    <mergeCell ref="AU232:AX232"/>
    <mergeCell ref="AY232:BB232"/>
    <mergeCell ref="BC232:BF232"/>
    <mergeCell ref="BG229:BH229"/>
    <mergeCell ref="A230:B230"/>
    <mergeCell ref="C230:AB230"/>
    <mergeCell ref="AC230:AD230"/>
    <mergeCell ref="AE230:AH230"/>
    <mergeCell ref="AI230:AL230"/>
    <mergeCell ref="A229:B229"/>
    <mergeCell ref="C229:AB229"/>
    <mergeCell ref="AC229:AD229"/>
    <mergeCell ref="AE229:AH229"/>
    <mergeCell ref="AI229:AL229"/>
    <mergeCell ref="AM229:AP229"/>
    <mergeCell ref="BG232:BH232"/>
    <mergeCell ref="AM230:AP230"/>
    <mergeCell ref="AQ230:AT230"/>
    <mergeCell ref="AU230:AX230"/>
    <mergeCell ref="AQ234:AT234"/>
    <mergeCell ref="AU234:AX234"/>
    <mergeCell ref="AY234:BB234"/>
    <mergeCell ref="BC234:BF234"/>
    <mergeCell ref="BG234:BH234"/>
    <mergeCell ref="A235:B235"/>
    <mergeCell ref="C235:AB235"/>
    <mergeCell ref="AC235:AD235"/>
    <mergeCell ref="AE235:AH235"/>
    <mergeCell ref="AI235:AL235"/>
    <mergeCell ref="A234:B234"/>
    <mergeCell ref="C234:AB234"/>
    <mergeCell ref="AC234:AD234"/>
    <mergeCell ref="AE234:AH234"/>
    <mergeCell ref="AI234:AL234"/>
    <mergeCell ref="AM234:AP234"/>
    <mergeCell ref="AM233:AP233"/>
    <mergeCell ref="AQ233:AT233"/>
    <mergeCell ref="AU233:AX233"/>
    <mergeCell ref="AY233:BB233"/>
    <mergeCell ref="BC233:BF233"/>
    <mergeCell ref="BG233:BH233"/>
    <mergeCell ref="A233:B233"/>
    <mergeCell ref="C233:AB233"/>
    <mergeCell ref="AC233:AD233"/>
    <mergeCell ref="AE233:AH233"/>
    <mergeCell ref="AI233:AL233"/>
    <mergeCell ref="AQ236:AT236"/>
    <mergeCell ref="AU236:AX236"/>
    <mergeCell ref="AY236:BB236"/>
    <mergeCell ref="BC236:BF236"/>
    <mergeCell ref="BG236:BH236"/>
    <mergeCell ref="A237:B237"/>
    <mergeCell ref="C237:AB237"/>
    <mergeCell ref="AC237:AD237"/>
    <mergeCell ref="AE237:AH237"/>
    <mergeCell ref="AI237:AL237"/>
    <mergeCell ref="A236:B236"/>
    <mergeCell ref="C236:AB236"/>
    <mergeCell ref="AC236:AD236"/>
    <mergeCell ref="AE236:AH236"/>
    <mergeCell ref="AI236:AL236"/>
    <mergeCell ref="AM236:AP236"/>
    <mergeCell ref="AM235:AP235"/>
    <mergeCell ref="AQ235:AT235"/>
    <mergeCell ref="AU235:AX235"/>
    <mergeCell ref="AY235:BB235"/>
    <mergeCell ref="BC235:BF235"/>
    <mergeCell ref="BG235:BH235"/>
    <mergeCell ref="AQ238:AT238"/>
    <mergeCell ref="AU238:AX238"/>
    <mergeCell ref="AY238:BB238"/>
    <mergeCell ref="BC238:BF238"/>
    <mergeCell ref="BG238:BH238"/>
    <mergeCell ref="A239:B239"/>
    <mergeCell ref="C239:AB239"/>
    <mergeCell ref="AC239:AD239"/>
    <mergeCell ref="AE239:AH239"/>
    <mergeCell ref="AI239:AL239"/>
    <mergeCell ref="A238:B238"/>
    <mergeCell ref="C238:AB238"/>
    <mergeCell ref="AC238:AD238"/>
    <mergeCell ref="AE238:AH238"/>
    <mergeCell ref="AI238:AL238"/>
    <mergeCell ref="AM238:AP238"/>
    <mergeCell ref="AM237:AP237"/>
    <mergeCell ref="AQ237:AT237"/>
    <mergeCell ref="AU237:AX237"/>
    <mergeCell ref="AY237:BB237"/>
    <mergeCell ref="BC237:BF237"/>
    <mergeCell ref="BG237:BH237"/>
    <mergeCell ref="A241:B241"/>
    <mergeCell ref="C241:AB241"/>
    <mergeCell ref="AC241:AD241"/>
    <mergeCell ref="AE241:AH241"/>
    <mergeCell ref="AI241:AL241"/>
    <mergeCell ref="A240:B240"/>
    <mergeCell ref="C240:AB240"/>
    <mergeCell ref="AC240:AD240"/>
    <mergeCell ref="AE240:AH240"/>
    <mergeCell ref="AI240:AL240"/>
    <mergeCell ref="AM240:AP240"/>
    <mergeCell ref="AM239:AP239"/>
    <mergeCell ref="AQ239:AT239"/>
    <mergeCell ref="AU239:AX239"/>
    <mergeCell ref="AY239:BB239"/>
    <mergeCell ref="BC239:BF239"/>
    <mergeCell ref="BG239:BH239"/>
    <mergeCell ref="AM243:AP243"/>
    <mergeCell ref="AQ243:AT243"/>
    <mergeCell ref="AU243:AX243"/>
    <mergeCell ref="AY243:BB243"/>
    <mergeCell ref="BC243:BF243"/>
    <mergeCell ref="BG243:BH243"/>
    <mergeCell ref="AM241:AP241"/>
    <mergeCell ref="AQ241:AT241"/>
    <mergeCell ref="AU241:AX241"/>
    <mergeCell ref="AY241:BB241"/>
    <mergeCell ref="BC241:BF241"/>
    <mergeCell ref="BG241:BH241"/>
    <mergeCell ref="AQ240:AT240"/>
    <mergeCell ref="AU240:AX240"/>
    <mergeCell ref="AY240:BB240"/>
    <mergeCell ref="BC240:BF240"/>
    <mergeCell ref="BG240:BH240"/>
    <mergeCell ref="C245:AB245"/>
    <mergeCell ref="AC245:AD245"/>
    <mergeCell ref="AE245:AH245"/>
    <mergeCell ref="AI245:AL245"/>
    <mergeCell ref="AM245:AP245"/>
    <mergeCell ref="AM244:AP244"/>
    <mergeCell ref="AQ244:AT244"/>
    <mergeCell ref="AU244:AX244"/>
    <mergeCell ref="AY244:BB244"/>
    <mergeCell ref="BC244:BF244"/>
    <mergeCell ref="BG244:BH244"/>
    <mergeCell ref="AQ242:AT242"/>
    <mergeCell ref="AU242:AX242"/>
    <mergeCell ref="AY242:BB242"/>
    <mergeCell ref="BC242:BF242"/>
    <mergeCell ref="BG242:BH242"/>
    <mergeCell ref="A244:B244"/>
    <mergeCell ref="C244:AB244"/>
    <mergeCell ref="AC244:AD244"/>
    <mergeCell ref="AE244:AH244"/>
    <mergeCell ref="AI244:AL244"/>
    <mergeCell ref="A242:B242"/>
    <mergeCell ref="C242:AB242"/>
    <mergeCell ref="AC242:AD242"/>
    <mergeCell ref="AE242:AH242"/>
    <mergeCell ref="AI242:AL242"/>
    <mergeCell ref="AM242:AP242"/>
    <mergeCell ref="A243:B243"/>
    <mergeCell ref="C243:AB243"/>
    <mergeCell ref="AC243:AD243"/>
    <mergeCell ref="AE243:AH243"/>
    <mergeCell ref="AI243:AL243"/>
    <mergeCell ref="AI247:AL247"/>
    <mergeCell ref="AM247:AP247"/>
    <mergeCell ref="AM248:AP248"/>
    <mergeCell ref="AQ248:AT248"/>
    <mergeCell ref="AU248:AX248"/>
    <mergeCell ref="AY248:BB248"/>
    <mergeCell ref="BG248:BH248"/>
    <mergeCell ref="AQ247:AT247"/>
    <mergeCell ref="BC248:BF248"/>
    <mergeCell ref="AM246:AP246"/>
    <mergeCell ref="AQ246:AT246"/>
    <mergeCell ref="AU246:AX246"/>
    <mergeCell ref="AY246:BB246"/>
    <mergeCell ref="BC246:BF246"/>
    <mergeCell ref="BG246:BH246"/>
    <mergeCell ref="A247:B247"/>
    <mergeCell ref="C247:AB247"/>
    <mergeCell ref="AC247:AD247"/>
    <mergeCell ref="AI248:AL248"/>
    <mergeCell ref="A246:B246"/>
    <mergeCell ref="C246:AB246"/>
    <mergeCell ref="AC246:AD246"/>
    <mergeCell ref="AE246:AH246"/>
    <mergeCell ref="AI246:AL246"/>
    <mergeCell ref="A256:B256"/>
    <mergeCell ref="C256:AB256"/>
    <mergeCell ref="AC256:AD256"/>
    <mergeCell ref="AE256:AH256"/>
    <mergeCell ref="AI256:AL256"/>
    <mergeCell ref="AM256:AP256"/>
    <mergeCell ref="AQ256:AT256"/>
    <mergeCell ref="AU256:AX256"/>
    <mergeCell ref="AY256:BB256"/>
    <mergeCell ref="BC256:BF256"/>
    <mergeCell ref="BG256:BH256"/>
    <mergeCell ref="AM252:AP252"/>
    <mergeCell ref="AQ252:AT252"/>
    <mergeCell ref="AU252:AX252"/>
    <mergeCell ref="AY252:BB252"/>
    <mergeCell ref="BC252:BF252"/>
    <mergeCell ref="A254:B254"/>
    <mergeCell ref="C254:AB254"/>
    <mergeCell ref="AC254:AD254"/>
    <mergeCell ref="AE254:AH254"/>
    <mergeCell ref="AI254:AL254"/>
    <mergeCell ref="AM254:AP254"/>
    <mergeCell ref="AQ254:AT254"/>
    <mergeCell ref="AU254:AX254"/>
    <mergeCell ref="AY254:BB254"/>
    <mergeCell ref="BC254:BF254"/>
    <mergeCell ref="A252:B252"/>
    <mergeCell ref="C252:AB252"/>
    <mergeCell ref="AC252:AD252"/>
    <mergeCell ref="AE252:AH252"/>
    <mergeCell ref="AI252:AL252"/>
    <mergeCell ref="C253:AB253"/>
    <mergeCell ref="AE259:AH259"/>
    <mergeCell ref="AI259:AL259"/>
    <mergeCell ref="A258:B258"/>
    <mergeCell ref="C258:AB258"/>
    <mergeCell ref="AC258:AD258"/>
    <mergeCell ref="AE258:AH258"/>
    <mergeCell ref="AI258:AL258"/>
    <mergeCell ref="AM258:AP258"/>
    <mergeCell ref="AM259:AP259"/>
    <mergeCell ref="AQ259:AT259"/>
    <mergeCell ref="AU259:AX259"/>
    <mergeCell ref="AM257:AP257"/>
    <mergeCell ref="AQ257:AT257"/>
    <mergeCell ref="AU257:AX257"/>
    <mergeCell ref="AY257:BB257"/>
    <mergeCell ref="BC257:BF257"/>
    <mergeCell ref="BG257:BH257"/>
    <mergeCell ref="A257:B257"/>
    <mergeCell ref="C257:AB257"/>
    <mergeCell ref="AC257:AD257"/>
    <mergeCell ref="AE257:AH257"/>
    <mergeCell ref="AI257:AL257"/>
    <mergeCell ref="BC263:BF263"/>
    <mergeCell ref="BG263:BH263"/>
    <mergeCell ref="A264:B264"/>
    <mergeCell ref="C264:AB264"/>
    <mergeCell ref="AC264:AD264"/>
    <mergeCell ref="AE264:AH264"/>
    <mergeCell ref="AI264:AL264"/>
    <mergeCell ref="A263:B263"/>
    <mergeCell ref="C263:AB263"/>
    <mergeCell ref="AC263:AD263"/>
    <mergeCell ref="AE263:AH263"/>
    <mergeCell ref="AI263:AL263"/>
    <mergeCell ref="AM263:AP263"/>
    <mergeCell ref="AM262:AP262"/>
    <mergeCell ref="AQ262:AT262"/>
    <mergeCell ref="AU262:AX262"/>
    <mergeCell ref="AY262:BB262"/>
    <mergeCell ref="BC262:BF262"/>
    <mergeCell ref="BG262:BH262"/>
    <mergeCell ref="AQ263:AT263"/>
    <mergeCell ref="AU263:AX263"/>
    <mergeCell ref="AY263:BB263"/>
    <mergeCell ref="A262:B262"/>
    <mergeCell ref="C262:AB262"/>
    <mergeCell ref="AC262:AD262"/>
    <mergeCell ref="AE262:AH262"/>
    <mergeCell ref="AI262:AL262"/>
    <mergeCell ref="AM267:AP267"/>
    <mergeCell ref="AQ267:AT267"/>
    <mergeCell ref="AU267:AX267"/>
    <mergeCell ref="AY267:BB267"/>
    <mergeCell ref="BC267:BF267"/>
    <mergeCell ref="BG267:BH267"/>
    <mergeCell ref="AQ266:AT266"/>
    <mergeCell ref="AU266:AX266"/>
    <mergeCell ref="AY266:BB266"/>
    <mergeCell ref="BC266:BF266"/>
    <mergeCell ref="BG266:BH266"/>
    <mergeCell ref="A267:B267"/>
    <mergeCell ref="C267:AB267"/>
    <mergeCell ref="AC267:AD267"/>
    <mergeCell ref="AE267:AH267"/>
    <mergeCell ref="AI267:AL267"/>
    <mergeCell ref="A266:B266"/>
    <mergeCell ref="C266:AB266"/>
    <mergeCell ref="AC266:AD266"/>
    <mergeCell ref="AE266:AH266"/>
    <mergeCell ref="AI266:AL266"/>
    <mergeCell ref="AM266:AP266"/>
    <mergeCell ref="A9:B9"/>
    <mergeCell ref="C9:AB9"/>
    <mergeCell ref="AC9:AD9"/>
    <mergeCell ref="AE9:AH9"/>
    <mergeCell ref="AI9:AL9"/>
    <mergeCell ref="A11:B11"/>
    <mergeCell ref="C11:AB11"/>
    <mergeCell ref="AC11:AD11"/>
    <mergeCell ref="AE11:AH11"/>
    <mergeCell ref="AI11:AL11"/>
    <mergeCell ref="AM11:AP11"/>
    <mergeCell ref="AM15:AP15"/>
    <mergeCell ref="AQ15:AT15"/>
    <mergeCell ref="AU15:AX15"/>
    <mergeCell ref="AY15:BB15"/>
    <mergeCell ref="BC15:BF15"/>
    <mergeCell ref="BG15:BH15"/>
    <mergeCell ref="AQ10:AT10"/>
    <mergeCell ref="AU10:AX10"/>
    <mergeCell ref="AY10:BB10"/>
    <mergeCell ref="BC10:BF10"/>
    <mergeCell ref="BG10:BH10"/>
    <mergeCell ref="A15:B15"/>
    <mergeCell ref="C15:AB15"/>
    <mergeCell ref="AC15:AD15"/>
    <mergeCell ref="AE15:AH15"/>
    <mergeCell ref="AI15:AL15"/>
    <mergeCell ref="A10:B10"/>
    <mergeCell ref="C10:AB10"/>
    <mergeCell ref="AC10:AD10"/>
    <mergeCell ref="AE10:AH10"/>
    <mergeCell ref="AI10:AL10"/>
    <mergeCell ref="A12:B12"/>
    <mergeCell ref="C12:AB12"/>
    <mergeCell ref="AC12:AD12"/>
    <mergeCell ref="AE12:AH12"/>
    <mergeCell ref="AI12:AL12"/>
    <mergeCell ref="AQ16:AT16"/>
    <mergeCell ref="AU16:AX16"/>
    <mergeCell ref="AY16:BB16"/>
    <mergeCell ref="BC16:BF16"/>
    <mergeCell ref="BG16:BH16"/>
    <mergeCell ref="AM12:AP12"/>
    <mergeCell ref="AQ12:AT12"/>
    <mergeCell ref="AU12:AX12"/>
    <mergeCell ref="AY12:BB12"/>
    <mergeCell ref="BC12:BF12"/>
    <mergeCell ref="BG12:BH12"/>
    <mergeCell ref="AQ11:AT11"/>
    <mergeCell ref="AU11:AX11"/>
    <mergeCell ref="AY11:BB11"/>
    <mergeCell ref="BC11:BF11"/>
    <mergeCell ref="BG11:BH11"/>
    <mergeCell ref="A16:B16"/>
    <mergeCell ref="C16:AB16"/>
    <mergeCell ref="AC16:AD16"/>
    <mergeCell ref="AE16:AH16"/>
    <mergeCell ref="AI16:AL16"/>
    <mergeCell ref="AM16:AP16"/>
    <mergeCell ref="A13:B13"/>
    <mergeCell ref="C13:AB13"/>
    <mergeCell ref="AC13:AD13"/>
    <mergeCell ref="AE13:AH13"/>
    <mergeCell ref="AI13:AL13"/>
    <mergeCell ref="C21:AB21"/>
    <mergeCell ref="AC21:AD21"/>
    <mergeCell ref="AE21:AH21"/>
    <mergeCell ref="AI21:AL21"/>
    <mergeCell ref="A20:B20"/>
    <mergeCell ref="C20:AB20"/>
    <mergeCell ref="AC20:AD20"/>
    <mergeCell ref="AE20:AH20"/>
    <mergeCell ref="AI20:AL20"/>
    <mergeCell ref="AM20:AP20"/>
    <mergeCell ref="AM19:AP19"/>
    <mergeCell ref="AQ19:AT19"/>
    <mergeCell ref="AU19:AX19"/>
    <mergeCell ref="AY19:BB19"/>
    <mergeCell ref="BC19:BF19"/>
    <mergeCell ref="BG19:BH19"/>
    <mergeCell ref="AQ20:AT20"/>
    <mergeCell ref="AU20:AX20"/>
    <mergeCell ref="A19:B19"/>
    <mergeCell ref="C19:AB19"/>
    <mergeCell ref="AC19:AD19"/>
    <mergeCell ref="AE19:AH19"/>
    <mergeCell ref="AI19:AL19"/>
    <mergeCell ref="A22:B22"/>
    <mergeCell ref="C22:AB22"/>
    <mergeCell ref="AC22:AD22"/>
    <mergeCell ref="AE22:AH22"/>
    <mergeCell ref="AI22:AL22"/>
    <mergeCell ref="AM22:AP22"/>
    <mergeCell ref="AM51:AP51"/>
    <mergeCell ref="AQ51:AT51"/>
    <mergeCell ref="AU51:AX51"/>
    <mergeCell ref="AQ49:AT49"/>
    <mergeCell ref="AU49:AX49"/>
    <mergeCell ref="AI37:AL37"/>
    <mergeCell ref="AM21:AP21"/>
    <mergeCell ref="AQ21:AT21"/>
    <mergeCell ref="AU21:AX21"/>
    <mergeCell ref="AQ47:AT47"/>
    <mergeCell ref="AU47:AX47"/>
    <mergeCell ref="AQ45:AT45"/>
    <mergeCell ref="AU45:AX45"/>
    <mergeCell ref="AQ43:AT43"/>
    <mergeCell ref="AU43:AX43"/>
    <mergeCell ref="AQ41:AT41"/>
    <mergeCell ref="AU41:AX41"/>
    <mergeCell ref="AQ39:AT39"/>
    <mergeCell ref="A23:B23"/>
    <mergeCell ref="C23:AB23"/>
    <mergeCell ref="AC23:AD23"/>
    <mergeCell ref="AE23:AH23"/>
    <mergeCell ref="AI23:AL23"/>
    <mergeCell ref="AM23:AP23"/>
    <mergeCell ref="AQ22:AT22"/>
    <mergeCell ref="AU22:AX22"/>
    <mergeCell ref="AQ60:AT60"/>
    <mergeCell ref="AU60:AX60"/>
    <mergeCell ref="AY49:BB49"/>
    <mergeCell ref="BC49:BF49"/>
    <mergeCell ref="BG49:BH49"/>
    <mergeCell ref="A51:B51"/>
    <mergeCell ref="C51:AB51"/>
    <mergeCell ref="AC51:AD51"/>
    <mergeCell ref="AE51:AH51"/>
    <mergeCell ref="AI51:AL51"/>
    <mergeCell ref="AM48:AP48"/>
    <mergeCell ref="AQ48:AT48"/>
    <mergeCell ref="AU48:AX48"/>
    <mergeCell ref="AY48:BB48"/>
    <mergeCell ref="BC48:BF48"/>
    <mergeCell ref="A49:B49"/>
    <mergeCell ref="C49:AB49"/>
    <mergeCell ref="AC49:AD49"/>
    <mergeCell ref="AE49:AH49"/>
    <mergeCell ref="AI49:AL49"/>
    <mergeCell ref="AM49:AP49"/>
    <mergeCell ref="BG48:BH48"/>
    <mergeCell ref="AM54:AP54"/>
    <mergeCell ref="AQ54:AT54"/>
    <mergeCell ref="AU54:AX54"/>
    <mergeCell ref="AY54:BB54"/>
    <mergeCell ref="BC54:BF54"/>
    <mergeCell ref="BG54:BH54"/>
    <mergeCell ref="AQ53:AT53"/>
    <mergeCell ref="AU53:AX53"/>
    <mergeCell ref="AY53:BB53"/>
    <mergeCell ref="BC53:BF53"/>
    <mergeCell ref="BG59:BH59"/>
    <mergeCell ref="A56:B56"/>
    <mergeCell ref="C56:AB56"/>
    <mergeCell ref="AC56:AD56"/>
    <mergeCell ref="AE56:AH56"/>
    <mergeCell ref="AI56:AL56"/>
    <mergeCell ref="A59:B59"/>
    <mergeCell ref="C59:AB59"/>
    <mergeCell ref="AC59:AD59"/>
    <mergeCell ref="AE59:AH59"/>
    <mergeCell ref="AI59:AL59"/>
    <mergeCell ref="AM59:AP59"/>
    <mergeCell ref="AQ58:AT58"/>
    <mergeCell ref="AU58:AX58"/>
    <mergeCell ref="AY58:BB58"/>
    <mergeCell ref="BC58:BF58"/>
    <mergeCell ref="A58:B58"/>
    <mergeCell ref="C58:AB58"/>
    <mergeCell ref="AC58:AD58"/>
    <mergeCell ref="AE58:AH58"/>
    <mergeCell ref="AI58:AL58"/>
    <mergeCell ref="AM56:AP56"/>
    <mergeCell ref="AQ56:AT56"/>
    <mergeCell ref="AU56:AX56"/>
    <mergeCell ref="AY56:BB56"/>
    <mergeCell ref="BC56:BF56"/>
    <mergeCell ref="BG56:BH56"/>
    <mergeCell ref="AM63:AP63"/>
    <mergeCell ref="AQ63:AT63"/>
    <mergeCell ref="AM61:AP61"/>
    <mergeCell ref="A157:B157"/>
    <mergeCell ref="C157:AB157"/>
    <mergeCell ref="AC157:AD157"/>
    <mergeCell ref="AE157:AH157"/>
    <mergeCell ref="AI157:AL157"/>
    <mergeCell ref="AM157:AP157"/>
    <mergeCell ref="AI154:AL154"/>
    <mergeCell ref="AQ150:AT150"/>
    <mergeCell ref="BG63:BH63"/>
    <mergeCell ref="AQ62:AT62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AI63:AL63"/>
    <mergeCell ref="A62:B62"/>
    <mergeCell ref="C62:AB62"/>
    <mergeCell ref="AC62:AD62"/>
    <mergeCell ref="AE62:AH62"/>
    <mergeCell ref="AI62:AL62"/>
    <mergeCell ref="AM62:AP62"/>
    <mergeCell ref="BG61:BH61"/>
    <mergeCell ref="A61:B61"/>
    <mergeCell ref="C61:AB61"/>
    <mergeCell ref="AY154:BB154"/>
    <mergeCell ref="AI193:AL193"/>
    <mergeCell ref="AM193:AP193"/>
    <mergeCell ref="BG195:BH195"/>
    <mergeCell ref="BC187:BF187"/>
    <mergeCell ref="AQ185:AT185"/>
    <mergeCell ref="AU185:AX185"/>
    <mergeCell ref="AQ194:AT194"/>
    <mergeCell ref="AM194:AP194"/>
    <mergeCell ref="AY185:BB185"/>
    <mergeCell ref="AU196:AX196"/>
    <mergeCell ref="AI64:AL64"/>
    <mergeCell ref="AC72:AD72"/>
    <mergeCell ref="A161:B161"/>
    <mergeCell ref="C161:AB161"/>
    <mergeCell ref="AC161:AD161"/>
    <mergeCell ref="AE161:AH161"/>
    <mergeCell ref="AM161:AP161"/>
    <mergeCell ref="AM160:AP160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I190:AL190"/>
    <mergeCell ref="AI197:AL197"/>
    <mergeCell ref="AM197:AP197"/>
    <mergeCell ref="AQ197:AT197"/>
    <mergeCell ref="BC190:BF190"/>
    <mergeCell ref="BC189:BF189"/>
    <mergeCell ref="AQ199:AT199"/>
    <mergeCell ref="AU199:AX199"/>
    <mergeCell ref="AY199:BB199"/>
    <mergeCell ref="BC199:BF199"/>
    <mergeCell ref="C192:AB192"/>
    <mergeCell ref="AC192:AD192"/>
    <mergeCell ref="AE192:AH192"/>
    <mergeCell ref="BG199:BH199"/>
    <mergeCell ref="AQ193:AT193"/>
    <mergeCell ref="AU193:AX193"/>
    <mergeCell ref="AY193:BB193"/>
    <mergeCell ref="BC193:BF193"/>
    <mergeCell ref="AU198:AX198"/>
    <mergeCell ref="BC192:BF192"/>
    <mergeCell ref="BG191:BH191"/>
    <mergeCell ref="AQ189:AT189"/>
    <mergeCell ref="AU189:AX189"/>
    <mergeCell ref="AY189:BB189"/>
    <mergeCell ref="BG190:BH190"/>
    <mergeCell ref="AQ191:AT191"/>
    <mergeCell ref="AU191:AX191"/>
    <mergeCell ref="AY191:BB191"/>
    <mergeCell ref="BG192:BH192"/>
    <mergeCell ref="BG196:BH196"/>
    <mergeCell ref="AY198:BB198"/>
    <mergeCell ref="BC198:BF198"/>
    <mergeCell ref="AE162:AH162"/>
    <mergeCell ref="AI161:AL161"/>
    <mergeCell ref="A160:B160"/>
    <mergeCell ref="AI156:AL156"/>
    <mergeCell ref="AI162:AL162"/>
    <mergeCell ref="AU163:AX163"/>
    <mergeCell ref="AM201:AP201"/>
    <mergeCell ref="A200:B200"/>
    <mergeCell ref="C200:AB200"/>
    <mergeCell ref="AC200:AD200"/>
    <mergeCell ref="AE200:AH200"/>
    <mergeCell ref="AI200:AL200"/>
    <mergeCell ref="AM200:AP200"/>
    <mergeCell ref="BG193:BH193"/>
    <mergeCell ref="AM190:AP190"/>
    <mergeCell ref="A193:B193"/>
    <mergeCell ref="C193:AB193"/>
    <mergeCell ref="AC193:AD193"/>
    <mergeCell ref="AE193:AH193"/>
    <mergeCell ref="BG189:BH189"/>
    <mergeCell ref="A191:B191"/>
    <mergeCell ref="C191:AB191"/>
    <mergeCell ref="AC191:AD191"/>
    <mergeCell ref="AE191:AH191"/>
    <mergeCell ref="AI191:AL191"/>
    <mergeCell ref="A189:B189"/>
    <mergeCell ref="C189:AB189"/>
    <mergeCell ref="AC189:AD189"/>
    <mergeCell ref="C199:AB199"/>
    <mergeCell ref="AC199:AD199"/>
    <mergeCell ref="AI186:AL186"/>
    <mergeCell ref="AM186:AP186"/>
    <mergeCell ref="AI250:AL250"/>
    <mergeCell ref="A249:B249"/>
    <mergeCell ref="C249:AB249"/>
    <mergeCell ref="AC249:AD249"/>
    <mergeCell ref="AE249:AH249"/>
    <mergeCell ref="AI249:AL249"/>
    <mergeCell ref="AM249:AP249"/>
    <mergeCell ref="AU247:AX247"/>
    <mergeCell ref="AY247:BB247"/>
    <mergeCell ref="BC247:BF247"/>
    <mergeCell ref="BG247:BH247"/>
    <mergeCell ref="A248:B248"/>
    <mergeCell ref="C248:AB248"/>
    <mergeCell ref="AC248:AD248"/>
    <mergeCell ref="AE248:AH248"/>
    <mergeCell ref="A206:B206"/>
    <mergeCell ref="BC209:BF209"/>
    <mergeCell ref="BG209:BH209"/>
    <mergeCell ref="AQ208:AT208"/>
    <mergeCell ref="AU208:AX208"/>
    <mergeCell ref="AM209:AP209"/>
    <mergeCell ref="AQ209:AT209"/>
    <mergeCell ref="AQ207:AT207"/>
    <mergeCell ref="AU207:AX207"/>
    <mergeCell ref="AQ245:AT245"/>
    <mergeCell ref="AU245:AX245"/>
    <mergeCell ref="AY245:BB245"/>
    <mergeCell ref="BC245:BF245"/>
    <mergeCell ref="BG245:BH245"/>
    <mergeCell ref="A245:B245"/>
    <mergeCell ref="C206:AB206"/>
    <mergeCell ref="AE247:AH247"/>
    <mergeCell ref="C196:AB196"/>
    <mergeCell ref="AC196:AD196"/>
    <mergeCell ref="AE196:AH196"/>
    <mergeCell ref="AI196:AL196"/>
    <mergeCell ref="AE199:AH199"/>
    <mergeCell ref="AI199:AL199"/>
    <mergeCell ref="A198:B198"/>
    <mergeCell ref="BG205:BH205"/>
    <mergeCell ref="AU204:AX204"/>
    <mergeCell ref="AI198:AL198"/>
    <mergeCell ref="AM198:AP198"/>
    <mergeCell ref="AM199:AP199"/>
    <mergeCell ref="BG204:BH204"/>
    <mergeCell ref="BG201:BH201"/>
    <mergeCell ref="AQ200:AT200"/>
    <mergeCell ref="A155:B155"/>
    <mergeCell ref="C155:AB155"/>
    <mergeCell ref="A185:B185"/>
    <mergeCell ref="C185:AB185"/>
    <mergeCell ref="AC185:AD185"/>
    <mergeCell ref="AE185:AH185"/>
    <mergeCell ref="AI185:AL185"/>
    <mergeCell ref="A184:B184"/>
    <mergeCell ref="C184:AB184"/>
    <mergeCell ref="AC155:AD155"/>
    <mergeCell ref="AE155:AH155"/>
    <mergeCell ref="AI155:AL155"/>
    <mergeCell ref="A190:B190"/>
    <mergeCell ref="C190:AB190"/>
    <mergeCell ref="AC190:AD190"/>
    <mergeCell ref="AM205:AP205"/>
    <mergeCell ref="C198:AB198"/>
    <mergeCell ref="AC198:AD198"/>
    <mergeCell ref="AE198:AH198"/>
    <mergeCell ref="AE189:AH189"/>
    <mergeCell ref="AI189:AL189"/>
    <mergeCell ref="AM189:AP189"/>
    <mergeCell ref="AE190:AH190"/>
    <mergeCell ref="AM169:AP169"/>
    <mergeCell ref="AM167:AP167"/>
    <mergeCell ref="AE164:AH164"/>
    <mergeCell ref="AI164:AL164"/>
    <mergeCell ref="A163:B163"/>
    <mergeCell ref="C163:AB163"/>
    <mergeCell ref="A205:B205"/>
    <mergeCell ref="C205:AB205"/>
    <mergeCell ref="C197:AB197"/>
    <mergeCell ref="BG64:BH64"/>
    <mergeCell ref="BG88:BH88"/>
    <mergeCell ref="BG95:BH95"/>
    <mergeCell ref="AM116:AP116"/>
    <mergeCell ref="AQ116:AT116"/>
    <mergeCell ref="AU116:AX116"/>
    <mergeCell ref="AY116:BB116"/>
    <mergeCell ref="A154:B154"/>
    <mergeCell ref="A187:B187"/>
    <mergeCell ref="C187:AB187"/>
    <mergeCell ref="AC187:AD187"/>
    <mergeCell ref="AE187:AH187"/>
    <mergeCell ref="AI187:AL187"/>
    <mergeCell ref="A186:B186"/>
    <mergeCell ref="C186:AB186"/>
    <mergeCell ref="AC186:AD186"/>
    <mergeCell ref="BC185:BF185"/>
    <mergeCell ref="A64:B64"/>
    <mergeCell ref="C64:AB64"/>
    <mergeCell ref="AC64:AD64"/>
    <mergeCell ref="AE64:AH64"/>
    <mergeCell ref="BC156:BF156"/>
    <mergeCell ref="AQ157:AT157"/>
    <mergeCell ref="AU157:AX157"/>
    <mergeCell ref="AY157:BB157"/>
    <mergeCell ref="BC157:BF157"/>
    <mergeCell ref="A165:B165"/>
    <mergeCell ref="C165:AB165"/>
    <mergeCell ref="AC165:AD165"/>
    <mergeCell ref="AU92:AX92"/>
    <mergeCell ref="A152:B152"/>
    <mergeCell ref="A93:B93"/>
    <mergeCell ref="C93:AB93"/>
    <mergeCell ref="AE93:AH93"/>
    <mergeCell ref="AI93:AL93"/>
    <mergeCell ref="A67:B67"/>
    <mergeCell ref="C67:AB67"/>
    <mergeCell ref="AC67:AD67"/>
    <mergeCell ref="AE67:AH67"/>
    <mergeCell ref="AI67:AL67"/>
    <mergeCell ref="AM67:AP67"/>
    <mergeCell ref="AQ67:AT67"/>
    <mergeCell ref="AU67:AX67"/>
    <mergeCell ref="AY67:BB67"/>
    <mergeCell ref="AU162:AX162"/>
    <mergeCell ref="AY162:BB162"/>
    <mergeCell ref="BC162:BF162"/>
    <mergeCell ref="AQ161:AT161"/>
    <mergeCell ref="AU161:AX161"/>
    <mergeCell ref="AY78:BB78"/>
    <mergeCell ref="BC78:BF78"/>
    <mergeCell ref="AY163:BB163"/>
    <mergeCell ref="BC163:BF163"/>
    <mergeCell ref="BG163:BH163"/>
    <mergeCell ref="AU159:AX159"/>
    <mergeCell ref="AY159:BB159"/>
    <mergeCell ref="BC159:BF159"/>
    <mergeCell ref="AM152:AP152"/>
    <mergeCell ref="AM153:AP153"/>
    <mergeCell ref="AQ153:AT153"/>
    <mergeCell ref="AU153:AX153"/>
    <mergeCell ref="BC64:BF64"/>
    <mergeCell ref="BC188:BF188"/>
    <mergeCell ref="BG185:BH185"/>
    <mergeCell ref="AQ184:AT184"/>
    <mergeCell ref="AU98:AX98"/>
    <mergeCell ref="BG66:BH66"/>
    <mergeCell ref="BG127:BH127"/>
    <mergeCell ref="BG162:BH162"/>
    <mergeCell ref="AY161:BB161"/>
    <mergeCell ref="BC161:BF161"/>
    <mergeCell ref="AY160:BB160"/>
    <mergeCell ref="BC160:BF160"/>
    <mergeCell ref="BG160:BH160"/>
    <mergeCell ref="BG159:BH159"/>
    <mergeCell ref="AU158:AX158"/>
    <mergeCell ref="BG161:BH161"/>
    <mergeCell ref="AM185:AP185"/>
    <mergeCell ref="AM188:AP188"/>
    <mergeCell ref="AM184:AP184"/>
    <mergeCell ref="BG184:BH184"/>
    <mergeCell ref="AU192:AX192"/>
    <mergeCell ref="AY192:BB192"/>
    <mergeCell ref="AE186:AH186"/>
    <mergeCell ref="BG187:BH187"/>
    <mergeCell ref="AQ186:AT186"/>
    <mergeCell ref="AU186:AX186"/>
    <mergeCell ref="AY186:BB186"/>
    <mergeCell ref="BC186:BF186"/>
    <mergeCell ref="BG186:BH186"/>
    <mergeCell ref="AE188:AH188"/>
    <mergeCell ref="AI188:AL188"/>
    <mergeCell ref="AM191:AP191"/>
    <mergeCell ref="AQ23:AT23"/>
    <mergeCell ref="AQ61:AT61"/>
    <mergeCell ref="AY188:BB188"/>
    <mergeCell ref="AM64:AP64"/>
    <mergeCell ref="AM164:AP164"/>
    <mergeCell ref="AU165:AX165"/>
    <mergeCell ref="AY165:BB165"/>
    <mergeCell ref="AU164:AX164"/>
    <mergeCell ref="AY164:BB164"/>
    <mergeCell ref="BC164:BF164"/>
    <mergeCell ref="BG164:BH164"/>
    <mergeCell ref="BC153:BF153"/>
    <mergeCell ref="BG153:BH153"/>
    <mergeCell ref="BG72:BH72"/>
    <mergeCell ref="BG157:BH157"/>
    <mergeCell ref="BG154:BH154"/>
    <mergeCell ref="AQ152:AT152"/>
    <mergeCell ref="AM78:AP78"/>
    <mergeCell ref="AQ78:AT78"/>
    <mergeCell ref="AU78:AX78"/>
    <mergeCell ref="AQ64:AT64"/>
    <mergeCell ref="AU64:AX64"/>
    <mergeCell ref="AY64:BB64"/>
    <mergeCell ref="BC165:BF165"/>
    <mergeCell ref="BG165:BH165"/>
    <mergeCell ref="AQ163:AT163"/>
    <mergeCell ref="AC269:AD269"/>
    <mergeCell ref="AE269:AH269"/>
    <mergeCell ref="AI269:AL269"/>
    <mergeCell ref="AM269:AP269"/>
    <mergeCell ref="AQ269:AT269"/>
    <mergeCell ref="AU269:AX269"/>
    <mergeCell ref="AY269:BB269"/>
    <mergeCell ref="BC269:BF269"/>
    <mergeCell ref="BG269:BH269"/>
    <mergeCell ref="AC188:AD188"/>
    <mergeCell ref="AU209:AX209"/>
    <mergeCell ref="AY209:BB209"/>
    <mergeCell ref="AC201:AD201"/>
    <mergeCell ref="AM250:AP250"/>
    <mergeCell ref="AQ250:AT250"/>
    <mergeCell ref="AU250:AX250"/>
    <mergeCell ref="AY250:BB250"/>
    <mergeCell ref="BC250:BF250"/>
    <mergeCell ref="AQ94:AT94"/>
    <mergeCell ref="AU94:AX94"/>
    <mergeCell ref="AY94:BB94"/>
    <mergeCell ref="BC94:BF94"/>
    <mergeCell ref="BG94:BH94"/>
    <mergeCell ref="AC93:AD93"/>
    <mergeCell ref="BG188:BH188"/>
    <mergeCell ref="AM187:AP187"/>
    <mergeCell ref="A17:B17"/>
    <mergeCell ref="C17:AB17"/>
    <mergeCell ref="AC17:AD17"/>
    <mergeCell ref="AE17:AH17"/>
    <mergeCell ref="AI17:AL17"/>
    <mergeCell ref="AM17:AP17"/>
    <mergeCell ref="AQ17:AT17"/>
    <mergeCell ref="AU17:AX17"/>
    <mergeCell ref="AY17:BB17"/>
    <mergeCell ref="BC17:BF17"/>
    <mergeCell ref="BG17:BH17"/>
    <mergeCell ref="AY21:BB21"/>
    <mergeCell ref="BC21:BF21"/>
    <mergeCell ref="BG21:BH21"/>
    <mergeCell ref="AU63:AX63"/>
    <mergeCell ref="AY63:BB63"/>
    <mergeCell ref="BC63:BF63"/>
    <mergeCell ref="AU61:AX61"/>
    <mergeCell ref="AQ59:AT59"/>
    <mergeCell ref="AY60:BB60"/>
    <mergeCell ref="BC60:BF60"/>
    <mergeCell ref="BG60:BH60"/>
    <mergeCell ref="AU23:AX23"/>
    <mergeCell ref="AY23:BB23"/>
    <mergeCell ref="BC23:BF23"/>
    <mergeCell ref="BG23:BH23"/>
    <mergeCell ref="A60:B60"/>
    <mergeCell ref="C60:AB60"/>
    <mergeCell ref="AC60:AD60"/>
    <mergeCell ref="AE60:AH60"/>
    <mergeCell ref="AI60:AL60"/>
    <mergeCell ref="AM60:AP60"/>
    <mergeCell ref="A126:B126"/>
    <mergeCell ref="C126:AB126"/>
    <mergeCell ref="AC126:AD126"/>
    <mergeCell ref="AE126:AH126"/>
    <mergeCell ref="AI126:AL126"/>
    <mergeCell ref="AY126:BB126"/>
    <mergeCell ref="BC126:BF126"/>
    <mergeCell ref="BG126:BH126"/>
    <mergeCell ref="A89:B89"/>
    <mergeCell ref="C89:AB89"/>
    <mergeCell ref="AC89:AD89"/>
    <mergeCell ref="AE89:AH89"/>
    <mergeCell ref="AI89:AL89"/>
    <mergeCell ref="AM89:AP89"/>
    <mergeCell ref="AQ89:AT89"/>
    <mergeCell ref="AU89:AX89"/>
    <mergeCell ref="AY89:BB89"/>
    <mergeCell ref="BC89:BF89"/>
    <mergeCell ref="BG89:BH89"/>
    <mergeCell ref="A94:B94"/>
    <mergeCell ref="C94:AB94"/>
    <mergeCell ref="AC94:AD94"/>
    <mergeCell ref="AE94:AH94"/>
    <mergeCell ref="AI94:AL94"/>
    <mergeCell ref="AM94:AP94"/>
    <mergeCell ref="A122:B122"/>
    <mergeCell ref="AY125:BB125"/>
    <mergeCell ref="BC125:BF125"/>
    <mergeCell ref="BG125:BH125"/>
    <mergeCell ref="AQ124:AT124"/>
    <mergeCell ref="AU124:AX124"/>
    <mergeCell ref="AY124:BB124"/>
    <mergeCell ref="C122:AB122"/>
    <mergeCell ref="AC122:AD122"/>
    <mergeCell ref="AE122:AH122"/>
    <mergeCell ref="AI122:AL122"/>
    <mergeCell ref="AM122:AP122"/>
    <mergeCell ref="AM125:AP125"/>
    <mergeCell ref="AQ125:AT125"/>
    <mergeCell ref="AU125:AX125"/>
    <mergeCell ref="AC206:AD206"/>
    <mergeCell ref="AE206:AH206"/>
    <mergeCell ref="AI206:AL206"/>
    <mergeCell ref="AM206:AP206"/>
    <mergeCell ref="AQ206:AT206"/>
    <mergeCell ref="AU206:AX206"/>
    <mergeCell ref="AY206:BB206"/>
    <mergeCell ref="AQ127:AT127"/>
    <mergeCell ref="AU127:AX127"/>
    <mergeCell ref="AY127:BB127"/>
    <mergeCell ref="C127:AB127"/>
    <mergeCell ref="AC127:AD127"/>
    <mergeCell ref="AE127:AH127"/>
    <mergeCell ref="AI127:AL127"/>
    <mergeCell ref="AM127:AP127"/>
    <mergeCell ref="AQ187:AT187"/>
    <mergeCell ref="AU187:AX187"/>
    <mergeCell ref="AY187:BB187"/>
    <mergeCell ref="AC197:AD197"/>
    <mergeCell ref="AE197:AH197"/>
    <mergeCell ref="AM196:AP196"/>
    <mergeCell ref="AQ196:AT196"/>
    <mergeCell ref="AY153:BB153"/>
    <mergeCell ref="AQ192:AT192"/>
    <mergeCell ref="A153:B153"/>
    <mergeCell ref="C153:AB153"/>
    <mergeCell ref="AC153:AD153"/>
    <mergeCell ref="A188:B188"/>
    <mergeCell ref="C188:AB188"/>
    <mergeCell ref="AE165:AH165"/>
    <mergeCell ref="AI165:AL165"/>
    <mergeCell ref="AM165:AP165"/>
    <mergeCell ref="A156:B156"/>
    <mergeCell ref="A164:B164"/>
    <mergeCell ref="C164:AB164"/>
    <mergeCell ref="AC164:AD164"/>
    <mergeCell ref="BC127:BF127"/>
    <mergeCell ref="AQ190:AT190"/>
    <mergeCell ref="AU190:AX190"/>
    <mergeCell ref="AY190:BB190"/>
    <mergeCell ref="AQ188:AT188"/>
    <mergeCell ref="AU188:AX188"/>
    <mergeCell ref="AY158:BB158"/>
    <mergeCell ref="BC158:BF158"/>
    <mergeCell ref="AM156:AP156"/>
    <mergeCell ref="AQ156:AT156"/>
    <mergeCell ref="AU156:AX156"/>
    <mergeCell ref="AY156:BB156"/>
    <mergeCell ref="A127:B127"/>
    <mergeCell ref="C156:AB156"/>
    <mergeCell ref="AC156:AD156"/>
    <mergeCell ref="A158:B158"/>
    <mergeCell ref="AE156:AH156"/>
    <mergeCell ref="A162:B162"/>
    <mergeCell ref="C162:AB162"/>
    <mergeCell ref="AC162:AD162"/>
    <mergeCell ref="BG206:BH206"/>
    <mergeCell ref="A203:B203"/>
    <mergeCell ref="C203:AB203"/>
    <mergeCell ref="AC203:AD203"/>
    <mergeCell ref="AE203:AH203"/>
    <mergeCell ref="AI203:AL203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AI204:AL204"/>
    <mergeCell ref="AM204:AP204"/>
    <mergeCell ref="AM203:AP203"/>
    <mergeCell ref="AU205:AX205"/>
    <mergeCell ref="AY205:BB205"/>
    <mergeCell ref="AY230:BB230"/>
    <mergeCell ref="BC230:BF230"/>
    <mergeCell ref="BG230:BH230"/>
    <mergeCell ref="AQ229:AT229"/>
    <mergeCell ref="AU229:AX229"/>
    <mergeCell ref="AY229:BB229"/>
    <mergeCell ref="BC229:BF229"/>
    <mergeCell ref="AY200:BB200"/>
    <mergeCell ref="BC200:BF200"/>
    <mergeCell ref="BG200:BH200"/>
    <mergeCell ref="AQ231:AT231"/>
    <mergeCell ref="AU231:AX231"/>
    <mergeCell ref="AY231:BB231"/>
    <mergeCell ref="BC231:BF231"/>
    <mergeCell ref="BG231:BH231"/>
    <mergeCell ref="AM228:AP228"/>
    <mergeCell ref="AQ228:AT228"/>
    <mergeCell ref="AU228:AX228"/>
    <mergeCell ref="AY228:BB228"/>
    <mergeCell ref="BC228:BF228"/>
    <mergeCell ref="BG202:BH202"/>
    <mergeCell ref="BG227:BH227"/>
    <mergeCell ref="AQ225:AT225"/>
    <mergeCell ref="AU225:AX225"/>
    <mergeCell ref="AY225:BB225"/>
    <mergeCell ref="BC225:BF225"/>
    <mergeCell ref="BG225:BH225"/>
    <mergeCell ref="AM222:AP222"/>
    <mergeCell ref="AQ222:AT222"/>
    <mergeCell ref="AU222:AX222"/>
    <mergeCell ref="AY222:BB222"/>
    <mergeCell ref="BC222:BF222"/>
    <mergeCell ref="AQ249:AT249"/>
    <mergeCell ref="AU249:AX249"/>
    <mergeCell ref="AY249:BB249"/>
    <mergeCell ref="AQ253:AT253"/>
    <mergeCell ref="AU253:AX253"/>
    <mergeCell ref="AY253:BB253"/>
    <mergeCell ref="BC253:BF253"/>
    <mergeCell ref="BG253:BH253"/>
    <mergeCell ref="A253:B253"/>
    <mergeCell ref="BG252:BH252"/>
    <mergeCell ref="AQ251:AT251"/>
    <mergeCell ref="AU251:AX251"/>
    <mergeCell ref="AY251:BB251"/>
    <mergeCell ref="BC251:BF251"/>
    <mergeCell ref="BG251:BH251"/>
    <mergeCell ref="BC249:BF249"/>
    <mergeCell ref="BG249:BH249"/>
    <mergeCell ref="A250:B250"/>
    <mergeCell ref="C250:AB250"/>
    <mergeCell ref="AC250:AD250"/>
    <mergeCell ref="BG250:BH250"/>
    <mergeCell ref="AC253:AD253"/>
    <mergeCell ref="AE253:AH253"/>
    <mergeCell ref="AI253:AL253"/>
    <mergeCell ref="AM253:AP253"/>
    <mergeCell ref="A251:B251"/>
    <mergeCell ref="C251:AB251"/>
    <mergeCell ref="AC251:AD251"/>
    <mergeCell ref="AE251:AH251"/>
    <mergeCell ref="AI251:AL251"/>
    <mergeCell ref="AM251:AP251"/>
    <mergeCell ref="AE250:AH250"/>
    <mergeCell ref="AY260:BB260"/>
    <mergeCell ref="BC260:BF260"/>
    <mergeCell ref="BG260:BH260"/>
    <mergeCell ref="A260:B260"/>
    <mergeCell ref="C260:AB260"/>
    <mergeCell ref="AC260:AD260"/>
    <mergeCell ref="AE260:AH260"/>
    <mergeCell ref="AI260:AL260"/>
    <mergeCell ref="AM260:AP260"/>
    <mergeCell ref="BG254:BH254"/>
    <mergeCell ref="A255:B255"/>
    <mergeCell ref="C255:AB255"/>
    <mergeCell ref="AC255:AD255"/>
    <mergeCell ref="AE255:AH255"/>
    <mergeCell ref="AI255:AL255"/>
    <mergeCell ref="AM255:AP255"/>
    <mergeCell ref="AQ255:AT255"/>
    <mergeCell ref="AU255:AX255"/>
    <mergeCell ref="AY255:BB255"/>
    <mergeCell ref="BC255:BF255"/>
    <mergeCell ref="BG255:BH255"/>
    <mergeCell ref="AY259:BB259"/>
    <mergeCell ref="BC259:BF259"/>
    <mergeCell ref="BG259:BH259"/>
    <mergeCell ref="AQ258:AT258"/>
    <mergeCell ref="AU258:AX258"/>
    <mergeCell ref="AY258:BB258"/>
    <mergeCell ref="BC258:BF258"/>
    <mergeCell ref="BG258:BH258"/>
    <mergeCell ref="A259:B259"/>
    <mergeCell ref="C259:AB259"/>
    <mergeCell ref="AC259:AD259"/>
    <mergeCell ref="BC67:BF67"/>
    <mergeCell ref="BG67:BH67"/>
    <mergeCell ref="A265:B265"/>
    <mergeCell ref="C265:AB265"/>
    <mergeCell ref="AC265:AD265"/>
    <mergeCell ref="AE265:AH265"/>
    <mergeCell ref="AI265:AL265"/>
    <mergeCell ref="AM265:AP265"/>
    <mergeCell ref="AQ265:AT265"/>
    <mergeCell ref="AU265:AX265"/>
    <mergeCell ref="AY265:BB265"/>
    <mergeCell ref="BC265:BF265"/>
    <mergeCell ref="BG265:BH265"/>
    <mergeCell ref="AM264:AP264"/>
    <mergeCell ref="AQ264:AT264"/>
    <mergeCell ref="AU264:AX264"/>
    <mergeCell ref="AY264:BB264"/>
    <mergeCell ref="BC264:BF264"/>
    <mergeCell ref="BG264:BH264"/>
    <mergeCell ref="A261:B261"/>
    <mergeCell ref="C261:AB261"/>
    <mergeCell ref="AC261:AD261"/>
    <mergeCell ref="AE261:AH261"/>
    <mergeCell ref="AI261:AL261"/>
    <mergeCell ref="AM261:AP261"/>
    <mergeCell ref="AQ261:AT261"/>
    <mergeCell ref="AU261:AX261"/>
    <mergeCell ref="AY261:BB261"/>
    <mergeCell ref="BC261:BF261"/>
    <mergeCell ref="BG261:BH261"/>
    <mergeCell ref="AQ260:AT260"/>
    <mergeCell ref="AU260:AX260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7" fitToHeight="0" orientation="landscape" r:id="rId1"/>
  <headerFooter alignWithMargins="0">
    <oddFooter>&amp;P. oldal, összesen: &amp;N</oddFooter>
  </headerFooter>
  <rowBreaks count="9" manualBreakCount="9">
    <brk id="27" max="59" man="1"/>
    <brk id="47" max="59" man="1"/>
    <brk id="67" max="59" man="1"/>
    <brk id="100" max="16383" man="1"/>
    <brk id="131" max="16383" man="1"/>
    <brk id="151" max="59" man="1"/>
    <brk id="171" max="59" man="1"/>
    <brk id="211" max="59" man="1"/>
    <brk id="23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I228"/>
  <sheetViews>
    <sheetView view="pageBreakPreview" zoomScaleSheetLayoutView="100" workbookViewId="0">
      <pane xSplit="28" ySplit="7" topLeftCell="AC175" activePane="bottomRight" state="frozen"/>
      <selection sqref="A1:BK1"/>
      <selection pane="topRight" sqref="A1:BK1"/>
      <selection pane="bottomLeft" sqref="A1:BK1"/>
      <selection pane="bottomRight" sqref="A1:BH1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552" t="s">
        <v>940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552"/>
      <c r="BA1" s="552"/>
      <c r="BB1" s="552"/>
      <c r="BC1" s="552"/>
      <c r="BD1" s="552"/>
      <c r="BE1" s="552"/>
      <c r="BF1" s="552"/>
      <c r="BG1" s="552"/>
      <c r="BH1" s="552"/>
    </row>
    <row r="2" spans="1:61" ht="28.5" customHeight="1">
      <c r="A2" s="417" t="s">
        <v>520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9"/>
    </row>
    <row r="3" spans="1:61" ht="15" customHeight="1">
      <c r="A3" s="420" t="s">
        <v>475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2"/>
    </row>
    <row r="4" spans="1:61" ht="15.95" customHeight="1">
      <c r="A4" s="423" t="s">
        <v>444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2"/>
    </row>
    <row r="5" spans="1:61" ht="15.95" customHeight="1">
      <c r="A5" s="425" t="s">
        <v>441</v>
      </c>
      <c r="B5" s="425"/>
      <c r="C5" s="426" t="s">
        <v>26</v>
      </c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7" t="s">
        <v>442</v>
      </c>
      <c r="AD5" s="427"/>
      <c r="AE5" s="428" t="s">
        <v>470</v>
      </c>
      <c r="AF5" s="428"/>
      <c r="AG5" s="428"/>
      <c r="AH5" s="428"/>
      <c r="AI5" s="428"/>
      <c r="AJ5" s="428"/>
      <c r="AK5" s="428"/>
      <c r="AL5" s="428"/>
      <c r="AM5" s="553" t="s">
        <v>692</v>
      </c>
      <c r="AN5" s="554"/>
      <c r="AO5" s="554"/>
      <c r="AP5" s="554"/>
      <c r="AQ5" s="554"/>
      <c r="AR5" s="554"/>
      <c r="AS5" s="554"/>
      <c r="AT5" s="554"/>
      <c r="AU5" s="554"/>
      <c r="AV5" s="554"/>
      <c r="AW5" s="554"/>
      <c r="AX5" s="554"/>
      <c r="AY5" s="554"/>
      <c r="AZ5" s="554"/>
      <c r="BA5" s="554"/>
      <c r="BB5" s="555"/>
      <c r="BC5" s="548" t="s">
        <v>438</v>
      </c>
      <c r="BD5" s="548"/>
      <c r="BE5" s="548"/>
      <c r="BF5" s="548"/>
      <c r="BG5" s="548" t="s">
        <v>439</v>
      </c>
      <c r="BH5" s="548"/>
      <c r="BI5" s="2"/>
    </row>
    <row r="6" spans="1:61" ht="39.75" customHeight="1">
      <c r="A6" s="425"/>
      <c r="B6" s="425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7"/>
      <c r="AD6" s="427"/>
      <c r="AE6" s="415" t="s">
        <v>468</v>
      </c>
      <c r="AF6" s="416"/>
      <c r="AG6" s="416"/>
      <c r="AH6" s="416"/>
      <c r="AI6" s="415" t="s">
        <v>469</v>
      </c>
      <c r="AJ6" s="416"/>
      <c r="AK6" s="416"/>
      <c r="AL6" s="416"/>
      <c r="AM6" s="549" t="s">
        <v>471</v>
      </c>
      <c r="AN6" s="550"/>
      <c r="AO6" s="550"/>
      <c r="AP6" s="551"/>
      <c r="AQ6" s="549" t="s">
        <v>474</v>
      </c>
      <c r="AR6" s="550"/>
      <c r="AS6" s="550"/>
      <c r="AT6" s="551"/>
      <c r="AU6" s="549" t="s">
        <v>472</v>
      </c>
      <c r="AV6" s="550"/>
      <c r="AW6" s="550"/>
      <c r="AX6" s="551"/>
      <c r="AY6" s="549" t="s">
        <v>473</v>
      </c>
      <c r="AZ6" s="550"/>
      <c r="BA6" s="550"/>
      <c r="BB6" s="551"/>
      <c r="BC6" s="548"/>
      <c r="BD6" s="548"/>
      <c r="BE6" s="548"/>
      <c r="BF6" s="548"/>
      <c r="BG6" s="548"/>
      <c r="BH6" s="548"/>
    </row>
    <row r="7" spans="1:61">
      <c r="A7" s="410" t="s">
        <v>176</v>
      </c>
      <c r="B7" s="411"/>
      <c r="C7" s="412" t="s">
        <v>177</v>
      </c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2" t="s">
        <v>178</v>
      </c>
      <c r="AD7" s="413"/>
      <c r="AE7" s="412" t="s">
        <v>175</v>
      </c>
      <c r="AF7" s="413"/>
      <c r="AG7" s="413"/>
      <c r="AH7" s="414"/>
      <c r="AI7" s="412" t="s">
        <v>440</v>
      </c>
      <c r="AJ7" s="413"/>
      <c r="AK7" s="413"/>
      <c r="AL7" s="414"/>
      <c r="AM7" s="412" t="s">
        <v>558</v>
      </c>
      <c r="AN7" s="413"/>
      <c r="AO7" s="413"/>
      <c r="AP7" s="414"/>
      <c r="AQ7" s="412" t="s">
        <v>559</v>
      </c>
      <c r="AR7" s="413"/>
      <c r="AS7" s="413"/>
      <c r="AT7" s="414"/>
      <c r="AU7" s="412" t="s">
        <v>573</v>
      </c>
      <c r="AV7" s="413"/>
      <c r="AW7" s="413"/>
      <c r="AX7" s="414"/>
      <c r="AY7" s="412" t="s">
        <v>574</v>
      </c>
      <c r="AZ7" s="413"/>
      <c r="BA7" s="413"/>
      <c r="BB7" s="414"/>
      <c r="BC7" s="412" t="s">
        <v>575</v>
      </c>
      <c r="BD7" s="413"/>
      <c r="BE7" s="413"/>
      <c r="BF7" s="414"/>
      <c r="BG7" s="412" t="s">
        <v>576</v>
      </c>
      <c r="BH7" s="414"/>
    </row>
    <row r="8" spans="1:61" ht="20.100000000000001" customHeight="1">
      <c r="A8" s="363" t="s">
        <v>0</v>
      </c>
      <c r="B8" s="364"/>
      <c r="C8" s="459" t="s">
        <v>242</v>
      </c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1"/>
      <c r="AC8" s="400" t="s">
        <v>243</v>
      </c>
      <c r="AD8" s="401"/>
      <c r="AE8" s="465">
        <v>0</v>
      </c>
      <c r="AF8" s="466"/>
      <c r="AG8" s="466"/>
      <c r="AH8" s="467"/>
      <c r="AI8" s="465">
        <v>0</v>
      </c>
      <c r="AJ8" s="466"/>
      <c r="AK8" s="466"/>
      <c r="AL8" s="467"/>
      <c r="AM8" s="482">
        <v>0</v>
      </c>
      <c r="AN8" s="483"/>
      <c r="AO8" s="483"/>
      <c r="AP8" s="484"/>
      <c r="AQ8" s="556" t="s">
        <v>895</v>
      </c>
      <c r="AR8" s="258"/>
      <c r="AS8" s="258"/>
      <c r="AT8" s="259"/>
      <c r="AU8" s="482">
        <v>0</v>
      </c>
      <c r="AV8" s="483"/>
      <c r="AW8" s="483"/>
      <c r="AX8" s="484"/>
      <c r="AY8" s="556" t="s">
        <v>895</v>
      </c>
      <c r="AZ8" s="258"/>
      <c r="BA8" s="258"/>
      <c r="BB8" s="259"/>
      <c r="BC8" s="482">
        <v>0</v>
      </c>
      <c r="BD8" s="483"/>
      <c r="BE8" s="483"/>
      <c r="BF8" s="484"/>
      <c r="BG8" s="310" t="str">
        <f>IF(AI8&gt;0,BC8/AI8,"n.é.")</f>
        <v>n.é.</v>
      </c>
      <c r="BH8" s="311"/>
    </row>
    <row r="9" spans="1:61" ht="20.100000000000001" customHeight="1">
      <c r="A9" s="363" t="s">
        <v>1</v>
      </c>
      <c r="B9" s="364"/>
      <c r="C9" s="388" t="s">
        <v>244</v>
      </c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90"/>
      <c r="AC9" s="400" t="s">
        <v>245</v>
      </c>
      <c r="AD9" s="401"/>
      <c r="AE9" s="465">
        <v>0</v>
      </c>
      <c r="AF9" s="466"/>
      <c r="AG9" s="466"/>
      <c r="AH9" s="467"/>
      <c r="AI9" s="465">
        <v>0</v>
      </c>
      <c r="AJ9" s="466"/>
      <c r="AK9" s="466"/>
      <c r="AL9" s="467"/>
      <c r="AM9" s="482">
        <v>0</v>
      </c>
      <c r="AN9" s="483"/>
      <c r="AO9" s="483"/>
      <c r="AP9" s="484"/>
      <c r="AQ9" s="257" t="s">
        <v>895</v>
      </c>
      <c r="AR9" s="258"/>
      <c r="AS9" s="258"/>
      <c r="AT9" s="259"/>
      <c r="AU9" s="482">
        <v>0</v>
      </c>
      <c r="AV9" s="483"/>
      <c r="AW9" s="483"/>
      <c r="AX9" s="484"/>
      <c r="AY9" s="257" t="s">
        <v>895</v>
      </c>
      <c r="AZ9" s="258"/>
      <c r="BA9" s="258"/>
      <c r="BB9" s="259"/>
      <c r="BC9" s="482">
        <v>0</v>
      </c>
      <c r="BD9" s="483"/>
      <c r="BE9" s="483"/>
      <c r="BF9" s="484"/>
      <c r="BG9" s="310" t="str">
        <f t="shared" ref="BG9:BG51" si="0">IF(AI9&gt;0,BC9/AI9,"n.é.")</f>
        <v>n.é.</v>
      </c>
      <c r="BH9" s="311"/>
    </row>
    <row r="10" spans="1:61" ht="20.100000000000001" customHeight="1">
      <c r="A10" s="363" t="s">
        <v>2</v>
      </c>
      <c r="B10" s="364"/>
      <c r="C10" s="388" t="s">
        <v>246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90"/>
      <c r="AC10" s="400" t="s">
        <v>247</v>
      </c>
      <c r="AD10" s="401"/>
      <c r="AE10" s="465">
        <v>0</v>
      </c>
      <c r="AF10" s="466"/>
      <c r="AG10" s="466"/>
      <c r="AH10" s="467"/>
      <c r="AI10" s="465">
        <v>0</v>
      </c>
      <c r="AJ10" s="466"/>
      <c r="AK10" s="466"/>
      <c r="AL10" s="467"/>
      <c r="AM10" s="482">
        <v>0</v>
      </c>
      <c r="AN10" s="483"/>
      <c r="AO10" s="483"/>
      <c r="AP10" s="484"/>
      <c r="AQ10" s="257" t="s">
        <v>895</v>
      </c>
      <c r="AR10" s="258"/>
      <c r="AS10" s="258"/>
      <c r="AT10" s="259"/>
      <c r="AU10" s="482">
        <v>0</v>
      </c>
      <c r="AV10" s="483"/>
      <c r="AW10" s="483"/>
      <c r="AX10" s="484"/>
      <c r="AY10" s="257" t="s">
        <v>895</v>
      </c>
      <c r="AZ10" s="258"/>
      <c r="BA10" s="258"/>
      <c r="BB10" s="259"/>
      <c r="BC10" s="482">
        <v>0</v>
      </c>
      <c r="BD10" s="483"/>
      <c r="BE10" s="483"/>
      <c r="BF10" s="484"/>
      <c r="BG10" s="310" t="str">
        <f t="shared" si="0"/>
        <v>n.é.</v>
      </c>
      <c r="BH10" s="311"/>
    </row>
    <row r="11" spans="1:61" ht="20.100000000000001" customHeight="1">
      <c r="A11" s="363" t="s">
        <v>3</v>
      </c>
      <c r="B11" s="364"/>
      <c r="C11" s="388" t="s">
        <v>248</v>
      </c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90"/>
      <c r="AC11" s="400" t="s">
        <v>249</v>
      </c>
      <c r="AD11" s="401"/>
      <c r="AE11" s="465">
        <v>0</v>
      </c>
      <c r="AF11" s="466"/>
      <c r="AG11" s="466"/>
      <c r="AH11" s="467"/>
      <c r="AI11" s="465">
        <v>0</v>
      </c>
      <c r="AJ11" s="466"/>
      <c r="AK11" s="466"/>
      <c r="AL11" s="467"/>
      <c r="AM11" s="482">
        <v>0</v>
      </c>
      <c r="AN11" s="483"/>
      <c r="AO11" s="483"/>
      <c r="AP11" s="484"/>
      <c r="AQ11" s="257" t="s">
        <v>895</v>
      </c>
      <c r="AR11" s="258"/>
      <c r="AS11" s="258"/>
      <c r="AT11" s="259"/>
      <c r="AU11" s="482">
        <v>0</v>
      </c>
      <c r="AV11" s="483"/>
      <c r="AW11" s="483"/>
      <c r="AX11" s="484"/>
      <c r="AY11" s="257" t="s">
        <v>895</v>
      </c>
      <c r="AZ11" s="258"/>
      <c r="BA11" s="258"/>
      <c r="BB11" s="259"/>
      <c r="BC11" s="482">
        <v>0</v>
      </c>
      <c r="BD11" s="483"/>
      <c r="BE11" s="483"/>
      <c r="BF11" s="484"/>
      <c r="BG11" s="310" t="str">
        <f t="shared" si="0"/>
        <v>n.é.</v>
      </c>
      <c r="BH11" s="311"/>
    </row>
    <row r="12" spans="1:61" ht="20.100000000000001" customHeight="1">
      <c r="A12" s="363" t="s">
        <v>4</v>
      </c>
      <c r="B12" s="364"/>
      <c r="C12" s="388" t="s">
        <v>701</v>
      </c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90"/>
      <c r="AC12" s="400" t="s">
        <v>250</v>
      </c>
      <c r="AD12" s="401"/>
      <c r="AE12" s="465">
        <v>0</v>
      </c>
      <c r="AF12" s="466"/>
      <c r="AG12" s="466"/>
      <c r="AH12" s="467"/>
      <c r="AI12" s="465">
        <v>0</v>
      </c>
      <c r="AJ12" s="466"/>
      <c r="AK12" s="466"/>
      <c r="AL12" s="467"/>
      <c r="AM12" s="482">
        <v>0</v>
      </c>
      <c r="AN12" s="483"/>
      <c r="AO12" s="483"/>
      <c r="AP12" s="484"/>
      <c r="AQ12" s="257" t="s">
        <v>895</v>
      </c>
      <c r="AR12" s="258"/>
      <c r="AS12" s="258"/>
      <c r="AT12" s="259"/>
      <c r="AU12" s="482">
        <v>0</v>
      </c>
      <c r="AV12" s="483"/>
      <c r="AW12" s="483"/>
      <c r="AX12" s="484"/>
      <c r="AY12" s="257" t="s">
        <v>895</v>
      </c>
      <c r="AZ12" s="258"/>
      <c r="BA12" s="258"/>
      <c r="BB12" s="259"/>
      <c r="BC12" s="482">
        <v>0</v>
      </c>
      <c r="BD12" s="483"/>
      <c r="BE12" s="483"/>
      <c r="BF12" s="484"/>
      <c r="BG12" s="310" t="str">
        <f t="shared" si="0"/>
        <v>n.é.</v>
      </c>
      <c r="BH12" s="311"/>
    </row>
    <row r="13" spans="1:61" ht="20.100000000000001" customHeight="1">
      <c r="A13" s="363" t="s">
        <v>5</v>
      </c>
      <c r="B13" s="364"/>
      <c r="C13" s="388" t="s">
        <v>702</v>
      </c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90"/>
      <c r="AC13" s="400" t="s">
        <v>251</v>
      </c>
      <c r="AD13" s="401"/>
      <c r="AE13" s="465">
        <v>0</v>
      </c>
      <c r="AF13" s="466"/>
      <c r="AG13" s="466"/>
      <c r="AH13" s="467"/>
      <c r="AI13" s="465">
        <v>0</v>
      </c>
      <c r="AJ13" s="466"/>
      <c r="AK13" s="466"/>
      <c r="AL13" s="467"/>
      <c r="AM13" s="482">
        <v>0</v>
      </c>
      <c r="AN13" s="483"/>
      <c r="AO13" s="483"/>
      <c r="AP13" s="484"/>
      <c r="AQ13" s="257" t="s">
        <v>895</v>
      </c>
      <c r="AR13" s="258"/>
      <c r="AS13" s="258"/>
      <c r="AT13" s="259"/>
      <c r="AU13" s="482">
        <v>0</v>
      </c>
      <c r="AV13" s="483"/>
      <c r="AW13" s="483"/>
      <c r="AX13" s="484"/>
      <c r="AY13" s="257" t="s">
        <v>895</v>
      </c>
      <c r="AZ13" s="258"/>
      <c r="BA13" s="258"/>
      <c r="BB13" s="259"/>
      <c r="BC13" s="482">
        <v>0</v>
      </c>
      <c r="BD13" s="483"/>
      <c r="BE13" s="483"/>
      <c r="BF13" s="484"/>
      <c r="BG13" s="310" t="str">
        <f t="shared" si="0"/>
        <v>n.é.</v>
      </c>
      <c r="BH13" s="311"/>
    </row>
    <row r="14" spans="1:61" s="3" customFormat="1" ht="20.100000000000001" customHeight="1">
      <c r="A14" s="475" t="s">
        <v>6</v>
      </c>
      <c r="B14" s="476"/>
      <c r="C14" s="497" t="s">
        <v>252</v>
      </c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9"/>
      <c r="AC14" s="546" t="s">
        <v>253</v>
      </c>
      <c r="AD14" s="547"/>
      <c r="AE14" s="462">
        <v>0</v>
      </c>
      <c r="AF14" s="463"/>
      <c r="AG14" s="463"/>
      <c r="AH14" s="464"/>
      <c r="AI14" s="462">
        <f t="shared" ref="AI14" si="1">SUM(AI8:AL13)</f>
        <v>0</v>
      </c>
      <c r="AJ14" s="463"/>
      <c r="AK14" s="463"/>
      <c r="AL14" s="464"/>
      <c r="AM14" s="462">
        <f t="shared" ref="AM14" si="2">SUM(AM8:AP13)</f>
        <v>0</v>
      </c>
      <c r="AN14" s="463"/>
      <c r="AO14" s="463"/>
      <c r="AP14" s="464"/>
      <c r="AQ14" s="472" t="s">
        <v>895</v>
      </c>
      <c r="AR14" s="473"/>
      <c r="AS14" s="473"/>
      <c r="AT14" s="474"/>
      <c r="AU14" s="462">
        <f t="shared" ref="AU14" si="3">SUM(AU8:AX13)</f>
        <v>0</v>
      </c>
      <c r="AV14" s="463"/>
      <c r="AW14" s="463"/>
      <c r="AX14" s="464"/>
      <c r="AY14" s="472" t="s">
        <v>895</v>
      </c>
      <c r="AZ14" s="473"/>
      <c r="BA14" s="473"/>
      <c r="BB14" s="474"/>
      <c r="BC14" s="462">
        <f t="shared" ref="BC14" si="4">SUM(BC8:BF13)</f>
        <v>0</v>
      </c>
      <c r="BD14" s="463"/>
      <c r="BE14" s="463"/>
      <c r="BF14" s="464"/>
      <c r="BG14" s="502" t="str">
        <f t="shared" si="0"/>
        <v>n.é.</v>
      </c>
      <c r="BH14" s="503"/>
    </row>
    <row r="15" spans="1:61" ht="20.100000000000001" customHeight="1">
      <c r="A15" s="363" t="s">
        <v>7</v>
      </c>
      <c r="B15" s="364"/>
      <c r="C15" s="388" t="s">
        <v>254</v>
      </c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90"/>
      <c r="AC15" s="400" t="s">
        <v>255</v>
      </c>
      <c r="AD15" s="401"/>
      <c r="AE15" s="465">
        <v>0</v>
      </c>
      <c r="AF15" s="466"/>
      <c r="AG15" s="466"/>
      <c r="AH15" s="467"/>
      <c r="AI15" s="465">
        <v>0</v>
      </c>
      <c r="AJ15" s="466"/>
      <c r="AK15" s="466"/>
      <c r="AL15" s="467"/>
      <c r="AM15" s="482">
        <v>0</v>
      </c>
      <c r="AN15" s="483"/>
      <c r="AO15" s="483"/>
      <c r="AP15" s="484"/>
      <c r="AQ15" s="257" t="s">
        <v>895</v>
      </c>
      <c r="AR15" s="258"/>
      <c r="AS15" s="258"/>
      <c r="AT15" s="259"/>
      <c r="AU15" s="482">
        <v>0</v>
      </c>
      <c r="AV15" s="483"/>
      <c r="AW15" s="483"/>
      <c r="AX15" s="484"/>
      <c r="AY15" s="257" t="s">
        <v>895</v>
      </c>
      <c r="AZ15" s="258"/>
      <c r="BA15" s="258"/>
      <c r="BB15" s="259"/>
      <c r="BC15" s="482">
        <v>0</v>
      </c>
      <c r="BD15" s="483"/>
      <c r="BE15" s="483"/>
      <c r="BF15" s="484"/>
      <c r="BG15" s="310" t="str">
        <f t="shared" si="0"/>
        <v>n.é.</v>
      </c>
      <c r="BH15" s="311"/>
    </row>
    <row r="16" spans="1:61" ht="20.100000000000001" customHeight="1">
      <c r="A16" s="363" t="s">
        <v>8</v>
      </c>
      <c r="B16" s="364"/>
      <c r="C16" s="388" t="s">
        <v>427</v>
      </c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90"/>
      <c r="AC16" s="400" t="s">
        <v>256</v>
      </c>
      <c r="AD16" s="401"/>
      <c r="AE16" s="465">
        <v>0</v>
      </c>
      <c r="AF16" s="466"/>
      <c r="AG16" s="466"/>
      <c r="AH16" s="467"/>
      <c r="AI16" s="465">
        <v>0</v>
      </c>
      <c r="AJ16" s="466"/>
      <c r="AK16" s="466"/>
      <c r="AL16" s="467"/>
      <c r="AM16" s="482">
        <v>0</v>
      </c>
      <c r="AN16" s="483"/>
      <c r="AO16" s="483"/>
      <c r="AP16" s="484"/>
      <c r="AQ16" s="257" t="s">
        <v>895</v>
      </c>
      <c r="AR16" s="258"/>
      <c r="AS16" s="258"/>
      <c r="AT16" s="259"/>
      <c r="AU16" s="482">
        <v>0</v>
      </c>
      <c r="AV16" s="483"/>
      <c r="AW16" s="483"/>
      <c r="AX16" s="484"/>
      <c r="AY16" s="257" t="s">
        <v>895</v>
      </c>
      <c r="AZ16" s="258"/>
      <c r="BA16" s="258"/>
      <c r="BB16" s="259"/>
      <c r="BC16" s="482">
        <v>0</v>
      </c>
      <c r="BD16" s="483"/>
      <c r="BE16" s="483"/>
      <c r="BF16" s="484"/>
      <c r="BG16" s="310" t="str">
        <f t="shared" si="0"/>
        <v>n.é.</v>
      </c>
      <c r="BH16" s="311"/>
    </row>
    <row r="17" spans="1:60" ht="20.100000000000001" customHeight="1">
      <c r="A17" s="363" t="s">
        <v>9</v>
      </c>
      <c r="B17" s="364"/>
      <c r="C17" s="388" t="s">
        <v>428</v>
      </c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90"/>
      <c r="AC17" s="400" t="s">
        <v>257</v>
      </c>
      <c r="AD17" s="401"/>
      <c r="AE17" s="465">
        <v>0</v>
      </c>
      <c r="AF17" s="466"/>
      <c r="AG17" s="466"/>
      <c r="AH17" s="467"/>
      <c r="AI17" s="465">
        <v>0</v>
      </c>
      <c r="AJ17" s="466"/>
      <c r="AK17" s="466"/>
      <c r="AL17" s="467"/>
      <c r="AM17" s="482">
        <v>0</v>
      </c>
      <c r="AN17" s="483"/>
      <c r="AO17" s="483"/>
      <c r="AP17" s="484"/>
      <c r="AQ17" s="257" t="s">
        <v>895</v>
      </c>
      <c r="AR17" s="258"/>
      <c r="AS17" s="258"/>
      <c r="AT17" s="259"/>
      <c r="AU17" s="482">
        <v>0</v>
      </c>
      <c r="AV17" s="483"/>
      <c r="AW17" s="483"/>
      <c r="AX17" s="484"/>
      <c r="AY17" s="257" t="s">
        <v>895</v>
      </c>
      <c r="AZ17" s="258"/>
      <c r="BA17" s="258"/>
      <c r="BB17" s="259"/>
      <c r="BC17" s="482">
        <v>0</v>
      </c>
      <c r="BD17" s="483"/>
      <c r="BE17" s="483"/>
      <c r="BF17" s="484"/>
      <c r="BG17" s="310" t="str">
        <f t="shared" si="0"/>
        <v>n.é.</v>
      </c>
      <c r="BH17" s="311"/>
    </row>
    <row r="18" spans="1:60" ht="20.100000000000001" customHeight="1">
      <c r="A18" s="363" t="s">
        <v>10</v>
      </c>
      <c r="B18" s="364"/>
      <c r="C18" s="388" t="s">
        <v>429</v>
      </c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90"/>
      <c r="AC18" s="400" t="s">
        <v>258</v>
      </c>
      <c r="AD18" s="401"/>
      <c r="AE18" s="465">
        <v>0</v>
      </c>
      <c r="AF18" s="466"/>
      <c r="AG18" s="466"/>
      <c r="AH18" s="467"/>
      <c r="AI18" s="465">
        <v>0</v>
      </c>
      <c r="AJ18" s="466"/>
      <c r="AK18" s="466"/>
      <c r="AL18" s="467"/>
      <c r="AM18" s="482">
        <v>0</v>
      </c>
      <c r="AN18" s="483"/>
      <c r="AO18" s="483"/>
      <c r="AP18" s="484"/>
      <c r="AQ18" s="257" t="s">
        <v>895</v>
      </c>
      <c r="AR18" s="258"/>
      <c r="AS18" s="258"/>
      <c r="AT18" s="259"/>
      <c r="AU18" s="482">
        <v>0</v>
      </c>
      <c r="AV18" s="483"/>
      <c r="AW18" s="483"/>
      <c r="AX18" s="484"/>
      <c r="AY18" s="257" t="s">
        <v>895</v>
      </c>
      <c r="AZ18" s="258"/>
      <c r="BA18" s="258"/>
      <c r="BB18" s="259"/>
      <c r="BC18" s="482">
        <v>0</v>
      </c>
      <c r="BD18" s="483"/>
      <c r="BE18" s="483"/>
      <c r="BF18" s="484"/>
      <c r="BG18" s="310" t="str">
        <f t="shared" si="0"/>
        <v>n.é.</v>
      </c>
      <c r="BH18" s="311"/>
    </row>
    <row r="19" spans="1:60" ht="20.100000000000001" customHeight="1">
      <c r="A19" s="363" t="s">
        <v>11</v>
      </c>
      <c r="B19" s="364"/>
      <c r="C19" s="388" t="s">
        <v>259</v>
      </c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90"/>
      <c r="AC19" s="400" t="s">
        <v>260</v>
      </c>
      <c r="AD19" s="401"/>
      <c r="AE19" s="465">
        <v>0</v>
      </c>
      <c r="AF19" s="466"/>
      <c r="AG19" s="466"/>
      <c r="AH19" s="467"/>
      <c r="AI19" s="465">
        <v>1804</v>
      </c>
      <c r="AJ19" s="466"/>
      <c r="AK19" s="466"/>
      <c r="AL19" s="467"/>
      <c r="AM19" s="482">
        <v>1804</v>
      </c>
      <c r="AN19" s="483"/>
      <c r="AO19" s="483"/>
      <c r="AP19" s="484"/>
      <c r="AQ19" s="257" t="s">
        <v>895</v>
      </c>
      <c r="AR19" s="258"/>
      <c r="AS19" s="258"/>
      <c r="AT19" s="259"/>
      <c r="AU19" s="482">
        <v>0</v>
      </c>
      <c r="AV19" s="483"/>
      <c r="AW19" s="483"/>
      <c r="AX19" s="484"/>
      <c r="AY19" s="257" t="s">
        <v>895</v>
      </c>
      <c r="AZ19" s="258"/>
      <c r="BA19" s="258"/>
      <c r="BB19" s="259"/>
      <c r="BC19" s="482">
        <v>1804</v>
      </c>
      <c r="BD19" s="483"/>
      <c r="BE19" s="483"/>
      <c r="BF19" s="484"/>
      <c r="BG19" s="310">
        <f t="shared" si="0"/>
        <v>1</v>
      </c>
      <c r="BH19" s="311"/>
    </row>
    <row r="20" spans="1:60" s="3" customFormat="1" ht="20.100000000000001" customHeight="1">
      <c r="A20" s="475" t="s">
        <v>12</v>
      </c>
      <c r="B20" s="476"/>
      <c r="C20" s="497" t="s">
        <v>261</v>
      </c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9"/>
      <c r="AC20" s="546" t="s">
        <v>262</v>
      </c>
      <c r="AD20" s="547"/>
      <c r="AE20" s="462">
        <v>0</v>
      </c>
      <c r="AF20" s="463"/>
      <c r="AG20" s="463"/>
      <c r="AH20" s="464"/>
      <c r="AI20" s="462">
        <f t="shared" ref="AI20" si="5">SUM(AI14:AL19)</f>
        <v>1804</v>
      </c>
      <c r="AJ20" s="463"/>
      <c r="AK20" s="463"/>
      <c r="AL20" s="464"/>
      <c r="AM20" s="462">
        <f t="shared" ref="AM20" si="6">SUM(AM14:AP19)</f>
        <v>1804</v>
      </c>
      <c r="AN20" s="463"/>
      <c r="AO20" s="463"/>
      <c r="AP20" s="464"/>
      <c r="AQ20" s="472" t="s">
        <v>895</v>
      </c>
      <c r="AR20" s="473"/>
      <c r="AS20" s="473"/>
      <c r="AT20" s="474"/>
      <c r="AU20" s="462">
        <f t="shared" ref="AU20" si="7">SUM(AU14:AX19)</f>
        <v>0</v>
      </c>
      <c r="AV20" s="463"/>
      <c r="AW20" s="463"/>
      <c r="AX20" s="464"/>
      <c r="AY20" s="472" t="s">
        <v>895</v>
      </c>
      <c r="AZ20" s="473"/>
      <c r="BA20" s="473"/>
      <c r="BB20" s="474"/>
      <c r="BC20" s="462">
        <f t="shared" ref="BC20" si="8">SUM(BC14:BF19)</f>
        <v>1804</v>
      </c>
      <c r="BD20" s="463"/>
      <c r="BE20" s="463"/>
      <c r="BF20" s="464"/>
      <c r="BG20" s="502">
        <f t="shared" si="0"/>
        <v>1</v>
      </c>
      <c r="BH20" s="503"/>
    </row>
    <row r="21" spans="1:60" ht="20.100000000000001" customHeight="1">
      <c r="A21" s="363" t="s">
        <v>13</v>
      </c>
      <c r="B21" s="364"/>
      <c r="C21" s="388" t="s">
        <v>263</v>
      </c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90"/>
      <c r="AC21" s="400" t="s">
        <v>264</v>
      </c>
      <c r="AD21" s="401"/>
      <c r="AE21" s="465">
        <v>0</v>
      </c>
      <c r="AF21" s="466"/>
      <c r="AG21" s="466"/>
      <c r="AH21" s="467"/>
      <c r="AI21" s="465">
        <v>0</v>
      </c>
      <c r="AJ21" s="466"/>
      <c r="AK21" s="466"/>
      <c r="AL21" s="467"/>
      <c r="AM21" s="482">
        <v>0</v>
      </c>
      <c r="AN21" s="483"/>
      <c r="AO21" s="483"/>
      <c r="AP21" s="484"/>
      <c r="AQ21" s="257" t="s">
        <v>895</v>
      </c>
      <c r="AR21" s="258"/>
      <c r="AS21" s="258"/>
      <c r="AT21" s="259"/>
      <c r="AU21" s="482">
        <v>0</v>
      </c>
      <c r="AV21" s="483"/>
      <c r="AW21" s="483"/>
      <c r="AX21" s="484"/>
      <c r="AY21" s="257" t="s">
        <v>895</v>
      </c>
      <c r="AZ21" s="258"/>
      <c r="BA21" s="258"/>
      <c r="BB21" s="259"/>
      <c r="BC21" s="482">
        <v>0</v>
      </c>
      <c r="BD21" s="483"/>
      <c r="BE21" s="483"/>
      <c r="BF21" s="484"/>
      <c r="BG21" s="310" t="str">
        <f t="shared" si="0"/>
        <v>n.é.</v>
      </c>
      <c r="BH21" s="311"/>
    </row>
    <row r="22" spans="1:60" ht="20.100000000000001" customHeight="1">
      <c r="A22" s="363" t="s">
        <v>14</v>
      </c>
      <c r="B22" s="364"/>
      <c r="C22" s="388" t="s">
        <v>430</v>
      </c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90"/>
      <c r="AC22" s="400" t="s">
        <v>265</v>
      </c>
      <c r="AD22" s="401"/>
      <c r="AE22" s="465">
        <v>0</v>
      </c>
      <c r="AF22" s="466"/>
      <c r="AG22" s="466"/>
      <c r="AH22" s="467"/>
      <c r="AI22" s="465">
        <v>0</v>
      </c>
      <c r="AJ22" s="466"/>
      <c r="AK22" s="466"/>
      <c r="AL22" s="467"/>
      <c r="AM22" s="482">
        <v>0</v>
      </c>
      <c r="AN22" s="483"/>
      <c r="AO22" s="483"/>
      <c r="AP22" s="484"/>
      <c r="AQ22" s="257" t="s">
        <v>895</v>
      </c>
      <c r="AR22" s="258"/>
      <c r="AS22" s="258"/>
      <c r="AT22" s="259"/>
      <c r="AU22" s="482">
        <v>0</v>
      </c>
      <c r="AV22" s="483"/>
      <c r="AW22" s="483"/>
      <c r="AX22" s="484"/>
      <c r="AY22" s="257" t="s">
        <v>895</v>
      </c>
      <c r="AZ22" s="258"/>
      <c r="BA22" s="258"/>
      <c r="BB22" s="259"/>
      <c r="BC22" s="482">
        <v>0</v>
      </c>
      <c r="BD22" s="483"/>
      <c r="BE22" s="483"/>
      <c r="BF22" s="484"/>
      <c r="BG22" s="310" t="str">
        <f t="shared" si="0"/>
        <v>n.é.</v>
      </c>
      <c r="BH22" s="311"/>
    </row>
    <row r="23" spans="1:60" ht="20.100000000000001" customHeight="1">
      <c r="A23" s="363" t="s">
        <v>15</v>
      </c>
      <c r="B23" s="364"/>
      <c r="C23" s="388" t="s">
        <v>431</v>
      </c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90"/>
      <c r="AC23" s="400" t="s">
        <v>266</v>
      </c>
      <c r="AD23" s="401"/>
      <c r="AE23" s="465">
        <v>0</v>
      </c>
      <c r="AF23" s="466"/>
      <c r="AG23" s="466"/>
      <c r="AH23" s="467"/>
      <c r="AI23" s="465">
        <v>0</v>
      </c>
      <c r="AJ23" s="466"/>
      <c r="AK23" s="466"/>
      <c r="AL23" s="467"/>
      <c r="AM23" s="482">
        <v>0</v>
      </c>
      <c r="AN23" s="483"/>
      <c r="AO23" s="483"/>
      <c r="AP23" s="484"/>
      <c r="AQ23" s="257" t="s">
        <v>895</v>
      </c>
      <c r="AR23" s="258"/>
      <c r="AS23" s="258"/>
      <c r="AT23" s="259"/>
      <c r="AU23" s="482">
        <v>0</v>
      </c>
      <c r="AV23" s="483"/>
      <c r="AW23" s="483"/>
      <c r="AX23" s="484"/>
      <c r="AY23" s="257" t="s">
        <v>895</v>
      </c>
      <c r="AZ23" s="258"/>
      <c r="BA23" s="258"/>
      <c r="BB23" s="259"/>
      <c r="BC23" s="482">
        <v>0</v>
      </c>
      <c r="BD23" s="483"/>
      <c r="BE23" s="483"/>
      <c r="BF23" s="484"/>
      <c r="BG23" s="310" t="str">
        <f t="shared" si="0"/>
        <v>n.é.</v>
      </c>
      <c r="BH23" s="311"/>
    </row>
    <row r="24" spans="1:60" ht="20.100000000000001" customHeight="1">
      <c r="A24" s="363" t="s">
        <v>53</v>
      </c>
      <c r="B24" s="364"/>
      <c r="C24" s="388" t="s">
        <v>432</v>
      </c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90"/>
      <c r="AC24" s="400" t="s">
        <v>267</v>
      </c>
      <c r="AD24" s="401"/>
      <c r="AE24" s="465">
        <v>0</v>
      </c>
      <c r="AF24" s="466"/>
      <c r="AG24" s="466"/>
      <c r="AH24" s="467"/>
      <c r="AI24" s="465">
        <v>0</v>
      </c>
      <c r="AJ24" s="466"/>
      <c r="AK24" s="466"/>
      <c r="AL24" s="467"/>
      <c r="AM24" s="482">
        <v>0</v>
      </c>
      <c r="AN24" s="483"/>
      <c r="AO24" s="483"/>
      <c r="AP24" s="484"/>
      <c r="AQ24" s="257" t="s">
        <v>895</v>
      </c>
      <c r="AR24" s="258"/>
      <c r="AS24" s="258"/>
      <c r="AT24" s="259"/>
      <c r="AU24" s="482">
        <v>0</v>
      </c>
      <c r="AV24" s="483"/>
      <c r="AW24" s="483"/>
      <c r="AX24" s="484"/>
      <c r="AY24" s="257" t="s">
        <v>895</v>
      </c>
      <c r="AZ24" s="258"/>
      <c r="BA24" s="258"/>
      <c r="BB24" s="259"/>
      <c r="BC24" s="482">
        <v>0</v>
      </c>
      <c r="BD24" s="483"/>
      <c r="BE24" s="483"/>
      <c r="BF24" s="484"/>
      <c r="BG24" s="310" t="str">
        <f t="shared" si="0"/>
        <v>n.é.</v>
      </c>
      <c r="BH24" s="311"/>
    </row>
    <row r="25" spans="1:60" ht="20.100000000000001" customHeight="1">
      <c r="A25" s="363" t="s">
        <v>54</v>
      </c>
      <c r="B25" s="364"/>
      <c r="C25" s="388" t="s">
        <v>268</v>
      </c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90"/>
      <c r="AC25" s="400" t="s">
        <v>269</v>
      </c>
      <c r="AD25" s="401"/>
      <c r="AE25" s="465">
        <v>0</v>
      </c>
      <c r="AF25" s="466"/>
      <c r="AG25" s="466"/>
      <c r="AH25" s="467"/>
      <c r="AI25" s="465">
        <v>0</v>
      </c>
      <c r="AJ25" s="466"/>
      <c r="AK25" s="466"/>
      <c r="AL25" s="467"/>
      <c r="AM25" s="482">
        <v>0</v>
      </c>
      <c r="AN25" s="483"/>
      <c r="AO25" s="483"/>
      <c r="AP25" s="484"/>
      <c r="AQ25" s="257" t="s">
        <v>895</v>
      </c>
      <c r="AR25" s="258"/>
      <c r="AS25" s="258"/>
      <c r="AT25" s="259"/>
      <c r="AU25" s="482">
        <v>0</v>
      </c>
      <c r="AV25" s="483"/>
      <c r="AW25" s="483"/>
      <c r="AX25" s="484"/>
      <c r="AY25" s="257" t="s">
        <v>895</v>
      </c>
      <c r="AZ25" s="258"/>
      <c r="BA25" s="258"/>
      <c r="BB25" s="259"/>
      <c r="BC25" s="482">
        <v>0</v>
      </c>
      <c r="BD25" s="483"/>
      <c r="BE25" s="483"/>
      <c r="BF25" s="484"/>
      <c r="BG25" s="310" t="str">
        <f t="shared" si="0"/>
        <v>n.é.</v>
      </c>
      <c r="BH25" s="311"/>
    </row>
    <row r="26" spans="1:60" s="3" customFormat="1" ht="20.100000000000001" customHeight="1">
      <c r="A26" s="475" t="s">
        <v>55</v>
      </c>
      <c r="B26" s="476"/>
      <c r="C26" s="497" t="s">
        <v>270</v>
      </c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9"/>
      <c r="AC26" s="546" t="s">
        <v>271</v>
      </c>
      <c r="AD26" s="547"/>
      <c r="AE26" s="462">
        <v>0</v>
      </c>
      <c r="AF26" s="463"/>
      <c r="AG26" s="463"/>
      <c r="AH26" s="464"/>
      <c r="AI26" s="462">
        <f t="shared" ref="AI26" si="9">SUM(AI21:AL25)</f>
        <v>0</v>
      </c>
      <c r="AJ26" s="463"/>
      <c r="AK26" s="463"/>
      <c r="AL26" s="464"/>
      <c r="AM26" s="462">
        <f t="shared" ref="AM26" si="10">SUM(AM21:AP25)</f>
        <v>0</v>
      </c>
      <c r="AN26" s="463"/>
      <c r="AO26" s="463"/>
      <c r="AP26" s="464"/>
      <c r="AQ26" s="472" t="s">
        <v>895</v>
      </c>
      <c r="AR26" s="473"/>
      <c r="AS26" s="473"/>
      <c r="AT26" s="474"/>
      <c r="AU26" s="462">
        <f t="shared" ref="AU26" si="11">SUM(AU21:AX25)</f>
        <v>0</v>
      </c>
      <c r="AV26" s="463"/>
      <c r="AW26" s="463"/>
      <c r="AX26" s="464"/>
      <c r="AY26" s="472" t="s">
        <v>895</v>
      </c>
      <c r="AZ26" s="473"/>
      <c r="BA26" s="473"/>
      <c r="BB26" s="474"/>
      <c r="BC26" s="462">
        <f t="shared" ref="BC26" si="12">SUM(BC21:BF25)</f>
        <v>0</v>
      </c>
      <c r="BD26" s="463"/>
      <c r="BE26" s="463"/>
      <c r="BF26" s="464"/>
      <c r="BG26" s="502" t="str">
        <f t="shared" si="0"/>
        <v>n.é.</v>
      </c>
      <c r="BH26" s="503"/>
    </row>
    <row r="27" spans="1:60" ht="20.100000000000001" customHeight="1">
      <c r="A27" s="363" t="s">
        <v>56</v>
      </c>
      <c r="B27" s="364"/>
      <c r="C27" s="388" t="s">
        <v>272</v>
      </c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90"/>
      <c r="AC27" s="400" t="s">
        <v>273</v>
      </c>
      <c r="AD27" s="401"/>
      <c r="AE27" s="465">
        <v>0</v>
      </c>
      <c r="AF27" s="466"/>
      <c r="AG27" s="466"/>
      <c r="AH27" s="467"/>
      <c r="AI27" s="465">
        <v>0</v>
      </c>
      <c r="AJ27" s="466"/>
      <c r="AK27" s="466"/>
      <c r="AL27" s="467"/>
      <c r="AM27" s="482">
        <v>0</v>
      </c>
      <c r="AN27" s="483"/>
      <c r="AO27" s="483"/>
      <c r="AP27" s="484"/>
      <c r="AQ27" s="257" t="s">
        <v>895</v>
      </c>
      <c r="AR27" s="258"/>
      <c r="AS27" s="258"/>
      <c r="AT27" s="259"/>
      <c r="AU27" s="482">
        <v>0</v>
      </c>
      <c r="AV27" s="483"/>
      <c r="AW27" s="483"/>
      <c r="AX27" s="484"/>
      <c r="AY27" s="257" t="s">
        <v>895</v>
      </c>
      <c r="AZ27" s="258"/>
      <c r="BA27" s="258"/>
      <c r="BB27" s="259"/>
      <c r="BC27" s="482">
        <v>0</v>
      </c>
      <c r="BD27" s="483"/>
      <c r="BE27" s="483"/>
      <c r="BF27" s="484"/>
      <c r="BG27" s="310" t="str">
        <f t="shared" si="0"/>
        <v>n.é.</v>
      </c>
      <c r="BH27" s="311"/>
    </row>
    <row r="28" spans="1:60" ht="20.100000000000001" customHeight="1">
      <c r="A28" s="363" t="s">
        <v>106</v>
      </c>
      <c r="B28" s="364"/>
      <c r="C28" s="388" t="s">
        <v>274</v>
      </c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90"/>
      <c r="AC28" s="400" t="s">
        <v>275</v>
      </c>
      <c r="AD28" s="401"/>
      <c r="AE28" s="465">
        <v>0</v>
      </c>
      <c r="AF28" s="466"/>
      <c r="AG28" s="466"/>
      <c r="AH28" s="467"/>
      <c r="AI28" s="465">
        <v>0</v>
      </c>
      <c r="AJ28" s="466"/>
      <c r="AK28" s="466"/>
      <c r="AL28" s="467"/>
      <c r="AM28" s="482">
        <v>0</v>
      </c>
      <c r="AN28" s="483"/>
      <c r="AO28" s="483"/>
      <c r="AP28" s="484"/>
      <c r="AQ28" s="257" t="s">
        <v>895</v>
      </c>
      <c r="AR28" s="258"/>
      <c r="AS28" s="258"/>
      <c r="AT28" s="259"/>
      <c r="AU28" s="482">
        <v>0</v>
      </c>
      <c r="AV28" s="483"/>
      <c r="AW28" s="483"/>
      <c r="AX28" s="484"/>
      <c r="AY28" s="257" t="s">
        <v>895</v>
      </c>
      <c r="AZ28" s="258"/>
      <c r="BA28" s="258"/>
      <c r="BB28" s="259"/>
      <c r="BC28" s="482">
        <v>0</v>
      </c>
      <c r="BD28" s="483"/>
      <c r="BE28" s="483"/>
      <c r="BF28" s="484"/>
      <c r="BG28" s="310" t="str">
        <f t="shared" si="0"/>
        <v>n.é.</v>
      </c>
      <c r="BH28" s="311"/>
    </row>
    <row r="29" spans="1:60" s="3" customFormat="1" ht="20.100000000000001" customHeight="1">
      <c r="A29" s="475" t="s">
        <v>107</v>
      </c>
      <c r="B29" s="476"/>
      <c r="C29" s="497" t="s">
        <v>276</v>
      </c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9"/>
      <c r="AC29" s="546" t="s">
        <v>277</v>
      </c>
      <c r="AD29" s="547"/>
      <c r="AE29" s="462">
        <v>0</v>
      </c>
      <c r="AF29" s="463"/>
      <c r="AG29" s="463"/>
      <c r="AH29" s="464"/>
      <c r="AI29" s="462">
        <f t="shared" ref="AI29" si="13">SUM(AI27:AL28)</f>
        <v>0</v>
      </c>
      <c r="AJ29" s="463"/>
      <c r="AK29" s="463"/>
      <c r="AL29" s="464"/>
      <c r="AM29" s="462">
        <f t="shared" ref="AM29" si="14">SUM(AM27:AP28)</f>
        <v>0</v>
      </c>
      <c r="AN29" s="463"/>
      <c r="AO29" s="463"/>
      <c r="AP29" s="464"/>
      <c r="AQ29" s="472" t="s">
        <v>895</v>
      </c>
      <c r="AR29" s="473"/>
      <c r="AS29" s="473"/>
      <c r="AT29" s="474"/>
      <c r="AU29" s="462">
        <f t="shared" ref="AU29" si="15">SUM(AU27:AX28)</f>
        <v>0</v>
      </c>
      <c r="AV29" s="463"/>
      <c r="AW29" s="463"/>
      <c r="AX29" s="464"/>
      <c r="AY29" s="472" t="s">
        <v>895</v>
      </c>
      <c r="AZ29" s="473"/>
      <c r="BA29" s="473"/>
      <c r="BB29" s="474"/>
      <c r="BC29" s="462">
        <f t="shared" ref="BC29" si="16">SUM(BC27:BF28)</f>
        <v>0</v>
      </c>
      <c r="BD29" s="463"/>
      <c r="BE29" s="463"/>
      <c r="BF29" s="464"/>
      <c r="BG29" s="502" t="str">
        <f t="shared" si="0"/>
        <v>n.é.</v>
      </c>
      <c r="BH29" s="503"/>
    </row>
    <row r="30" spans="1:60" ht="20.100000000000001" customHeight="1">
      <c r="A30" s="363" t="s">
        <v>179</v>
      </c>
      <c r="B30" s="364"/>
      <c r="C30" s="388" t="s">
        <v>278</v>
      </c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90"/>
      <c r="AC30" s="400" t="s">
        <v>279</v>
      </c>
      <c r="AD30" s="401"/>
      <c r="AE30" s="465">
        <v>0</v>
      </c>
      <c r="AF30" s="466"/>
      <c r="AG30" s="466"/>
      <c r="AH30" s="467"/>
      <c r="AI30" s="465">
        <v>0</v>
      </c>
      <c r="AJ30" s="466"/>
      <c r="AK30" s="466"/>
      <c r="AL30" s="467"/>
      <c r="AM30" s="482">
        <v>0</v>
      </c>
      <c r="AN30" s="483"/>
      <c r="AO30" s="483"/>
      <c r="AP30" s="484"/>
      <c r="AQ30" s="257" t="s">
        <v>895</v>
      </c>
      <c r="AR30" s="258"/>
      <c r="AS30" s="258"/>
      <c r="AT30" s="259"/>
      <c r="AU30" s="482">
        <v>0</v>
      </c>
      <c r="AV30" s="483"/>
      <c r="AW30" s="483"/>
      <c r="AX30" s="484"/>
      <c r="AY30" s="257" t="s">
        <v>895</v>
      </c>
      <c r="AZ30" s="258"/>
      <c r="BA30" s="258"/>
      <c r="BB30" s="259"/>
      <c r="BC30" s="482">
        <v>0</v>
      </c>
      <c r="BD30" s="483"/>
      <c r="BE30" s="483"/>
      <c r="BF30" s="484"/>
      <c r="BG30" s="310" t="str">
        <f t="shared" si="0"/>
        <v>n.é.</v>
      </c>
      <c r="BH30" s="311"/>
    </row>
    <row r="31" spans="1:60" ht="20.100000000000001" customHeight="1">
      <c r="A31" s="363" t="s">
        <v>180</v>
      </c>
      <c r="B31" s="364"/>
      <c r="C31" s="388" t="s">
        <v>280</v>
      </c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90"/>
      <c r="AC31" s="400" t="s">
        <v>281</v>
      </c>
      <c r="AD31" s="401"/>
      <c r="AE31" s="465">
        <v>0</v>
      </c>
      <c r="AF31" s="466"/>
      <c r="AG31" s="466"/>
      <c r="AH31" s="467"/>
      <c r="AI31" s="465">
        <v>0</v>
      </c>
      <c r="AJ31" s="466"/>
      <c r="AK31" s="466"/>
      <c r="AL31" s="467"/>
      <c r="AM31" s="482">
        <v>0</v>
      </c>
      <c r="AN31" s="483"/>
      <c r="AO31" s="483"/>
      <c r="AP31" s="484"/>
      <c r="AQ31" s="257" t="s">
        <v>895</v>
      </c>
      <c r="AR31" s="258"/>
      <c r="AS31" s="258"/>
      <c r="AT31" s="259"/>
      <c r="AU31" s="482">
        <v>0</v>
      </c>
      <c r="AV31" s="483"/>
      <c r="AW31" s="483"/>
      <c r="AX31" s="484"/>
      <c r="AY31" s="257" t="s">
        <v>895</v>
      </c>
      <c r="AZ31" s="258"/>
      <c r="BA31" s="258"/>
      <c r="BB31" s="259"/>
      <c r="BC31" s="482">
        <v>0</v>
      </c>
      <c r="BD31" s="483"/>
      <c r="BE31" s="483"/>
      <c r="BF31" s="484"/>
      <c r="BG31" s="310" t="str">
        <f t="shared" si="0"/>
        <v>n.é.</v>
      </c>
      <c r="BH31" s="311"/>
    </row>
    <row r="32" spans="1:60" ht="20.100000000000001" customHeight="1">
      <c r="A32" s="363" t="s">
        <v>181</v>
      </c>
      <c r="B32" s="364"/>
      <c r="C32" s="388" t="s">
        <v>282</v>
      </c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90"/>
      <c r="AC32" s="400" t="s">
        <v>283</v>
      </c>
      <c r="AD32" s="401"/>
      <c r="AE32" s="465">
        <v>0</v>
      </c>
      <c r="AF32" s="466"/>
      <c r="AG32" s="466"/>
      <c r="AH32" s="467"/>
      <c r="AI32" s="465">
        <v>0</v>
      </c>
      <c r="AJ32" s="466"/>
      <c r="AK32" s="466"/>
      <c r="AL32" s="467"/>
      <c r="AM32" s="482">
        <v>0</v>
      </c>
      <c r="AN32" s="483"/>
      <c r="AO32" s="483"/>
      <c r="AP32" s="484"/>
      <c r="AQ32" s="257" t="s">
        <v>895</v>
      </c>
      <c r="AR32" s="258"/>
      <c r="AS32" s="258"/>
      <c r="AT32" s="259"/>
      <c r="AU32" s="482">
        <v>0</v>
      </c>
      <c r="AV32" s="483"/>
      <c r="AW32" s="483"/>
      <c r="AX32" s="484"/>
      <c r="AY32" s="257" t="s">
        <v>895</v>
      </c>
      <c r="AZ32" s="258"/>
      <c r="BA32" s="258"/>
      <c r="BB32" s="259"/>
      <c r="BC32" s="482">
        <v>0</v>
      </c>
      <c r="BD32" s="483"/>
      <c r="BE32" s="483"/>
      <c r="BF32" s="484"/>
      <c r="BG32" s="310" t="str">
        <f t="shared" si="0"/>
        <v>n.é.</v>
      </c>
      <c r="BH32" s="311"/>
    </row>
    <row r="33" spans="1:60" ht="20.100000000000001" customHeight="1">
      <c r="A33" s="363" t="s">
        <v>182</v>
      </c>
      <c r="B33" s="364"/>
      <c r="C33" s="388" t="s">
        <v>284</v>
      </c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90"/>
      <c r="AC33" s="400" t="s">
        <v>285</v>
      </c>
      <c r="AD33" s="401"/>
      <c r="AE33" s="465">
        <v>0</v>
      </c>
      <c r="AF33" s="466"/>
      <c r="AG33" s="466"/>
      <c r="AH33" s="467"/>
      <c r="AI33" s="465">
        <v>0</v>
      </c>
      <c r="AJ33" s="466"/>
      <c r="AK33" s="466"/>
      <c r="AL33" s="467"/>
      <c r="AM33" s="482">
        <v>0</v>
      </c>
      <c r="AN33" s="483"/>
      <c r="AO33" s="483"/>
      <c r="AP33" s="484"/>
      <c r="AQ33" s="257" t="s">
        <v>895</v>
      </c>
      <c r="AR33" s="258"/>
      <c r="AS33" s="258"/>
      <c r="AT33" s="259"/>
      <c r="AU33" s="482">
        <v>0</v>
      </c>
      <c r="AV33" s="483"/>
      <c r="AW33" s="483"/>
      <c r="AX33" s="484"/>
      <c r="AY33" s="257" t="s">
        <v>895</v>
      </c>
      <c r="AZ33" s="258"/>
      <c r="BA33" s="258"/>
      <c r="BB33" s="259"/>
      <c r="BC33" s="482">
        <v>0</v>
      </c>
      <c r="BD33" s="483"/>
      <c r="BE33" s="483"/>
      <c r="BF33" s="484"/>
      <c r="BG33" s="310" t="str">
        <f t="shared" si="0"/>
        <v>n.é.</v>
      </c>
      <c r="BH33" s="311"/>
    </row>
    <row r="34" spans="1:60" ht="20.100000000000001" customHeight="1">
      <c r="A34" s="363" t="s">
        <v>183</v>
      </c>
      <c r="B34" s="364"/>
      <c r="C34" s="388" t="s">
        <v>286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90"/>
      <c r="AC34" s="400" t="s">
        <v>287</v>
      </c>
      <c r="AD34" s="401"/>
      <c r="AE34" s="465">
        <v>0</v>
      </c>
      <c r="AF34" s="466"/>
      <c r="AG34" s="466"/>
      <c r="AH34" s="467"/>
      <c r="AI34" s="465">
        <v>0</v>
      </c>
      <c r="AJ34" s="466"/>
      <c r="AK34" s="466"/>
      <c r="AL34" s="467"/>
      <c r="AM34" s="482">
        <v>0</v>
      </c>
      <c r="AN34" s="483"/>
      <c r="AO34" s="483"/>
      <c r="AP34" s="484"/>
      <c r="AQ34" s="257" t="s">
        <v>895</v>
      </c>
      <c r="AR34" s="258"/>
      <c r="AS34" s="258"/>
      <c r="AT34" s="259"/>
      <c r="AU34" s="482">
        <v>0</v>
      </c>
      <c r="AV34" s="483"/>
      <c r="AW34" s="483"/>
      <c r="AX34" s="484"/>
      <c r="AY34" s="257" t="s">
        <v>895</v>
      </c>
      <c r="AZ34" s="258"/>
      <c r="BA34" s="258"/>
      <c r="BB34" s="259"/>
      <c r="BC34" s="482">
        <v>0</v>
      </c>
      <c r="BD34" s="483"/>
      <c r="BE34" s="483"/>
      <c r="BF34" s="484"/>
      <c r="BG34" s="310" t="str">
        <f t="shared" si="0"/>
        <v>n.é.</v>
      </c>
      <c r="BH34" s="311"/>
    </row>
    <row r="35" spans="1:60" ht="20.100000000000001" customHeight="1">
      <c r="A35" s="363" t="s">
        <v>184</v>
      </c>
      <c r="B35" s="364"/>
      <c r="C35" s="388" t="s">
        <v>288</v>
      </c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90"/>
      <c r="AC35" s="400" t="s">
        <v>289</v>
      </c>
      <c r="AD35" s="401"/>
      <c r="AE35" s="465">
        <v>0</v>
      </c>
      <c r="AF35" s="466"/>
      <c r="AG35" s="466"/>
      <c r="AH35" s="467"/>
      <c r="AI35" s="465">
        <v>0</v>
      </c>
      <c r="AJ35" s="466"/>
      <c r="AK35" s="466"/>
      <c r="AL35" s="467"/>
      <c r="AM35" s="482">
        <v>0</v>
      </c>
      <c r="AN35" s="483"/>
      <c r="AO35" s="483"/>
      <c r="AP35" s="484"/>
      <c r="AQ35" s="257" t="s">
        <v>895</v>
      </c>
      <c r="AR35" s="258"/>
      <c r="AS35" s="258"/>
      <c r="AT35" s="259"/>
      <c r="AU35" s="482">
        <v>0</v>
      </c>
      <c r="AV35" s="483"/>
      <c r="AW35" s="483"/>
      <c r="AX35" s="484"/>
      <c r="AY35" s="257" t="s">
        <v>895</v>
      </c>
      <c r="AZ35" s="258"/>
      <c r="BA35" s="258"/>
      <c r="BB35" s="259"/>
      <c r="BC35" s="482">
        <v>0</v>
      </c>
      <c r="BD35" s="483"/>
      <c r="BE35" s="483"/>
      <c r="BF35" s="484"/>
      <c r="BG35" s="310" t="str">
        <f t="shared" si="0"/>
        <v>n.é.</v>
      </c>
      <c r="BH35" s="311"/>
    </row>
    <row r="36" spans="1:60" ht="20.100000000000001" customHeight="1">
      <c r="A36" s="363" t="s">
        <v>185</v>
      </c>
      <c r="B36" s="364"/>
      <c r="C36" s="388" t="s">
        <v>290</v>
      </c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90"/>
      <c r="AC36" s="400" t="s">
        <v>291</v>
      </c>
      <c r="AD36" s="401"/>
      <c r="AE36" s="465">
        <v>0</v>
      </c>
      <c r="AF36" s="466"/>
      <c r="AG36" s="466"/>
      <c r="AH36" s="467"/>
      <c r="AI36" s="465">
        <v>0</v>
      </c>
      <c r="AJ36" s="466"/>
      <c r="AK36" s="466"/>
      <c r="AL36" s="467"/>
      <c r="AM36" s="482">
        <v>0</v>
      </c>
      <c r="AN36" s="483"/>
      <c r="AO36" s="483"/>
      <c r="AP36" s="484"/>
      <c r="AQ36" s="257" t="s">
        <v>895</v>
      </c>
      <c r="AR36" s="258"/>
      <c r="AS36" s="258"/>
      <c r="AT36" s="259"/>
      <c r="AU36" s="482">
        <v>0</v>
      </c>
      <c r="AV36" s="483"/>
      <c r="AW36" s="483"/>
      <c r="AX36" s="484"/>
      <c r="AY36" s="257" t="s">
        <v>895</v>
      </c>
      <c r="AZ36" s="258"/>
      <c r="BA36" s="258"/>
      <c r="BB36" s="259"/>
      <c r="BC36" s="482">
        <v>0</v>
      </c>
      <c r="BD36" s="483"/>
      <c r="BE36" s="483"/>
      <c r="BF36" s="484"/>
      <c r="BG36" s="310" t="str">
        <f t="shared" si="0"/>
        <v>n.é.</v>
      </c>
      <c r="BH36" s="311"/>
    </row>
    <row r="37" spans="1:60" ht="20.100000000000001" customHeight="1">
      <c r="A37" s="363" t="s">
        <v>186</v>
      </c>
      <c r="B37" s="364"/>
      <c r="C37" s="388" t="s">
        <v>292</v>
      </c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90"/>
      <c r="AC37" s="400" t="s">
        <v>293</v>
      </c>
      <c r="AD37" s="401"/>
      <c r="AE37" s="465">
        <v>0</v>
      </c>
      <c r="AF37" s="466"/>
      <c r="AG37" s="466"/>
      <c r="AH37" s="467"/>
      <c r="AI37" s="465">
        <v>0</v>
      </c>
      <c r="AJ37" s="466"/>
      <c r="AK37" s="466"/>
      <c r="AL37" s="467"/>
      <c r="AM37" s="482">
        <v>0</v>
      </c>
      <c r="AN37" s="483"/>
      <c r="AO37" s="483"/>
      <c r="AP37" s="484"/>
      <c r="AQ37" s="257" t="s">
        <v>895</v>
      </c>
      <c r="AR37" s="258"/>
      <c r="AS37" s="258"/>
      <c r="AT37" s="259"/>
      <c r="AU37" s="482">
        <v>0</v>
      </c>
      <c r="AV37" s="483"/>
      <c r="AW37" s="483"/>
      <c r="AX37" s="484"/>
      <c r="AY37" s="257" t="s">
        <v>895</v>
      </c>
      <c r="AZ37" s="258"/>
      <c r="BA37" s="258"/>
      <c r="BB37" s="259"/>
      <c r="BC37" s="482">
        <v>0</v>
      </c>
      <c r="BD37" s="483"/>
      <c r="BE37" s="483"/>
      <c r="BF37" s="484"/>
      <c r="BG37" s="310" t="str">
        <f t="shared" si="0"/>
        <v>n.é.</v>
      </c>
      <c r="BH37" s="311"/>
    </row>
    <row r="38" spans="1:60" s="3" customFormat="1" ht="20.100000000000001" customHeight="1">
      <c r="A38" s="475" t="s">
        <v>187</v>
      </c>
      <c r="B38" s="476"/>
      <c r="C38" s="497" t="s">
        <v>294</v>
      </c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9"/>
      <c r="AC38" s="546" t="s">
        <v>295</v>
      </c>
      <c r="AD38" s="547"/>
      <c r="AE38" s="462">
        <v>0</v>
      </c>
      <c r="AF38" s="463"/>
      <c r="AG38" s="463"/>
      <c r="AH38" s="464"/>
      <c r="AI38" s="462">
        <f t="shared" ref="AI38" si="17">SUM(AI33:AL37)</f>
        <v>0</v>
      </c>
      <c r="AJ38" s="463"/>
      <c r="AK38" s="463"/>
      <c r="AL38" s="464"/>
      <c r="AM38" s="462">
        <f t="shared" ref="AM38" si="18">SUM(AM33:AP37)</f>
        <v>0</v>
      </c>
      <c r="AN38" s="463"/>
      <c r="AO38" s="463"/>
      <c r="AP38" s="464"/>
      <c r="AQ38" s="472" t="s">
        <v>895</v>
      </c>
      <c r="AR38" s="473"/>
      <c r="AS38" s="473"/>
      <c r="AT38" s="474"/>
      <c r="AU38" s="462">
        <f t="shared" ref="AU38" si="19">SUM(AU33:AX37)</f>
        <v>0</v>
      </c>
      <c r="AV38" s="463"/>
      <c r="AW38" s="463"/>
      <c r="AX38" s="464"/>
      <c r="AY38" s="472" t="s">
        <v>895</v>
      </c>
      <c r="AZ38" s="473"/>
      <c r="BA38" s="473"/>
      <c r="BB38" s="474"/>
      <c r="BC38" s="462">
        <f t="shared" ref="BC38" si="20">SUM(BC33:BF37)</f>
        <v>0</v>
      </c>
      <c r="BD38" s="463"/>
      <c r="BE38" s="463"/>
      <c r="BF38" s="464"/>
      <c r="BG38" s="502" t="str">
        <f t="shared" si="0"/>
        <v>n.é.</v>
      </c>
      <c r="BH38" s="503"/>
    </row>
    <row r="39" spans="1:60" ht="20.100000000000001" customHeight="1">
      <c r="A39" s="363" t="s">
        <v>188</v>
      </c>
      <c r="B39" s="364"/>
      <c r="C39" s="388" t="s">
        <v>296</v>
      </c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90"/>
      <c r="AC39" s="400" t="s">
        <v>297</v>
      </c>
      <c r="AD39" s="401"/>
      <c r="AE39" s="465">
        <v>0</v>
      </c>
      <c r="AF39" s="466"/>
      <c r="AG39" s="466"/>
      <c r="AH39" s="467"/>
      <c r="AI39" s="465">
        <v>0</v>
      </c>
      <c r="AJ39" s="466"/>
      <c r="AK39" s="466"/>
      <c r="AL39" s="467"/>
      <c r="AM39" s="482">
        <v>0</v>
      </c>
      <c r="AN39" s="483"/>
      <c r="AO39" s="483"/>
      <c r="AP39" s="484"/>
      <c r="AQ39" s="257" t="s">
        <v>895</v>
      </c>
      <c r="AR39" s="258"/>
      <c r="AS39" s="258"/>
      <c r="AT39" s="259"/>
      <c r="AU39" s="482">
        <v>0</v>
      </c>
      <c r="AV39" s="483"/>
      <c r="AW39" s="483"/>
      <c r="AX39" s="484"/>
      <c r="AY39" s="257" t="s">
        <v>895</v>
      </c>
      <c r="AZ39" s="258"/>
      <c r="BA39" s="258"/>
      <c r="BB39" s="259"/>
      <c r="BC39" s="482">
        <v>0</v>
      </c>
      <c r="BD39" s="483"/>
      <c r="BE39" s="483"/>
      <c r="BF39" s="484"/>
      <c r="BG39" s="310" t="str">
        <f t="shared" si="0"/>
        <v>n.é.</v>
      </c>
      <c r="BH39" s="311"/>
    </row>
    <row r="40" spans="1:60" s="3" customFormat="1" ht="20.100000000000001" customHeight="1">
      <c r="A40" s="475" t="s">
        <v>189</v>
      </c>
      <c r="B40" s="476"/>
      <c r="C40" s="497" t="s">
        <v>298</v>
      </c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  <c r="AB40" s="499"/>
      <c r="AC40" s="546" t="s">
        <v>299</v>
      </c>
      <c r="AD40" s="547"/>
      <c r="AE40" s="462">
        <v>0</v>
      </c>
      <c r="AF40" s="463"/>
      <c r="AG40" s="463"/>
      <c r="AH40" s="464"/>
      <c r="AI40" s="462">
        <f t="shared" ref="AI40" si="21">AI29+AI30+AI31+AI32+AI38+AI39</f>
        <v>0</v>
      </c>
      <c r="AJ40" s="463"/>
      <c r="AK40" s="463"/>
      <c r="AL40" s="464"/>
      <c r="AM40" s="462">
        <f t="shared" ref="AM40" si="22">AM29+AM30+AM31+AM32+AM38+AM39</f>
        <v>0</v>
      </c>
      <c r="AN40" s="463"/>
      <c r="AO40" s="463"/>
      <c r="AP40" s="464"/>
      <c r="AQ40" s="472" t="s">
        <v>895</v>
      </c>
      <c r="AR40" s="473"/>
      <c r="AS40" s="473"/>
      <c r="AT40" s="474"/>
      <c r="AU40" s="462">
        <f t="shared" ref="AU40" si="23">AU29+AU30+AU31+AU32+AU38+AU39</f>
        <v>0</v>
      </c>
      <c r="AV40" s="463"/>
      <c r="AW40" s="463"/>
      <c r="AX40" s="464"/>
      <c r="AY40" s="472" t="s">
        <v>895</v>
      </c>
      <c r="AZ40" s="473"/>
      <c r="BA40" s="473"/>
      <c r="BB40" s="474"/>
      <c r="BC40" s="462">
        <f t="shared" ref="BC40" si="24">BC29+BC30+BC31+BC32+BC38+BC39</f>
        <v>0</v>
      </c>
      <c r="BD40" s="463"/>
      <c r="BE40" s="463"/>
      <c r="BF40" s="464"/>
      <c r="BG40" s="502" t="str">
        <f t="shared" si="0"/>
        <v>n.é.</v>
      </c>
      <c r="BH40" s="503"/>
    </row>
    <row r="41" spans="1:60" ht="20.100000000000001" customHeight="1">
      <c r="A41" s="363" t="s">
        <v>190</v>
      </c>
      <c r="B41" s="364"/>
      <c r="C41" s="388" t="s">
        <v>300</v>
      </c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90"/>
      <c r="AC41" s="400" t="s">
        <v>301</v>
      </c>
      <c r="AD41" s="401"/>
      <c r="AE41" s="465">
        <v>0</v>
      </c>
      <c r="AF41" s="466"/>
      <c r="AG41" s="466"/>
      <c r="AH41" s="467"/>
      <c r="AI41" s="465">
        <v>0</v>
      </c>
      <c r="AJ41" s="466"/>
      <c r="AK41" s="466"/>
      <c r="AL41" s="467"/>
      <c r="AM41" s="482">
        <v>0</v>
      </c>
      <c r="AN41" s="483"/>
      <c r="AO41" s="483"/>
      <c r="AP41" s="484"/>
      <c r="AQ41" s="257" t="s">
        <v>895</v>
      </c>
      <c r="AR41" s="258"/>
      <c r="AS41" s="258"/>
      <c r="AT41" s="259"/>
      <c r="AU41" s="482">
        <v>0</v>
      </c>
      <c r="AV41" s="483"/>
      <c r="AW41" s="483"/>
      <c r="AX41" s="484"/>
      <c r="AY41" s="257" t="s">
        <v>895</v>
      </c>
      <c r="AZ41" s="258"/>
      <c r="BA41" s="258"/>
      <c r="BB41" s="259"/>
      <c r="BC41" s="482">
        <v>0</v>
      </c>
      <c r="BD41" s="483"/>
      <c r="BE41" s="483"/>
      <c r="BF41" s="484"/>
      <c r="BG41" s="310" t="str">
        <f t="shared" si="0"/>
        <v>n.é.</v>
      </c>
      <c r="BH41" s="311"/>
    </row>
    <row r="42" spans="1:60" ht="20.100000000000001" customHeight="1">
      <c r="A42" s="363" t="s">
        <v>191</v>
      </c>
      <c r="B42" s="364"/>
      <c r="C42" s="388" t="s">
        <v>302</v>
      </c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90"/>
      <c r="AC42" s="400" t="s">
        <v>303</v>
      </c>
      <c r="AD42" s="401"/>
      <c r="AE42" s="465">
        <v>0</v>
      </c>
      <c r="AF42" s="466"/>
      <c r="AG42" s="466"/>
      <c r="AH42" s="467"/>
      <c r="AI42" s="465">
        <v>0</v>
      </c>
      <c r="AJ42" s="466"/>
      <c r="AK42" s="466"/>
      <c r="AL42" s="467"/>
      <c r="AM42" s="482">
        <v>0</v>
      </c>
      <c r="AN42" s="483"/>
      <c r="AO42" s="483"/>
      <c r="AP42" s="484"/>
      <c r="AQ42" s="257" t="s">
        <v>895</v>
      </c>
      <c r="AR42" s="258"/>
      <c r="AS42" s="258"/>
      <c r="AT42" s="259"/>
      <c r="AU42" s="482">
        <v>0</v>
      </c>
      <c r="AV42" s="483"/>
      <c r="AW42" s="483"/>
      <c r="AX42" s="484"/>
      <c r="AY42" s="257" t="s">
        <v>895</v>
      </c>
      <c r="AZ42" s="258"/>
      <c r="BA42" s="258"/>
      <c r="BB42" s="259"/>
      <c r="BC42" s="482">
        <v>0</v>
      </c>
      <c r="BD42" s="483"/>
      <c r="BE42" s="483"/>
      <c r="BF42" s="484"/>
      <c r="BG42" s="310" t="str">
        <f t="shared" si="0"/>
        <v>n.é.</v>
      </c>
      <c r="BH42" s="311"/>
    </row>
    <row r="43" spans="1:60" ht="20.100000000000001" customHeight="1">
      <c r="A43" s="363" t="s">
        <v>192</v>
      </c>
      <c r="B43" s="364"/>
      <c r="C43" s="388" t="s">
        <v>304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90"/>
      <c r="AC43" s="400" t="s">
        <v>305</v>
      </c>
      <c r="AD43" s="401"/>
      <c r="AE43" s="465">
        <v>310</v>
      </c>
      <c r="AF43" s="466"/>
      <c r="AG43" s="466"/>
      <c r="AH43" s="467"/>
      <c r="AI43" s="465">
        <v>389</v>
      </c>
      <c r="AJ43" s="466"/>
      <c r="AK43" s="466"/>
      <c r="AL43" s="467"/>
      <c r="AM43" s="465">
        <v>389</v>
      </c>
      <c r="AN43" s="466"/>
      <c r="AO43" s="466"/>
      <c r="AP43" s="467"/>
      <c r="AQ43" s="468" t="s">
        <v>895</v>
      </c>
      <c r="AR43" s="469"/>
      <c r="AS43" s="469"/>
      <c r="AT43" s="470"/>
      <c r="AU43" s="465">
        <v>0</v>
      </c>
      <c r="AV43" s="466"/>
      <c r="AW43" s="466"/>
      <c r="AX43" s="467"/>
      <c r="AY43" s="468" t="s">
        <v>895</v>
      </c>
      <c r="AZ43" s="469"/>
      <c r="BA43" s="469"/>
      <c r="BB43" s="470"/>
      <c r="BC43" s="465">
        <v>389</v>
      </c>
      <c r="BD43" s="466"/>
      <c r="BE43" s="466"/>
      <c r="BF43" s="467"/>
      <c r="BG43" s="437">
        <f t="shared" si="0"/>
        <v>1</v>
      </c>
      <c r="BH43" s="438"/>
    </row>
    <row r="44" spans="1:60" ht="20.100000000000001" customHeight="1">
      <c r="A44" s="363" t="s">
        <v>193</v>
      </c>
      <c r="B44" s="364"/>
      <c r="C44" s="388" t="s">
        <v>306</v>
      </c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90"/>
      <c r="AC44" s="400" t="s">
        <v>307</v>
      </c>
      <c r="AD44" s="401"/>
      <c r="AE44" s="465">
        <v>0</v>
      </c>
      <c r="AF44" s="466"/>
      <c r="AG44" s="466"/>
      <c r="AH44" s="467"/>
      <c r="AI44" s="465">
        <v>0</v>
      </c>
      <c r="AJ44" s="466"/>
      <c r="AK44" s="466"/>
      <c r="AL44" s="467"/>
      <c r="AM44" s="465">
        <v>0</v>
      </c>
      <c r="AN44" s="466"/>
      <c r="AO44" s="466"/>
      <c r="AP44" s="467"/>
      <c r="AQ44" s="468" t="s">
        <v>895</v>
      </c>
      <c r="AR44" s="469"/>
      <c r="AS44" s="469"/>
      <c r="AT44" s="470"/>
      <c r="AU44" s="465">
        <v>0</v>
      </c>
      <c r="AV44" s="466"/>
      <c r="AW44" s="466"/>
      <c r="AX44" s="467"/>
      <c r="AY44" s="468" t="s">
        <v>895</v>
      </c>
      <c r="AZ44" s="469"/>
      <c r="BA44" s="469"/>
      <c r="BB44" s="470"/>
      <c r="BC44" s="465">
        <v>0</v>
      </c>
      <c r="BD44" s="466"/>
      <c r="BE44" s="466"/>
      <c r="BF44" s="467"/>
      <c r="BG44" s="437" t="str">
        <f t="shared" si="0"/>
        <v>n.é.</v>
      </c>
      <c r="BH44" s="438"/>
    </row>
    <row r="45" spans="1:60" ht="20.100000000000001" customHeight="1">
      <c r="A45" s="363" t="s">
        <v>194</v>
      </c>
      <c r="B45" s="364"/>
      <c r="C45" s="388" t="s">
        <v>308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90"/>
      <c r="AC45" s="400" t="s">
        <v>309</v>
      </c>
      <c r="AD45" s="401"/>
      <c r="AE45" s="465">
        <v>0</v>
      </c>
      <c r="AF45" s="466"/>
      <c r="AG45" s="466"/>
      <c r="AH45" s="467"/>
      <c r="AI45" s="465">
        <v>0</v>
      </c>
      <c r="AJ45" s="466"/>
      <c r="AK45" s="466"/>
      <c r="AL45" s="467"/>
      <c r="AM45" s="465">
        <v>0</v>
      </c>
      <c r="AN45" s="466"/>
      <c r="AO45" s="466"/>
      <c r="AP45" s="467"/>
      <c r="AQ45" s="468" t="s">
        <v>895</v>
      </c>
      <c r="AR45" s="469"/>
      <c r="AS45" s="469"/>
      <c r="AT45" s="470"/>
      <c r="AU45" s="465">
        <v>0</v>
      </c>
      <c r="AV45" s="466"/>
      <c r="AW45" s="466"/>
      <c r="AX45" s="467"/>
      <c r="AY45" s="468" t="s">
        <v>895</v>
      </c>
      <c r="AZ45" s="469"/>
      <c r="BA45" s="469"/>
      <c r="BB45" s="470"/>
      <c r="BC45" s="465">
        <v>0</v>
      </c>
      <c r="BD45" s="466"/>
      <c r="BE45" s="466"/>
      <c r="BF45" s="467"/>
      <c r="BG45" s="437" t="str">
        <f t="shared" si="0"/>
        <v>n.é.</v>
      </c>
      <c r="BH45" s="438"/>
    </row>
    <row r="46" spans="1:60" ht="20.100000000000001" customHeight="1">
      <c r="A46" s="363" t="s">
        <v>195</v>
      </c>
      <c r="B46" s="364"/>
      <c r="C46" s="388" t="s">
        <v>310</v>
      </c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90"/>
      <c r="AC46" s="400" t="s">
        <v>311</v>
      </c>
      <c r="AD46" s="401"/>
      <c r="AE46" s="465">
        <v>0</v>
      </c>
      <c r="AF46" s="466"/>
      <c r="AG46" s="466"/>
      <c r="AH46" s="467"/>
      <c r="AI46" s="465">
        <v>0</v>
      </c>
      <c r="AJ46" s="466"/>
      <c r="AK46" s="466"/>
      <c r="AL46" s="467"/>
      <c r="AM46" s="465">
        <v>0</v>
      </c>
      <c r="AN46" s="466"/>
      <c r="AO46" s="466"/>
      <c r="AP46" s="467"/>
      <c r="AQ46" s="468" t="s">
        <v>895</v>
      </c>
      <c r="AR46" s="469"/>
      <c r="AS46" s="469"/>
      <c r="AT46" s="470"/>
      <c r="AU46" s="465">
        <v>0</v>
      </c>
      <c r="AV46" s="466"/>
      <c r="AW46" s="466"/>
      <c r="AX46" s="467"/>
      <c r="AY46" s="468" t="s">
        <v>895</v>
      </c>
      <c r="AZ46" s="469"/>
      <c r="BA46" s="469"/>
      <c r="BB46" s="470"/>
      <c r="BC46" s="465">
        <v>0</v>
      </c>
      <c r="BD46" s="466"/>
      <c r="BE46" s="466"/>
      <c r="BF46" s="467"/>
      <c r="BG46" s="437" t="str">
        <f t="shared" si="0"/>
        <v>n.é.</v>
      </c>
      <c r="BH46" s="438"/>
    </row>
    <row r="47" spans="1:60" ht="20.100000000000001" customHeight="1">
      <c r="A47" s="363" t="s">
        <v>196</v>
      </c>
      <c r="B47" s="364"/>
      <c r="C47" s="388" t="s">
        <v>312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90"/>
      <c r="AC47" s="400" t="s">
        <v>313</v>
      </c>
      <c r="AD47" s="401"/>
      <c r="AE47" s="465">
        <v>0</v>
      </c>
      <c r="AF47" s="466"/>
      <c r="AG47" s="466"/>
      <c r="AH47" s="467"/>
      <c r="AI47" s="465">
        <v>0</v>
      </c>
      <c r="AJ47" s="466"/>
      <c r="AK47" s="466"/>
      <c r="AL47" s="467"/>
      <c r="AM47" s="465">
        <v>0</v>
      </c>
      <c r="AN47" s="466"/>
      <c r="AO47" s="466"/>
      <c r="AP47" s="467"/>
      <c r="AQ47" s="468" t="s">
        <v>895</v>
      </c>
      <c r="AR47" s="469"/>
      <c r="AS47" s="469"/>
      <c r="AT47" s="470"/>
      <c r="AU47" s="465">
        <v>0</v>
      </c>
      <c r="AV47" s="466"/>
      <c r="AW47" s="466"/>
      <c r="AX47" s="467"/>
      <c r="AY47" s="468" t="s">
        <v>895</v>
      </c>
      <c r="AZ47" s="469"/>
      <c r="BA47" s="469"/>
      <c r="BB47" s="470"/>
      <c r="BC47" s="465">
        <v>0</v>
      </c>
      <c r="BD47" s="466"/>
      <c r="BE47" s="466"/>
      <c r="BF47" s="467"/>
      <c r="BG47" s="437" t="str">
        <f t="shared" si="0"/>
        <v>n.é.</v>
      </c>
      <c r="BH47" s="438"/>
    </row>
    <row r="48" spans="1:60" ht="20.100000000000001" customHeight="1">
      <c r="A48" s="363" t="s">
        <v>197</v>
      </c>
      <c r="B48" s="364"/>
      <c r="C48" s="388" t="s">
        <v>314</v>
      </c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90"/>
      <c r="AC48" s="400" t="s">
        <v>315</v>
      </c>
      <c r="AD48" s="401"/>
      <c r="AE48" s="465">
        <v>0</v>
      </c>
      <c r="AF48" s="466"/>
      <c r="AG48" s="466"/>
      <c r="AH48" s="467"/>
      <c r="AI48" s="465">
        <v>0</v>
      </c>
      <c r="AJ48" s="466"/>
      <c r="AK48" s="466"/>
      <c r="AL48" s="467"/>
      <c r="AM48" s="465">
        <v>0</v>
      </c>
      <c r="AN48" s="466"/>
      <c r="AO48" s="466"/>
      <c r="AP48" s="467"/>
      <c r="AQ48" s="468" t="s">
        <v>895</v>
      </c>
      <c r="AR48" s="469"/>
      <c r="AS48" s="469"/>
      <c r="AT48" s="470"/>
      <c r="AU48" s="465">
        <v>0</v>
      </c>
      <c r="AV48" s="466"/>
      <c r="AW48" s="466"/>
      <c r="AX48" s="467"/>
      <c r="AY48" s="468" t="s">
        <v>895</v>
      </c>
      <c r="AZ48" s="469"/>
      <c r="BA48" s="469"/>
      <c r="BB48" s="470"/>
      <c r="BC48" s="465">
        <v>0</v>
      </c>
      <c r="BD48" s="466"/>
      <c r="BE48" s="466"/>
      <c r="BF48" s="467"/>
      <c r="BG48" s="437" t="str">
        <f t="shared" si="0"/>
        <v>n.é.</v>
      </c>
      <c r="BH48" s="438"/>
    </row>
    <row r="49" spans="1:60" ht="20.100000000000001" customHeight="1">
      <c r="A49" s="363" t="s">
        <v>198</v>
      </c>
      <c r="B49" s="364"/>
      <c r="C49" s="388" t="s">
        <v>316</v>
      </c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90"/>
      <c r="AC49" s="400" t="s">
        <v>317</v>
      </c>
      <c r="AD49" s="401"/>
      <c r="AE49" s="465">
        <v>0</v>
      </c>
      <c r="AF49" s="466"/>
      <c r="AG49" s="466"/>
      <c r="AH49" s="467"/>
      <c r="AI49" s="465">
        <v>0</v>
      </c>
      <c r="AJ49" s="466"/>
      <c r="AK49" s="466"/>
      <c r="AL49" s="467"/>
      <c r="AM49" s="465">
        <v>0</v>
      </c>
      <c r="AN49" s="466"/>
      <c r="AO49" s="466"/>
      <c r="AP49" s="467"/>
      <c r="AQ49" s="468" t="s">
        <v>895</v>
      </c>
      <c r="AR49" s="469"/>
      <c r="AS49" s="469"/>
      <c r="AT49" s="470"/>
      <c r="AU49" s="465">
        <v>0</v>
      </c>
      <c r="AV49" s="466"/>
      <c r="AW49" s="466"/>
      <c r="AX49" s="467"/>
      <c r="AY49" s="468" t="s">
        <v>895</v>
      </c>
      <c r="AZ49" s="469"/>
      <c r="BA49" s="469"/>
      <c r="BB49" s="470"/>
      <c r="BC49" s="465">
        <v>0</v>
      </c>
      <c r="BD49" s="466"/>
      <c r="BE49" s="466"/>
      <c r="BF49" s="467"/>
      <c r="BG49" s="437" t="str">
        <f t="shared" si="0"/>
        <v>n.é.</v>
      </c>
      <c r="BH49" s="438"/>
    </row>
    <row r="50" spans="1:60" ht="20.100000000000001" customHeight="1">
      <c r="A50" s="363" t="s">
        <v>199</v>
      </c>
      <c r="B50" s="364"/>
      <c r="C50" s="388" t="s">
        <v>707</v>
      </c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90"/>
      <c r="AC50" s="400" t="s">
        <v>319</v>
      </c>
      <c r="AD50" s="401"/>
      <c r="AE50" s="465">
        <v>0</v>
      </c>
      <c r="AF50" s="466"/>
      <c r="AG50" s="466"/>
      <c r="AH50" s="467"/>
      <c r="AI50" s="465">
        <v>22</v>
      </c>
      <c r="AJ50" s="466"/>
      <c r="AK50" s="466"/>
      <c r="AL50" s="467"/>
      <c r="AM50" s="465">
        <v>22</v>
      </c>
      <c r="AN50" s="466"/>
      <c r="AO50" s="466"/>
      <c r="AP50" s="467"/>
      <c r="AQ50" s="468" t="s">
        <v>895</v>
      </c>
      <c r="AR50" s="469"/>
      <c r="AS50" s="469"/>
      <c r="AT50" s="470"/>
      <c r="AU50" s="465">
        <v>0</v>
      </c>
      <c r="AV50" s="466"/>
      <c r="AW50" s="466"/>
      <c r="AX50" s="467"/>
      <c r="AY50" s="468" t="s">
        <v>895</v>
      </c>
      <c r="AZ50" s="469"/>
      <c r="BA50" s="469"/>
      <c r="BB50" s="470"/>
      <c r="BC50" s="465">
        <v>22</v>
      </c>
      <c r="BD50" s="466"/>
      <c r="BE50" s="466"/>
      <c r="BF50" s="467"/>
      <c r="BG50" s="437">
        <f t="shared" si="0"/>
        <v>1</v>
      </c>
      <c r="BH50" s="438"/>
    </row>
    <row r="51" spans="1:60" ht="20.100000000000001" customHeight="1">
      <c r="A51" s="363" t="s">
        <v>200</v>
      </c>
      <c r="B51" s="364"/>
      <c r="C51" s="388" t="s">
        <v>318</v>
      </c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90"/>
      <c r="AC51" s="400" t="s">
        <v>706</v>
      </c>
      <c r="AD51" s="401"/>
      <c r="AE51" s="465">
        <v>0</v>
      </c>
      <c r="AF51" s="466"/>
      <c r="AG51" s="466"/>
      <c r="AH51" s="467"/>
      <c r="AI51" s="465">
        <v>0</v>
      </c>
      <c r="AJ51" s="466"/>
      <c r="AK51" s="466"/>
      <c r="AL51" s="467"/>
      <c r="AM51" s="465">
        <v>0</v>
      </c>
      <c r="AN51" s="466"/>
      <c r="AO51" s="466"/>
      <c r="AP51" s="467"/>
      <c r="AQ51" s="468" t="s">
        <v>895</v>
      </c>
      <c r="AR51" s="469"/>
      <c r="AS51" s="469"/>
      <c r="AT51" s="470"/>
      <c r="AU51" s="465">
        <v>0</v>
      </c>
      <c r="AV51" s="466"/>
      <c r="AW51" s="466"/>
      <c r="AX51" s="467"/>
      <c r="AY51" s="468" t="s">
        <v>895</v>
      </c>
      <c r="AZ51" s="469"/>
      <c r="BA51" s="469"/>
      <c r="BB51" s="470"/>
      <c r="BC51" s="465">
        <v>0</v>
      </c>
      <c r="BD51" s="466"/>
      <c r="BE51" s="466"/>
      <c r="BF51" s="467"/>
      <c r="BG51" s="437" t="str">
        <f t="shared" si="0"/>
        <v>n.é.</v>
      </c>
      <c r="BH51" s="438"/>
    </row>
    <row r="52" spans="1:60" s="3" customFormat="1" ht="20.100000000000001" customHeight="1">
      <c r="A52" s="475" t="s">
        <v>201</v>
      </c>
      <c r="B52" s="476"/>
      <c r="C52" s="497" t="s">
        <v>708</v>
      </c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  <c r="W52" s="498"/>
      <c r="X52" s="498"/>
      <c r="Y52" s="498"/>
      <c r="Z52" s="498"/>
      <c r="AA52" s="498"/>
      <c r="AB52" s="499"/>
      <c r="AC52" s="546" t="s">
        <v>320</v>
      </c>
      <c r="AD52" s="547"/>
      <c r="AE52" s="462">
        <v>310</v>
      </c>
      <c r="AF52" s="463"/>
      <c r="AG52" s="463"/>
      <c r="AH52" s="464"/>
      <c r="AI52" s="462">
        <f>AI41+AI42+AI43+AI44+AI45+AI46+AI47+AI48+AI49+AI51+AI50</f>
        <v>411</v>
      </c>
      <c r="AJ52" s="463"/>
      <c r="AK52" s="463"/>
      <c r="AL52" s="464"/>
      <c r="AM52" s="462">
        <f>AM41+AM42+AM43+AM44+AM45+AM46+AM47+AM48+AM49+AM51+AM50</f>
        <v>411</v>
      </c>
      <c r="AN52" s="463"/>
      <c r="AO52" s="463"/>
      <c r="AP52" s="464"/>
      <c r="AQ52" s="472" t="s">
        <v>895</v>
      </c>
      <c r="AR52" s="473"/>
      <c r="AS52" s="473"/>
      <c r="AT52" s="474"/>
      <c r="AU52" s="462">
        <f t="shared" ref="AU52" si="25">AU41+AU42+AU43+AU44+AU45+AU46+AU47+AU48+AU49+AU51</f>
        <v>0</v>
      </c>
      <c r="AV52" s="463"/>
      <c r="AW52" s="463"/>
      <c r="AX52" s="464"/>
      <c r="AY52" s="472" t="s">
        <v>895</v>
      </c>
      <c r="AZ52" s="473"/>
      <c r="BA52" s="473"/>
      <c r="BB52" s="474"/>
      <c r="BC52" s="462">
        <f>BC41+BC42+BC43+BC44+BC45+BC46+BC47+BC48+BC49+BC51+BC50</f>
        <v>411</v>
      </c>
      <c r="BD52" s="463"/>
      <c r="BE52" s="463"/>
      <c r="BF52" s="464"/>
      <c r="BG52" s="439">
        <f t="shared" ref="BG52:BG123" si="26">IF(AI52&gt;0,BC52/AI52,"n.é.")</f>
        <v>1</v>
      </c>
      <c r="BH52" s="440"/>
    </row>
    <row r="53" spans="1:60" ht="20.100000000000001" customHeight="1">
      <c r="A53" s="363" t="s">
        <v>202</v>
      </c>
      <c r="B53" s="364"/>
      <c r="C53" s="388" t="s">
        <v>321</v>
      </c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90"/>
      <c r="AC53" s="400" t="s">
        <v>322</v>
      </c>
      <c r="AD53" s="401"/>
      <c r="AE53" s="465">
        <v>0</v>
      </c>
      <c r="AF53" s="466"/>
      <c r="AG53" s="466"/>
      <c r="AH53" s="467"/>
      <c r="AI53" s="465">
        <v>0</v>
      </c>
      <c r="AJ53" s="466"/>
      <c r="AK53" s="466"/>
      <c r="AL53" s="467"/>
      <c r="AM53" s="465">
        <v>0</v>
      </c>
      <c r="AN53" s="466"/>
      <c r="AO53" s="466"/>
      <c r="AP53" s="467"/>
      <c r="AQ53" s="468" t="s">
        <v>895</v>
      </c>
      <c r="AR53" s="469"/>
      <c r="AS53" s="469"/>
      <c r="AT53" s="470"/>
      <c r="AU53" s="465">
        <v>0</v>
      </c>
      <c r="AV53" s="466"/>
      <c r="AW53" s="466"/>
      <c r="AX53" s="467"/>
      <c r="AY53" s="468" t="s">
        <v>895</v>
      </c>
      <c r="AZ53" s="469"/>
      <c r="BA53" s="469"/>
      <c r="BB53" s="470"/>
      <c r="BC53" s="465">
        <v>0</v>
      </c>
      <c r="BD53" s="466"/>
      <c r="BE53" s="466"/>
      <c r="BF53" s="467"/>
      <c r="BG53" s="437" t="str">
        <f t="shared" si="26"/>
        <v>n.é.</v>
      </c>
      <c r="BH53" s="438"/>
    </row>
    <row r="54" spans="1:60" ht="20.100000000000001" customHeight="1">
      <c r="A54" s="363" t="s">
        <v>203</v>
      </c>
      <c r="B54" s="364"/>
      <c r="C54" s="388" t="s">
        <v>323</v>
      </c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90"/>
      <c r="AC54" s="400" t="s">
        <v>324</v>
      </c>
      <c r="AD54" s="401"/>
      <c r="AE54" s="465">
        <v>0</v>
      </c>
      <c r="AF54" s="466"/>
      <c r="AG54" s="466"/>
      <c r="AH54" s="467"/>
      <c r="AI54" s="465">
        <v>0</v>
      </c>
      <c r="AJ54" s="466"/>
      <c r="AK54" s="466"/>
      <c r="AL54" s="467"/>
      <c r="AM54" s="465">
        <v>0</v>
      </c>
      <c r="AN54" s="466"/>
      <c r="AO54" s="466"/>
      <c r="AP54" s="467"/>
      <c r="AQ54" s="468" t="s">
        <v>895</v>
      </c>
      <c r="AR54" s="469"/>
      <c r="AS54" s="469"/>
      <c r="AT54" s="470"/>
      <c r="AU54" s="465">
        <v>0</v>
      </c>
      <c r="AV54" s="466"/>
      <c r="AW54" s="466"/>
      <c r="AX54" s="467"/>
      <c r="AY54" s="468" t="s">
        <v>895</v>
      </c>
      <c r="AZ54" s="469"/>
      <c r="BA54" s="469"/>
      <c r="BB54" s="470"/>
      <c r="BC54" s="465">
        <v>0</v>
      </c>
      <c r="BD54" s="466"/>
      <c r="BE54" s="466"/>
      <c r="BF54" s="467"/>
      <c r="BG54" s="437" t="str">
        <f t="shared" si="26"/>
        <v>n.é.</v>
      </c>
      <c r="BH54" s="438"/>
    </row>
    <row r="55" spans="1:60" ht="20.100000000000001" customHeight="1">
      <c r="A55" s="363" t="s">
        <v>204</v>
      </c>
      <c r="B55" s="364"/>
      <c r="C55" s="388" t="s">
        <v>325</v>
      </c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90"/>
      <c r="AC55" s="400" t="s">
        <v>326</v>
      </c>
      <c r="AD55" s="401"/>
      <c r="AE55" s="465">
        <v>0</v>
      </c>
      <c r="AF55" s="466"/>
      <c r="AG55" s="466"/>
      <c r="AH55" s="467"/>
      <c r="AI55" s="465">
        <v>0</v>
      </c>
      <c r="AJ55" s="466"/>
      <c r="AK55" s="466"/>
      <c r="AL55" s="467"/>
      <c r="AM55" s="465">
        <v>0</v>
      </c>
      <c r="AN55" s="466"/>
      <c r="AO55" s="466"/>
      <c r="AP55" s="467"/>
      <c r="AQ55" s="468" t="s">
        <v>895</v>
      </c>
      <c r="AR55" s="469"/>
      <c r="AS55" s="469"/>
      <c r="AT55" s="470"/>
      <c r="AU55" s="465">
        <v>0</v>
      </c>
      <c r="AV55" s="466"/>
      <c r="AW55" s="466"/>
      <c r="AX55" s="467"/>
      <c r="AY55" s="468" t="s">
        <v>895</v>
      </c>
      <c r="AZ55" s="469"/>
      <c r="BA55" s="469"/>
      <c r="BB55" s="470"/>
      <c r="BC55" s="465">
        <v>0</v>
      </c>
      <c r="BD55" s="466"/>
      <c r="BE55" s="466"/>
      <c r="BF55" s="467"/>
      <c r="BG55" s="437" t="str">
        <f t="shared" si="26"/>
        <v>n.é.</v>
      </c>
      <c r="BH55" s="438"/>
    </row>
    <row r="56" spans="1:60" ht="20.100000000000001" customHeight="1">
      <c r="A56" s="363" t="s">
        <v>205</v>
      </c>
      <c r="B56" s="364"/>
      <c r="C56" s="388" t="s">
        <v>327</v>
      </c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90"/>
      <c r="AC56" s="400" t="s">
        <v>328</v>
      </c>
      <c r="AD56" s="401"/>
      <c r="AE56" s="465">
        <v>0</v>
      </c>
      <c r="AF56" s="466"/>
      <c r="AG56" s="466"/>
      <c r="AH56" s="467"/>
      <c r="AI56" s="465">
        <v>0</v>
      </c>
      <c r="AJ56" s="466"/>
      <c r="AK56" s="466"/>
      <c r="AL56" s="467"/>
      <c r="AM56" s="465">
        <v>0</v>
      </c>
      <c r="AN56" s="466"/>
      <c r="AO56" s="466"/>
      <c r="AP56" s="467"/>
      <c r="AQ56" s="468" t="s">
        <v>895</v>
      </c>
      <c r="AR56" s="469"/>
      <c r="AS56" s="469"/>
      <c r="AT56" s="470"/>
      <c r="AU56" s="465">
        <v>0</v>
      </c>
      <c r="AV56" s="466"/>
      <c r="AW56" s="466"/>
      <c r="AX56" s="467"/>
      <c r="AY56" s="468" t="s">
        <v>895</v>
      </c>
      <c r="AZ56" s="469"/>
      <c r="BA56" s="469"/>
      <c r="BB56" s="470"/>
      <c r="BC56" s="465">
        <v>0</v>
      </c>
      <c r="BD56" s="466"/>
      <c r="BE56" s="466"/>
      <c r="BF56" s="467"/>
      <c r="BG56" s="437" t="str">
        <f t="shared" si="26"/>
        <v>n.é.</v>
      </c>
      <c r="BH56" s="438"/>
    </row>
    <row r="57" spans="1:60" ht="20.100000000000001" customHeight="1">
      <c r="A57" s="363" t="s">
        <v>206</v>
      </c>
      <c r="B57" s="364"/>
      <c r="C57" s="388" t="s">
        <v>329</v>
      </c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90"/>
      <c r="AC57" s="400" t="s">
        <v>330</v>
      </c>
      <c r="AD57" s="401"/>
      <c r="AE57" s="465">
        <v>0</v>
      </c>
      <c r="AF57" s="466"/>
      <c r="AG57" s="466"/>
      <c r="AH57" s="467"/>
      <c r="AI57" s="465">
        <v>0</v>
      </c>
      <c r="AJ57" s="466"/>
      <c r="AK57" s="466"/>
      <c r="AL57" s="467"/>
      <c r="AM57" s="465">
        <v>0</v>
      </c>
      <c r="AN57" s="466"/>
      <c r="AO57" s="466"/>
      <c r="AP57" s="467"/>
      <c r="AQ57" s="468" t="s">
        <v>895</v>
      </c>
      <c r="AR57" s="469"/>
      <c r="AS57" s="469"/>
      <c r="AT57" s="470"/>
      <c r="AU57" s="465">
        <v>0</v>
      </c>
      <c r="AV57" s="466"/>
      <c r="AW57" s="466"/>
      <c r="AX57" s="467"/>
      <c r="AY57" s="468" t="s">
        <v>895</v>
      </c>
      <c r="AZ57" s="469"/>
      <c r="BA57" s="469"/>
      <c r="BB57" s="470"/>
      <c r="BC57" s="465">
        <v>0</v>
      </c>
      <c r="BD57" s="466"/>
      <c r="BE57" s="466"/>
      <c r="BF57" s="467"/>
      <c r="BG57" s="437" t="str">
        <f t="shared" si="26"/>
        <v>n.é.</v>
      </c>
      <c r="BH57" s="438"/>
    </row>
    <row r="58" spans="1:60" s="3" customFormat="1" ht="20.100000000000001" customHeight="1">
      <c r="A58" s="475" t="s">
        <v>207</v>
      </c>
      <c r="B58" s="476"/>
      <c r="C58" s="497" t="s">
        <v>709</v>
      </c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498"/>
      <c r="AA58" s="498"/>
      <c r="AB58" s="499"/>
      <c r="AC58" s="546" t="s">
        <v>331</v>
      </c>
      <c r="AD58" s="547"/>
      <c r="AE58" s="462">
        <v>0</v>
      </c>
      <c r="AF58" s="463"/>
      <c r="AG58" s="463"/>
      <c r="AH58" s="464"/>
      <c r="AI58" s="462">
        <f t="shared" ref="AI58" si="27">SUM(AI53:AL57)</f>
        <v>0</v>
      </c>
      <c r="AJ58" s="463"/>
      <c r="AK58" s="463"/>
      <c r="AL58" s="464"/>
      <c r="AM58" s="462">
        <f t="shared" ref="AM58" si="28">SUM(AM53:AP57)</f>
        <v>0</v>
      </c>
      <c r="AN58" s="463"/>
      <c r="AO58" s="463"/>
      <c r="AP58" s="464"/>
      <c r="AQ58" s="472" t="s">
        <v>895</v>
      </c>
      <c r="AR58" s="473"/>
      <c r="AS58" s="473"/>
      <c r="AT58" s="474"/>
      <c r="AU58" s="462">
        <f t="shared" ref="AU58" si="29">SUM(AU53:AX57)</f>
        <v>0</v>
      </c>
      <c r="AV58" s="463"/>
      <c r="AW58" s="463"/>
      <c r="AX58" s="464"/>
      <c r="AY58" s="472" t="s">
        <v>895</v>
      </c>
      <c r="AZ58" s="473"/>
      <c r="BA58" s="473"/>
      <c r="BB58" s="474"/>
      <c r="BC58" s="462">
        <f t="shared" ref="BC58" si="30">SUM(BC53:BF57)</f>
        <v>0</v>
      </c>
      <c r="BD58" s="463"/>
      <c r="BE58" s="463"/>
      <c r="BF58" s="464"/>
      <c r="BG58" s="439" t="str">
        <f t="shared" si="26"/>
        <v>n.é.</v>
      </c>
      <c r="BH58" s="440"/>
    </row>
    <row r="59" spans="1:60" ht="20.100000000000001" customHeight="1">
      <c r="A59" s="363" t="s">
        <v>208</v>
      </c>
      <c r="B59" s="364"/>
      <c r="C59" s="388" t="s">
        <v>433</v>
      </c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90"/>
      <c r="AC59" s="400" t="s">
        <v>332</v>
      </c>
      <c r="AD59" s="401"/>
      <c r="AE59" s="465">
        <v>0</v>
      </c>
      <c r="AF59" s="466"/>
      <c r="AG59" s="466"/>
      <c r="AH59" s="467"/>
      <c r="AI59" s="465">
        <v>0</v>
      </c>
      <c r="AJ59" s="466"/>
      <c r="AK59" s="466"/>
      <c r="AL59" s="467"/>
      <c r="AM59" s="465">
        <v>0</v>
      </c>
      <c r="AN59" s="466"/>
      <c r="AO59" s="466"/>
      <c r="AP59" s="467"/>
      <c r="AQ59" s="468" t="s">
        <v>895</v>
      </c>
      <c r="AR59" s="469"/>
      <c r="AS59" s="469"/>
      <c r="AT59" s="470"/>
      <c r="AU59" s="465">
        <v>0</v>
      </c>
      <c r="AV59" s="466"/>
      <c r="AW59" s="466"/>
      <c r="AX59" s="467"/>
      <c r="AY59" s="468" t="s">
        <v>895</v>
      </c>
      <c r="AZ59" s="469"/>
      <c r="BA59" s="469"/>
      <c r="BB59" s="470"/>
      <c r="BC59" s="465">
        <v>0</v>
      </c>
      <c r="BD59" s="466"/>
      <c r="BE59" s="466"/>
      <c r="BF59" s="467"/>
      <c r="BG59" s="437" t="str">
        <f t="shared" si="26"/>
        <v>n.é.</v>
      </c>
      <c r="BH59" s="438"/>
    </row>
    <row r="60" spans="1:60" ht="20.100000000000001" customHeight="1">
      <c r="A60" s="363" t="s">
        <v>209</v>
      </c>
      <c r="B60" s="364"/>
      <c r="C60" s="388" t="s">
        <v>710</v>
      </c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389"/>
      <c r="AA60" s="389"/>
      <c r="AB60" s="390"/>
      <c r="AC60" s="400" t="s">
        <v>333</v>
      </c>
      <c r="AD60" s="401"/>
      <c r="AE60" s="465">
        <v>0</v>
      </c>
      <c r="AF60" s="466"/>
      <c r="AG60" s="466"/>
      <c r="AH60" s="467"/>
      <c r="AI60" s="465">
        <v>0</v>
      </c>
      <c r="AJ60" s="466"/>
      <c r="AK60" s="466"/>
      <c r="AL60" s="467"/>
      <c r="AM60" s="465">
        <v>0</v>
      </c>
      <c r="AN60" s="466"/>
      <c r="AO60" s="466"/>
      <c r="AP60" s="467"/>
      <c r="AQ60" s="468" t="s">
        <v>895</v>
      </c>
      <c r="AR60" s="469"/>
      <c r="AS60" s="469"/>
      <c r="AT60" s="470"/>
      <c r="AU60" s="465">
        <v>0</v>
      </c>
      <c r="AV60" s="466"/>
      <c r="AW60" s="466"/>
      <c r="AX60" s="467"/>
      <c r="AY60" s="468" t="s">
        <v>895</v>
      </c>
      <c r="AZ60" s="469"/>
      <c r="BA60" s="469"/>
      <c r="BB60" s="470"/>
      <c r="BC60" s="465">
        <v>0</v>
      </c>
      <c r="BD60" s="466"/>
      <c r="BE60" s="466"/>
      <c r="BF60" s="467"/>
      <c r="BG60" s="437" t="str">
        <f t="shared" si="26"/>
        <v>n.é.</v>
      </c>
      <c r="BH60" s="438"/>
    </row>
    <row r="61" spans="1:60" ht="20.100000000000001" customHeight="1">
      <c r="A61" s="363" t="s">
        <v>210</v>
      </c>
      <c r="B61" s="364"/>
      <c r="C61" s="388" t="s">
        <v>713</v>
      </c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90"/>
      <c r="AC61" s="400" t="s">
        <v>335</v>
      </c>
      <c r="AD61" s="401"/>
      <c r="AE61" s="465">
        <v>0</v>
      </c>
      <c r="AF61" s="466"/>
      <c r="AG61" s="466"/>
      <c r="AH61" s="467"/>
      <c r="AI61" s="465">
        <v>0</v>
      </c>
      <c r="AJ61" s="466"/>
      <c r="AK61" s="466"/>
      <c r="AL61" s="467"/>
      <c r="AM61" s="465">
        <v>0</v>
      </c>
      <c r="AN61" s="466"/>
      <c r="AO61" s="466"/>
      <c r="AP61" s="467"/>
      <c r="AQ61" s="468" t="s">
        <v>895</v>
      </c>
      <c r="AR61" s="469"/>
      <c r="AS61" s="469"/>
      <c r="AT61" s="470"/>
      <c r="AU61" s="465">
        <v>0</v>
      </c>
      <c r="AV61" s="466"/>
      <c r="AW61" s="466"/>
      <c r="AX61" s="467"/>
      <c r="AY61" s="468" t="s">
        <v>895</v>
      </c>
      <c r="AZ61" s="469"/>
      <c r="BA61" s="469"/>
      <c r="BB61" s="470"/>
      <c r="BC61" s="465">
        <v>0</v>
      </c>
      <c r="BD61" s="466"/>
      <c r="BE61" s="466"/>
      <c r="BF61" s="467"/>
      <c r="BG61" s="437" t="str">
        <f t="shared" si="26"/>
        <v>n.é.</v>
      </c>
      <c r="BH61" s="438"/>
    </row>
    <row r="62" spans="1:60" ht="20.100000000000001" customHeight="1">
      <c r="A62" s="363" t="s">
        <v>211</v>
      </c>
      <c r="B62" s="364"/>
      <c r="C62" s="388" t="s">
        <v>434</v>
      </c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89"/>
      <c r="W62" s="389"/>
      <c r="X62" s="389"/>
      <c r="Y62" s="389"/>
      <c r="Z62" s="389"/>
      <c r="AA62" s="389"/>
      <c r="AB62" s="390"/>
      <c r="AC62" s="400" t="s">
        <v>711</v>
      </c>
      <c r="AD62" s="401"/>
      <c r="AE62" s="465">
        <v>0</v>
      </c>
      <c r="AF62" s="466"/>
      <c r="AG62" s="466"/>
      <c r="AH62" s="467"/>
      <c r="AI62" s="465">
        <v>0</v>
      </c>
      <c r="AJ62" s="466"/>
      <c r="AK62" s="466"/>
      <c r="AL62" s="467"/>
      <c r="AM62" s="465">
        <v>0</v>
      </c>
      <c r="AN62" s="466"/>
      <c r="AO62" s="466"/>
      <c r="AP62" s="467"/>
      <c r="AQ62" s="468" t="s">
        <v>895</v>
      </c>
      <c r="AR62" s="469"/>
      <c r="AS62" s="469"/>
      <c r="AT62" s="470"/>
      <c r="AU62" s="465">
        <v>0</v>
      </c>
      <c r="AV62" s="466"/>
      <c r="AW62" s="466"/>
      <c r="AX62" s="467"/>
      <c r="AY62" s="468" t="s">
        <v>895</v>
      </c>
      <c r="AZ62" s="469"/>
      <c r="BA62" s="469"/>
      <c r="BB62" s="470"/>
      <c r="BC62" s="465">
        <v>0</v>
      </c>
      <c r="BD62" s="466"/>
      <c r="BE62" s="466"/>
      <c r="BF62" s="467"/>
      <c r="BG62" s="437" t="str">
        <f t="shared" si="26"/>
        <v>n.é.</v>
      </c>
      <c r="BH62" s="438"/>
    </row>
    <row r="63" spans="1:60" ht="20.100000000000001" customHeight="1">
      <c r="A63" s="363" t="s">
        <v>212</v>
      </c>
      <c r="B63" s="364"/>
      <c r="C63" s="388" t="s">
        <v>334</v>
      </c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90"/>
      <c r="AC63" s="400" t="s">
        <v>712</v>
      </c>
      <c r="AD63" s="401"/>
      <c r="AE63" s="465">
        <v>0</v>
      </c>
      <c r="AF63" s="466"/>
      <c r="AG63" s="466"/>
      <c r="AH63" s="467"/>
      <c r="AI63" s="465">
        <v>0</v>
      </c>
      <c r="AJ63" s="466"/>
      <c r="AK63" s="466"/>
      <c r="AL63" s="467"/>
      <c r="AM63" s="465">
        <v>0</v>
      </c>
      <c r="AN63" s="466"/>
      <c r="AO63" s="466"/>
      <c r="AP63" s="467"/>
      <c r="AQ63" s="468" t="s">
        <v>895</v>
      </c>
      <c r="AR63" s="469"/>
      <c r="AS63" s="469"/>
      <c r="AT63" s="470"/>
      <c r="AU63" s="465">
        <v>0</v>
      </c>
      <c r="AV63" s="466"/>
      <c r="AW63" s="466"/>
      <c r="AX63" s="467"/>
      <c r="AY63" s="468" t="s">
        <v>895</v>
      </c>
      <c r="AZ63" s="469"/>
      <c r="BA63" s="469"/>
      <c r="BB63" s="470"/>
      <c r="BC63" s="465">
        <v>0</v>
      </c>
      <c r="BD63" s="466"/>
      <c r="BE63" s="466"/>
      <c r="BF63" s="467"/>
      <c r="BG63" s="437" t="str">
        <f t="shared" si="26"/>
        <v>n.é.</v>
      </c>
      <c r="BH63" s="438"/>
    </row>
    <row r="64" spans="1:60" s="3" customFormat="1" ht="20.100000000000001" customHeight="1">
      <c r="A64" s="475" t="s">
        <v>213</v>
      </c>
      <c r="B64" s="476"/>
      <c r="C64" s="497" t="s">
        <v>718</v>
      </c>
      <c r="D64" s="498"/>
      <c r="E64" s="498"/>
      <c r="F64" s="498"/>
      <c r="G64" s="498"/>
      <c r="H64" s="498"/>
      <c r="I64" s="498"/>
      <c r="J64" s="498"/>
      <c r="K64" s="498"/>
      <c r="L64" s="498"/>
      <c r="M64" s="498"/>
      <c r="N64" s="498"/>
      <c r="O64" s="498"/>
      <c r="P64" s="498"/>
      <c r="Q64" s="498"/>
      <c r="R64" s="498"/>
      <c r="S64" s="498"/>
      <c r="T64" s="498"/>
      <c r="U64" s="498"/>
      <c r="V64" s="498"/>
      <c r="W64" s="498"/>
      <c r="X64" s="498"/>
      <c r="Y64" s="498"/>
      <c r="Z64" s="498"/>
      <c r="AA64" s="498"/>
      <c r="AB64" s="499"/>
      <c r="AC64" s="546" t="s">
        <v>336</v>
      </c>
      <c r="AD64" s="547"/>
      <c r="AE64" s="462">
        <v>0</v>
      </c>
      <c r="AF64" s="463"/>
      <c r="AG64" s="463"/>
      <c r="AH64" s="464"/>
      <c r="AI64" s="462">
        <f t="shared" ref="AI64" si="31">SUM(AI59:AL63)</f>
        <v>0</v>
      </c>
      <c r="AJ64" s="463"/>
      <c r="AK64" s="463"/>
      <c r="AL64" s="464"/>
      <c r="AM64" s="462">
        <f t="shared" ref="AM64" si="32">SUM(AM59:AP63)</f>
        <v>0</v>
      </c>
      <c r="AN64" s="463"/>
      <c r="AO64" s="463"/>
      <c r="AP64" s="464"/>
      <c r="AQ64" s="472" t="s">
        <v>895</v>
      </c>
      <c r="AR64" s="473"/>
      <c r="AS64" s="473"/>
      <c r="AT64" s="474"/>
      <c r="AU64" s="462">
        <f t="shared" ref="AU64" si="33">SUM(AU59:AX63)</f>
        <v>0</v>
      </c>
      <c r="AV64" s="463"/>
      <c r="AW64" s="463"/>
      <c r="AX64" s="464"/>
      <c r="AY64" s="472" t="s">
        <v>895</v>
      </c>
      <c r="AZ64" s="473"/>
      <c r="BA64" s="473"/>
      <c r="BB64" s="474"/>
      <c r="BC64" s="462">
        <f t="shared" ref="BC64" si="34">SUM(BC59:BF63)</f>
        <v>0</v>
      </c>
      <c r="BD64" s="463"/>
      <c r="BE64" s="463"/>
      <c r="BF64" s="464"/>
      <c r="BG64" s="439" t="str">
        <f t="shared" si="26"/>
        <v>n.é.</v>
      </c>
      <c r="BH64" s="440"/>
    </row>
    <row r="65" spans="1:60" ht="20.100000000000001" customHeight="1">
      <c r="A65" s="363" t="s">
        <v>214</v>
      </c>
      <c r="B65" s="364"/>
      <c r="C65" s="388" t="s">
        <v>435</v>
      </c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  <c r="V65" s="389"/>
      <c r="W65" s="389"/>
      <c r="X65" s="389"/>
      <c r="Y65" s="389"/>
      <c r="Z65" s="389"/>
      <c r="AA65" s="389"/>
      <c r="AB65" s="390"/>
      <c r="AC65" s="400" t="s">
        <v>337</v>
      </c>
      <c r="AD65" s="401"/>
      <c r="AE65" s="465">
        <v>0</v>
      </c>
      <c r="AF65" s="466"/>
      <c r="AG65" s="466"/>
      <c r="AH65" s="467"/>
      <c r="AI65" s="465">
        <v>0</v>
      </c>
      <c r="AJ65" s="466"/>
      <c r="AK65" s="466"/>
      <c r="AL65" s="467"/>
      <c r="AM65" s="465">
        <v>0</v>
      </c>
      <c r="AN65" s="466"/>
      <c r="AO65" s="466"/>
      <c r="AP65" s="467"/>
      <c r="AQ65" s="468" t="s">
        <v>895</v>
      </c>
      <c r="AR65" s="469"/>
      <c r="AS65" s="469"/>
      <c r="AT65" s="470"/>
      <c r="AU65" s="465">
        <v>0</v>
      </c>
      <c r="AV65" s="466"/>
      <c r="AW65" s="466"/>
      <c r="AX65" s="467"/>
      <c r="AY65" s="468" t="s">
        <v>895</v>
      </c>
      <c r="AZ65" s="469"/>
      <c r="BA65" s="469"/>
      <c r="BB65" s="470"/>
      <c r="BC65" s="465">
        <v>0</v>
      </c>
      <c r="BD65" s="466"/>
      <c r="BE65" s="466"/>
      <c r="BF65" s="467"/>
      <c r="BG65" s="437" t="str">
        <f t="shared" si="26"/>
        <v>n.é.</v>
      </c>
      <c r="BH65" s="438"/>
    </row>
    <row r="66" spans="1:60" ht="20.100000000000001" customHeight="1">
      <c r="A66" s="363" t="s">
        <v>215</v>
      </c>
      <c r="B66" s="364"/>
      <c r="C66" s="388" t="s">
        <v>716</v>
      </c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90"/>
      <c r="AC66" s="400" t="s">
        <v>338</v>
      </c>
      <c r="AD66" s="401"/>
      <c r="AE66" s="465">
        <v>0</v>
      </c>
      <c r="AF66" s="466"/>
      <c r="AG66" s="466"/>
      <c r="AH66" s="467"/>
      <c r="AI66" s="465">
        <v>0</v>
      </c>
      <c r="AJ66" s="466"/>
      <c r="AK66" s="466"/>
      <c r="AL66" s="467"/>
      <c r="AM66" s="465">
        <v>0</v>
      </c>
      <c r="AN66" s="466"/>
      <c r="AO66" s="466"/>
      <c r="AP66" s="467"/>
      <c r="AQ66" s="468" t="s">
        <v>895</v>
      </c>
      <c r="AR66" s="469"/>
      <c r="AS66" s="469"/>
      <c r="AT66" s="470"/>
      <c r="AU66" s="465">
        <v>0</v>
      </c>
      <c r="AV66" s="466"/>
      <c r="AW66" s="466"/>
      <c r="AX66" s="467"/>
      <c r="AY66" s="468" t="s">
        <v>895</v>
      </c>
      <c r="AZ66" s="469"/>
      <c r="BA66" s="469"/>
      <c r="BB66" s="470"/>
      <c r="BC66" s="465">
        <v>0</v>
      </c>
      <c r="BD66" s="466"/>
      <c r="BE66" s="466"/>
      <c r="BF66" s="467"/>
      <c r="BG66" s="437" t="str">
        <f t="shared" si="26"/>
        <v>n.é.</v>
      </c>
      <c r="BH66" s="438"/>
    </row>
    <row r="67" spans="1:60" ht="20.100000000000001" customHeight="1">
      <c r="A67" s="363" t="s">
        <v>216</v>
      </c>
      <c r="B67" s="364"/>
      <c r="C67" s="388" t="s">
        <v>717</v>
      </c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90"/>
      <c r="AC67" s="400" t="s">
        <v>340</v>
      </c>
      <c r="AD67" s="401"/>
      <c r="AE67" s="465">
        <v>0</v>
      </c>
      <c r="AF67" s="466"/>
      <c r="AG67" s="466"/>
      <c r="AH67" s="467"/>
      <c r="AI67" s="465">
        <v>0</v>
      </c>
      <c r="AJ67" s="466"/>
      <c r="AK67" s="466"/>
      <c r="AL67" s="467"/>
      <c r="AM67" s="465">
        <v>0</v>
      </c>
      <c r="AN67" s="466"/>
      <c r="AO67" s="466"/>
      <c r="AP67" s="467"/>
      <c r="AQ67" s="468" t="s">
        <v>895</v>
      </c>
      <c r="AR67" s="469"/>
      <c r="AS67" s="469"/>
      <c r="AT67" s="470"/>
      <c r="AU67" s="465">
        <v>0</v>
      </c>
      <c r="AV67" s="466"/>
      <c r="AW67" s="466"/>
      <c r="AX67" s="467"/>
      <c r="AY67" s="468" t="s">
        <v>895</v>
      </c>
      <c r="AZ67" s="469"/>
      <c r="BA67" s="469"/>
      <c r="BB67" s="470"/>
      <c r="BC67" s="465">
        <v>0</v>
      </c>
      <c r="BD67" s="466"/>
      <c r="BE67" s="466"/>
      <c r="BF67" s="467"/>
      <c r="BG67" s="437" t="str">
        <f t="shared" si="26"/>
        <v>n.é.</v>
      </c>
      <c r="BH67" s="438"/>
    </row>
    <row r="68" spans="1:60" ht="20.100000000000001" customHeight="1">
      <c r="A68" s="363" t="s">
        <v>217</v>
      </c>
      <c r="B68" s="364"/>
      <c r="C68" s="388" t="s">
        <v>436</v>
      </c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89"/>
      <c r="U68" s="389"/>
      <c r="V68" s="389"/>
      <c r="W68" s="389"/>
      <c r="X68" s="389"/>
      <c r="Y68" s="389"/>
      <c r="Z68" s="389"/>
      <c r="AA68" s="389"/>
      <c r="AB68" s="390"/>
      <c r="AC68" s="400" t="s">
        <v>714</v>
      </c>
      <c r="AD68" s="401"/>
      <c r="AE68" s="465">
        <v>0</v>
      </c>
      <c r="AF68" s="466"/>
      <c r="AG68" s="466"/>
      <c r="AH68" s="467"/>
      <c r="AI68" s="465">
        <v>0</v>
      </c>
      <c r="AJ68" s="466"/>
      <c r="AK68" s="466"/>
      <c r="AL68" s="467"/>
      <c r="AM68" s="465">
        <v>0</v>
      </c>
      <c r="AN68" s="466"/>
      <c r="AO68" s="466"/>
      <c r="AP68" s="467"/>
      <c r="AQ68" s="468" t="s">
        <v>895</v>
      </c>
      <c r="AR68" s="469"/>
      <c r="AS68" s="469"/>
      <c r="AT68" s="470"/>
      <c r="AU68" s="465">
        <v>0</v>
      </c>
      <c r="AV68" s="466"/>
      <c r="AW68" s="466"/>
      <c r="AX68" s="467"/>
      <c r="AY68" s="468" t="s">
        <v>895</v>
      </c>
      <c r="AZ68" s="469"/>
      <c r="BA68" s="469"/>
      <c r="BB68" s="470"/>
      <c r="BC68" s="465">
        <v>0</v>
      </c>
      <c r="BD68" s="466"/>
      <c r="BE68" s="466"/>
      <c r="BF68" s="467"/>
      <c r="BG68" s="437" t="str">
        <f t="shared" si="26"/>
        <v>n.é.</v>
      </c>
      <c r="BH68" s="438"/>
    </row>
    <row r="69" spans="1:60" ht="20.100000000000001" customHeight="1">
      <c r="A69" s="363" t="s">
        <v>218</v>
      </c>
      <c r="B69" s="364"/>
      <c r="C69" s="388" t="s">
        <v>339</v>
      </c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89"/>
      <c r="S69" s="389"/>
      <c r="T69" s="389"/>
      <c r="U69" s="389"/>
      <c r="V69" s="389"/>
      <c r="W69" s="389"/>
      <c r="X69" s="389"/>
      <c r="Y69" s="389"/>
      <c r="Z69" s="389"/>
      <c r="AA69" s="389"/>
      <c r="AB69" s="390"/>
      <c r="AC69" s="400" t="s">
        <v>715</v>
      </c>
      <c r="AD69" s="401"/>
      <c r="AE69" s="465">
        <v>0</v>
      </c>
      <c r="AF69" s="466"/>
      <c r="AG69" s="466"/>
      <c r="AH69" s="467"/>
      <c r="AI69" s="465">
        <v>0</v>
      </c>
      <c r="AJ69" s="466"/>
      <c r="AK69" s="466"/>
      <c r="AL69" s="467"/>
      <c r="AM69" s="465">
        <v>0</v>
      </c>
      <c r="AN69" s="466"/>
      <c r="AO69" s="466"/>
      <c r="AP69" s="467"/>
      <c r="AQ69" s="468" t="s">
        <v>895</v>
      </c>
      <c r="AR69" s="469"/>
      <c r="AS69" s="469"/>
      <c r="AT69" s="470"/>
      <c r="AU69" s="465">
        <v>0</v>
      </c>
      <c r="AV69" s="466"/>
      <c r="AW69" s="466"/>
      <c r="AX69" s="467"/>
      <c r="AY69" s="468" t="s">
        <v>895</v>
      </c>
      <c r="AZ69" s="469"/>
      <c r="BA69" s="469"/>
      <c r="BB69" s="470"/>
      <c r="BC69" s="465">
        <v>0</v>
      </c>
      <c r="BD69" s="466"/>
      <c r="BE69" s="466"/>
      <c r="BF69" s="467"/>
      <c r="BG69" s="437" t="str">
        <f t="shared" si="26"/>
        <v>n.é.</v>
      </c>
      <c r="BH69" s="438"/>
    </row>
    <row r="70" spans="1:60" s="3" customFormat="1" ht="20.100000000000001" customHeight="1">
      <c r="A70" s="475" t="s">
        <v>219</v>
      </c>
      <c r="B70" s="476"/>
      <c r="C70" s="497" t="s">
        <v>719</v>
      </c>
      <c r="D70" s="498"/>
      <c r="E70" s="498"/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498"/>
      <c r="T70" s="498"/>
      <c r="U70" s="498"/>
      <c r="V70" s="498"/>
      <c r="W70" s="498"/>
      <c r="X70" s="498"/>
      <c r="Y70" s="498"/>
      <c r="Z70" s="498"/>
      <c r="AA70" s="498"/>
      <c r="AB70" s="499"/>
      <c r="AC70" s="546" t="s">
        <v>341</v>
      </c>
      <c r="AD70" s="547"/>
      <c r="AE70" s="462">
        <v>0</v>
      </c>
      <c r="AF70" s="463"/>
      <c r="AG70" s="463"/>
      <c r="AH70" s="464"/>
      <c r="AI70" s="462">
        <f t="shared" ref="AI70" si="35">SUM(AI65:AL69)</f>
        <v>0</v>
      </c>
      <c r="AJ70" s="463"/>
      <c r="AK70" s="463"/>
      <c r="AL70" s="464"/>
      <c r="AM70" s="462">
        <f t="shared" ref="AM70" si="36">SUM(AM65:AP69)</f>
        <v>0</v>
      </c>
      <c r="AN70" s="463"/>
      <c r="AO70" s="463"/>
      <c r="AP70" s="464"/>
      <c r="AQ70" s="472" t="s">
        <v>895</v>
      </c>
      <c r="AR70" s="473"/>
      <c r="AS70" s="473"/>
      <c r="AT70" s="474"/>
      <c r="AU70" s="462">
        <f t="shared" ref="AU70" si="37">SUM(AU65:AX69)</f>
        <v>0</v>
      </c>
      <c r="AV70" s="463"/>
      <c r="AW70" s="463"/>
      <c r="AX70" s="464"/>
      <c r="AY70" s="472" t="s">
        <v>895</v>
      </c>
      <c r="AZ70" s="473"/>
      <c r="BA70" s="473"/>
      <c r="BB70" s="474"/>
      <c r="BC70" s="462">
        <f t="shared" ref="BC70" si="38">SUM(BC65:BF69)</f>
        <v>0</v>
      </c>
      <c r="BD70" s="463"/>
      <c r="BE70" s="463"/>
      <c r="BF70" s="464"/>
      <c r="BG70" s="439" t="str">
        <f t="shared" si="26"/>
        <v>n.é.</v>
      </c>
      <c r="BH70" s="440"/>
    </row>
    <row r="71" spans="1:60" s="3" customFormat="1" ht="20.100000000000001" customHeight="1">
      <c r="A71" s="378" t="s">
        <v>220</v>
      </c>
      <c r="B71" s="379"/>
      <c r="C71" s="405" t="s">
        <v>720</v>
      </c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7"/>
      <c r="AC71" s="408" t="s">
        <v>342</v>
      </c>
      <c r="AD71" s="409"/>
      <c r="AE71" s="518">
        <v>310</v>
      </c>
      <c r="AF71" s="519"/>
      <c r="AG71" s="519"/>
      <c r="AH71" s="520"/>
      <c r="AI71" s="518">
        <f t="shared" ref="AI71" si="39">AI20+AI26+AI40+AI52+AI58+AI64+AI70</f>
        <v>2215</v>
      </c>
      <c r="AJ71" s="519"/>
      <c r="AK71" s="519"/>
      <c r="AL71" s="520"/>
      <c r="AM71" s="518">
        <f t="shared" ref="AM71" si="40">AM20+AM26+AM40+AM52+AM58+AM64+AM70</f>
        <v>2215</v>
      </c>
      <c r="AN71" s="519"/>
      <c r="AO71" s="519"/>
      <c r="AP71" s="520"/>
      <c r="AQ71" s="537" t="s">
        <v>895</v>
      </c>
      <c r="AR71" s="538"/>
      <c r="AS71" s="538"/>
      <c r="AT71" s="539"/>
      <c r="AU71" s="518">
        <f t="shared" ref="AU71" si="41">AU20+AU26+AU40+AU52+AU58+AU64+AU70</f>
        <v>0</v>
      </c>
      <c r="AV71" s="519"/>
      <c r="AW71" s="519"/>
      <c r="AX71" s="520"/>
      <c r="AY71" s="537" t="s">
        <v>895</v>
      </c>
      <c r="AZ71" s="538"/>
      <c r="BA71" s="538"/>
      <c r="BB71" s="539"/>
      <c r="BC71" s="518">
        <f t="shared" ref="BC71" si="42">BC20+BC26+BC40+BC52+BC58+BC64+BC70</f>
        <v>2215</v>
      </c>
      <c r="BD71" s="519"/>
      <c r="BE71" s="519"/>
      <c r="BF71" s="520"/>
      <c r="BG71" s="508">
        <f t="shared" si="26"/>
        <v>1</v>
      </c>
      <c r="BH71" s="509"/>
    </row>
    <row r="72" spans="1:60" ht="20.100000000000001" customHeight="1">
      <c r="A72" s="363" t="s">
        <v>221</v>
      </c>
      <c r="B72" s="364"/>
      <c r="C72" s="365" t="s">
        <v>721</v>
      </c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7"/>
      <c r="AC72" s="368" t="s">
        <v>343</v>
      </c>
      <c r="AD72" s="369"/>
      <c r="AE72" s="465">
        <v>0</v>
      </c>
      <c r="AF72" s="466"/>
      <c r="AG72" s="466"/>
      <c r="AH72" s="467"/>
      <c r="AI72" s="465">
        <v>0</v>
      </c>
      <c r="AJ72" s="466"/>
      <c r="AK72" s="466"/>
      <c r="AL72" s="467"/>
      <c r="AM72" s="465">
        <v>0</v>
      </c>
      <c r="AN72" s="466"/>
      <c r="AO72" s="466"/>
      <c r="AP72" s="467"/>
      <c r="AQ72" s="468" t="s">
        <v>895</v>
      </c>
      <c r="AR72" s="469"/>
      <c r="AS72" s="469"/>
      <c r="AT72" s="470"/>
      <c r="AU72" s="465">
        <v>0</v>
      </c>
      <c r="AV72" s="466"/>
      <c r="AW72" s="466"/>
      <c r="AX72" s="467"/>
      <c r="AY72" s="468" t="s">
        <v>895</v>
      </c>
      <c r="AZ72" s="469"/>
      <c r="BA72" s="469"/>
      <c r="BB72" s="470"/>
      <c r="BC72" s="465">
        <v>0</v>
      </c>
      <c r="BD72" s="466"/>
      <c r="BE72" s="466"/>
      <c r="BF72" s="467"/>
      <c r="BG72" s="437" t="str">
        <f t="shared" si="26"/>
        <v>n.é.</v>
      </c>
      <c r="BH72" s="438"/>
    </row>
    <row r="73" spans="1:60" ht="20.100000000000001" customHeight="1">
      <c r="A73" s="363" t="s">
        <v>222</v>
      </c>
      <c r="B73" s="364"/>
      <c r="C73" s="388" t="s">
        <v>344</v>
      </c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90"/>
      <c r="AC73" s="368" t="s">
        <v>345</v>
      </c>
      <c r="AD73" s="369"/>
      <c r="AE73" s="465">
        <v>0</v>
      </c>
      <c r="AF73" s="466"/>
      <c r="AG73" s="466"/>
      <c r="AH73" s="467"/>
      <c r="AI73" s="465">
        <v>0</v>
      </c>
      <c r="AJ73" s="466"/>
      <c r="AK73" s="466"/>
      <c r="AL73" s="467"/>
      <c r="AM73" s="465">
        <v>0</v>
      </c>
      <c r="AN73" s="466"/>
      <c r="AO73" s="466"/>
      <c r="AP73" s="467"/>
      <c r="AQ73" s="468" t="s">
        <v>895</v>
      </c>
      <c r="AR73" s="469"/>
      <c r="AS73" s="469"/>
      <c r="AT73" s="470"/>
      <c r="AU73" s="465">
        <v>0</v>
      </c>
      <c r="AV73" s="466"/>
      <c r="AW73" s="466"/>
      <c r="AX73" s="467"/>
      <c r="AY73" s="468" t="s">
        <v>895</v>
      </c>
      <c r="AZ73" s="469"/>
      <c r="BA73" s="469"/>
      <c r="BB73" s="470"/>
      <c r="BC73" s="465">
        <v>0</v>
      </c>
      <c r="BD73" s="466"/>
      <c r="BE73" s="466"/>
      <c r="BF73" s="467"/>
      <c r="BG73" s="437" t="str">
        <f t="shared" si="26"/>
        <v>n.é.</v>
      </c>
      <c r="BH73" s="438"/>
    </row>
    <row r="74" spans="1:60" ht="20.100000000000001" customHeight="1">
      <c r="A74" s="363" t="s">
        <v>223</v>
      </c>
      <c r="B74" s="364"/>
      <c r="C74" s="365" t="s">
        <v>722</v>
      </c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7"/>
      <c r="AC74" s="368" t="s">
        <v>346</v>
      </c>
      <c r="AD74" s="369"/>
      <c r="AE74" s="465">
        <v>0</v>
      </c>
      <c r="AF74" s="466"/>
      <c r="AG74" s="466"/>
      <c r="AH74" s="467"/>
      <c r="AI74" s="465">
        <v>0</v>
      </c>
      <c r="AJ74" s="466"/>
      <c r="AK74" s="466"/>
      <c r="AL74" s="467"/>
      <c r="AM74" s="465">
        <v>0</v>
      </c>
      <c r="AN74" s="466"/>
      <c r="AO74" s="466"/>
      <c r="AP74" s="467"/>
      <c r="AQ74" s="468" t="s">
        <v>895</v>
      </c>
      <c r="AR74" s="469"/>
      <c r="AS74" s="469"/>
      <c r="AT74" s="470"/>
      <c r="AU74" s="465">
        <v>0</v>
      </c>
      <c r="AV74" s="466"/>
      <c r="AW74" s="466"/>
      <c r="AX74" s="467"/>
      <c r="AY74" s="468" t="s">
        <v>895</v>
      </c>
      <c r="AZ74" s="469"/>
      <c r="BA74" s="469"/>
      <c r="BB74" s="470"/>
      <c r="BC74" s="465">
        <v>0</v>
      </c>
      <c r="BD74" s="466"/>
      <c r="BE74" s="466"/>
      <c r="BF74" s="467"/>
      <c r="BG74" s="437" t="str">
        <f t="shared" si="26"/>
        <v>n.é.</v>
      </c>
      <c r="BH74" s="438"/>
    </row>
    <row r="75" spans="1:60" s="3" customFormat="1" ht="20.100000000000001" customHeight="1">
      <c r="A75" s="475" t="s">
        <v>224</v>
      </c>
      <c r="B75" s="476"/>
      <c r="C75" s="497" t="s">
        <v>725</v>
      </c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98"/>
      <c r="O75" s="498"/>
      <c r="P75" s="498"/>
      <c r="Q75" s="498"/>
      <c r="R75" s="498"/>
      <c r="S75" s="498"/>
      <c r="T75" s="498"/>
      <c r="U75" s="498"/>
      <c r="V75" s="498"/>
      <c r="W75" s="498"/>
      <c r="X75" s="498"/>
      <c r="Y75" s="498"/>
      <c r="Z75" s="498"/>
      <c r="AA75" s="498"/>
      <c r="AB75" s="499"/>
      <c r="AC75" s="480" t="s">
        <v>347</v>
      </c>
      <c r="AD75" s="481"/>
      <c r="AE75" s="462">
        <v>0</v>
      </c>
      <c r="AF75" s="463"/>
      <c r="AG75" s="463"/>
      <c r="AH75" s="464"/>
      <c r="AI75" s="462">
        <f t="shared" ref="AI75" si="43">SUM(AI72:AL74)</f>
        <v>0</v>
      </c>
      <c r="AJ75" s="463"/>
      <c r="AK75" s="463"/>
      <c r="AL75" s="464"/>
      <c r="AM75" s="462">
        <f t="shared" ref="AM75" si="44">SUM(AM72:AP74)</f>
        <v>0</v>
      </c>
      <c r="AN75" s="463"/>
      <c r="AO75" s="463"/>
      <c r="AP75" s="464"/>
      <c r="AQ75" s="472" t="s">
        <v>895</v>
      </c>
      <c r="AR75" s="473"/>
      <c r="AS75" s="473"/>
      <c r="AT75" s="474"/>
      <c r="AU75" s="462">
        <f t="shared" ref="AU75" si="45">SUM(AU72:AX74)</f>
        <v>0</v>
      </c>
      <c r="AV75" s="463"/>
      <c r="AW75" s="463"/>
      <c r="AX75" s="464"/>
      <c r="AY75" s="472" t="s">
        <v>895</v>
      </c>
      <c r="AZ75" s="473"/>
      <c r="BA75" s="473"/>
      <c r="BB75" s="474"/>
      <c r="BC75" s="462">
        <f t="shared" ref="BC75" si="46">SUM(BC72:BF74)</f>
        <v>0</v>
      </c>
      <c r="BD75" s="463"/>
      <c r="BE75" s="463"/>
      <c r="BF75" s="464"/>
      <c r="BG75" s="439" t="str">
        <f t="shared" si="26"/>
        <v>n.é.</v>
      </c>
      <c r="BH75" s="440"/>
    </row>
    <row r="76" spans="1:60" ht="20.100000000000001" customHeight="1">
      <c r="A76" s="363" t="s">
        <v>225</v>
      </c>
      <c r="B76" s="364"/>
      <c r="C76" s="388" t="s">
        <v>348</v>
      </c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89"/>
      <c r="R76" s="389"/>
      <c r="S76" s="389"/>
      <c r="T76" s="389"/>
      <c r="U76" s="389"/>
      <c r="V76" s="389"/>
      <c r="W76" s="389"/>
      <c r="X76" s="389"/>
      <c r="Y76" s="389"/>
      <c r="Z76" s="389"/>
      <c r="AA76" s="389"/>
      <c r="AB76" s="390"/>
      <c r="AC76" s="368" t="s">
        <v>349</v>
      </c>
      <c r="AD76" s="369"/>
      <c r="AE76" s="465">
        <v>0</v>
      </c>
      <c r="AF76" s="466"/>
      <c r="AG76" s="466"/>
      <c r="AH76" s="467"/>
      <c r="AI76" s="465">
        <v>0</v>
      </c>
      <c r="AJ76" s="466"/>
      <c r="AK76" s="466"/>
      <c r="AL76" s="467"/>
      <c r="AM76" s="465">
        <v>0</v>
      </c>
      <c r="AN76" s="466"/>
      <c r="AO76" s="466"/>
      <c r="AP76" s="467"/>
      <c r="AQ76" s="468" t="s">
        <v>895</v>
      </c>
      <c r="AR76" s="469"/>
      <c r="AS76" s="469"/>
      <c r="AT76" s="470"/>
      <c r="AU76" s="465">
        <v>0</v>
      </c>
      <c r="AV76" s="466"/>
      <c r="AW76" s="466"/>
      <c r="AX76" s="467"/>
      <c r="AY76" s="468" t="s">
        <v>895</v>
      </c>
      <c r="AZ76" s="469"/>
      <c r="BA76" s="469"/>
      <c r="BB76" s="470"/>
      <c r="BC76" s="465">
        <v>0</v>
      </c>
      <c r="BD76" s="466"/>
      <c r="BE76" s="466"/>
      <c r="BF76" s="467"/>
      <c r="BG76" s="437" t="str">
        <f t="shared" si="26"/>
        <v>n.é.</v>
      </c>
      <c r="BH76" s="438"/>
    </row>
    <row r="77" spans="1:60" ht="20.100000000000001" customHeight="1">
      <c r="A77" s="363" t="s">
        <v>226</v>
      </c>
      <c r="B77" s="364"/>
      <c r="C77" s="365" t="s">
        <v>723</v>
      </c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7"/>
      <c r="AC77" s="368" t="s">
        <v>350</v>
      </c>
      <c r="AD77" s="369"/>
      <c r="AE77" s="465">
        <v>0</v>
      </c>
      <c r="AF77" s="466"/>
      <c r="AG77" s="466"/>
      <c r="AH77" s="467"/>
      <c r="AI77" s="465">
        <v>0</v>
      </c>
      <c r="AJ77" s="466"/>
      <c r="AK77" s="466"/>
      <c r="AL77" s="467"/>
      <c r="AM77" s="465">
        <v>0</v>
      </c>
      <c r="AN77" s="466"/>
      <c r="AO77" s="466"/>
      <c r="AP77" s="467"/>
      <c r="AQ77" s="468" t="s">
        <v>895</v>
      </c>
      <c r="AR77" s="469"/>
      <c r="AS77" s="469"/>
      <c r="AT77" s="470"/>
      <c r="AU77" s="465">
        <v>0</v>
      </c>
      <c r="AV77" s="466"/>
      <c r="AW77" s="466"/>
      <c r="AX77" s="467"/>
      <c r="AY77" s="468" t="s">
        <v>895</v>
      </c>
      <c r="AZ77" s="469"/>
      <c r="BA77" s="469"/>
      <c r="BB77" s="470"/>
      <c r="BC77" s="465">
        <v>0</v>
      </c>
      <c r="BD77" s="466"/>
      <c r="BE77" s="466"/>
      <c r="BF77" s="467"/>
      <c r="BG77" s="437" t="str">
        <f t="shared" si="26"/>
        <v>n.é.</v>
      </c>
      <c r="BH77" s="438"/>
    </row>
    <row r="78" spans="1:60" ht="20.100000000000001" customHeight="1">
      <c r="A78" s="363" t="s">
        <v>227</v>
      </c>
      <c r="B78" s="364"/>
      <c r="C78" s="388" t="s">
        <v>351</v>
      </c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89"/>
      <c r="W78" s="389"/>
      <c r="X78" s="389"/>
      <c r="Y78" s="389"/>
      <c r="Z78" s="389"/>
      <c r="AA78" s="389"/>
      <c r="AB78" s="390"/>
      <c r="AC78" s="368" t="s">
        <v>352</v>
      </c>
      <c r="AD78" s="369"/>
      <c r="AE78" s="465">
        <v>0</v>
      </c>
      <c r="AF78" s="466"/>
      <c r="AG78" s="466"/>
      <c r="AH78" s="467"/>
      <c r="AI78" s="465">
        <v>0</v>
      </c>
      <c r="AJ78" s="466"/>
      <c r="AK78" s="466"/>
      <c r="AL78" s="467"/>
      <c r="AM78" s="465">
        <v>0</v>
      </c>
      <c r="AN78" s="466"/>
      <c r="AO78" s="466"/>
      <c r="AP78" s="467"/>
      <c r="AQ78" s="468" t="s">
        <v>895</v>
      </c>
      <c r="AR78" s="469"/>
      <c r="AS78" s="469"/>
      <c r="AT78" s="470"/>
      <c r="AU78" s="465">
        <v>0</v>
      </c>
      <c r="AV78" s="466"/>
      <c r="AW78" s="466"/>
      <c r="AX78" s="467"/>
      <c r="AY78" s="468" t="s">
        <v>895</v>
      </c>
      <c r="AZ78" s="469"/>
      <c r="BA78" s="469"/>
      <c r="BB78" s="470"/>
      <c r="BC78" s="465">
        <v>0</v>
      </c>
      <c r="BD78" s="466"/>
      <c r="BE78" s="466"/>
      <c r="BF78" s="467"/>
      <c r="BG78" s="437" t="str">
        <f t="shared" si="26"/>
        <v>n.é.</v>
      </c>
      <c r="BH78" s="438"/>
    </row>
    <row r="79" spans="1:60" ht="20.100000000000001" customHeight="1">
      <c r="A79" s="363" t="s">
        <v>228</v>
      </c>
      <c r="B79" s="364"/>
      <c r="C79" s="365" t="s">
        <v>724</v>
      </c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7"/>
      <c r="AC79" s="368" t="s">
        <v>353</v>
      </c>
      <c r="AD79" s="369"/>
      <c r="AE79" s="465">
        <v>0</v>
      </c>
      <c r="AF79" s="466"/>
      <c r="AG79" s="466"/>
      <c r="AH79" s="467"/>
      <c r="AI79" s="465">
        <v>0</v>
      </c>
      <c r="AJ79" s="466"/>
      <c r="AK79" s="466"/>
      <c r="AL79" s="467"/>
      <c r="AM79" s="465">
        <v>0</v>
      </c>
      <c r="AN79" s="466"/>
      <c r="AO79" s="466"/>
      <c r="AP79" s="467"/>
      <c r="AQ79" s="468" t="s">
        <v>895</v>
      </c>
      <c r="AR79" s="469"/>
      <c r="AS79" s="469"/>
      <c r="AT79" s="470"/>
      <c r="AU79" s="465">
        <v>0</v>
      </c>
      <c r="AV79" s="466"/>
      <c r="AW79" s="466"/>
      <c r="AX79" s="467"/>
      <c r="AY79" s="468" t="s">
        <v>895</v>
      </c>
      <c r="AZ79" s="469"/>
      <c r="BA79" s="469"/>
      <c r="BB79" s="470"/>
      <c r="BC79" s="465">
        <v>0</v>
      </c>
      <c r="BD79" s="466"/>
      <c r="BE79" s="466"/>
      <c r="BF79" s="467"/>
      <c r="BG79" s="437" t="str">
        <f t="shared" si="26"/>
        <v>n.é.</v>
      </c>
      <c r="BH79" s="438"/>
    </row>
    <row r="80" spans="1:60" s="3" customFormat="1" ht="20.100000000000001" customHeight="1">
      <c r="A80" s="475" t="s">
        <v>229</v>
      </c>
      <c r="B80" s="476"/>
      <c r="C80" s="477" t="s">
        <v>726</v>
      </c>
      <c r="D80" s="478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78"/>
      <c r="S80" s="478"/>
      <c r="T80" s="478"/>
      <c r="U80" s="478"/>
      <c r="V80" s="478"/>
      <c r="W80" s="478"/>
      <c r="X80" s="478"/>
      <c r="Y80" s="478"/>
      <c r="Z80" s="478"/>
      <c r="AA80" s="478"/>
      <c r="AB80" s="479"/>
      <c r="AC80" s="480" t="s">
        <v>354</v>
      </c>
      <c r="AD80" s="481"/>
      <c r="AE80" s="462">
        <v>0</v>
      </c>
      <c r="AF80" s="463"/>
      <c r="AG80" s="463"/>
      <c r="AH80" s="464"/>
      <c r="AI80" s="462">
        <f t="shared" ref="AI80" si="47">SUM(AI76:AL79)</f>
        <v>0</v>
      </c>
      <c r="AJ80" s="463"/>
      <c r="AK80" s="463"/>
      <c r="AL80" s="464"/>
      <c r="AM80" s="462">
        <f t="shared" ref="AM80" si="48">SUM(AM76:AP79)</f>
        <v>0</v>
      </c>
      <c r="AN80" s="463"/>
      <c r="AO80" s="463"/>
      <c r="AP80" s="464"/>
      <c r="AQ80" s="472" t="s">
        <v>895</v>
      </c>
      <c r="AR80" s="473"/>
      <c r="AS80" s="473"/>
      <c r="AT80" s="474"/>
      <c r="AU80" s="462">
        <f t="shared" ref="AU80" si="49">SUM(AU76:AX79)</f>
        <v>0</v>
      </c>
      <c r="AV80" s="463"/>
      <c r="AW80" s="463"/>
      <c r="AX80" s="464"/>
      <c r="AY80" s="472" t="s">
        <v>895</v>
      </c>
      <c r="AZ80" s="473"/>
      <c r="BA80" s="473"/>
      <c r="BB80" s="474"/>
      <c r="BC80" s="462">
        <f t="shared" ref="BC80" si="50">SUM(BC76:BF79)</f>
        <v>0</v>
      </c>
      <c r="BD80" s="463"/>
      <c r="BE80" s="463"/>
      <c r="BF80" s="464"/>
      <c r="BG80" s="439" t="str">
        <f t="shared" si="26"/>
        <v>n.é.</v>
      </c>
      <c r="BH80" s="440"/>
    </row>
    <row r="81" spans="1:60" ht="20.100000000000001" customHeight="1">
      <c r="A81" s="363" t="s">
        <v>230</v>
      </c>
      <c r="B81" s="364"/>
      <c r="C81" s="388" t="s">
        <v>355</v>
      </c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9"/>
      <c r="Z81" s="389"/>
      <c r="AA81" s="389"/>
      <c r="AB81" s="390"/>
      <c r="AC81" s="368" t="s">
        <v>356</v>
      </c>
      <c r="AD81" s="369"/>
      <c r="AE81" s="465">
        <v>0</v>
      </c>
      <c r="AF81" s="466"/>
      <c r="AG81" s="466"/>
      <c r="AH81" s="467"/>
      <c r="AI81" s="465">
        <v>3133</v>
      </c>
      <c r="AJ81" s="466"/>
      <c r="AK81" s="466"/>
      <c r="AL81" s="467"/>
      <c r="AM81" s="465">
        <v>3133</v>
      </c>
      <c r="AN81" s="466"/>
      <c r="AO81" s="466"/>
      <c r="AP81" s="467"/>
      <c r="AQ81" s="468" t="s">
        <v>895</v>
      </c>
      <c r="AR81" s="469"/>
      <c r="AS81" s="469"/>
      <c r="AT81" s="470"/>
      <c r="AU81" s="465">
        <v>0</v>
      </c>
      <c r="AV81" s="466"/>
      <c r="AW81" s="466"/>
      <c r="AX81" s="467"/>
      <c r="AY81" s="468" t="s">
        <v>895</v>
      </c>
      <c r="AZ81" s="469"/>
      <c r="BA81" s="469"/>
      <c r="BB81" s="470"/>
      <c r="BC81" s="465">
        <v>3133</v>
      </c>
      <c r="BD81" s="466"/>
      <c r="BE81" s="466"/>
      <c r="BF81" s="467"/>
      <c r="BG81" s="437">
        <f t="shared" si="26"/>
        <v>1</v>
      </c>
      <c r="BH81" s="438"/>
    </row>
    <row r="82" spans="1:60" ht="20.100000000000001" customHeight="1">
      <c r="A82" s="363" t="s">
        <v>231</v>
      </c>
      <c r="B82" s="364"/>
      <c r="C82" s="388" t="s">
        <v>357</v>
      </c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389"/>
      <c r="W82" s="389"/>
      <c r="X82" s="389"/>
      <c r="Y82" s="389"/>
      <c r="Z82" s="389"/>
      <c r="AA82" s="389"/>
      <c r="AB82" s="390"/>
      <c r="AC82" s="368" t="s">
        <v>358</v>
      </c>
      <c r="AD82" s="369"/>
      <c r="AE82" s="465">
        <v>0</v>
      </c>
      <c r="AF82" s="466"/>
      <c r="AG82" s="466"/>
      <c r="AH82" s="467"/>
      <c r="AI82" s="465">
        <v>0</v>
      </c>
      <c r="AJ82" s="466"/>
      <c r="AK82" s="466"/>
      <c r="AL82" s="467"/>
      <c r="AM82" s="465">
        <v>0</v>
      </c>
      <c r="AN82" s="466"/>
      <c r="AO82" s="466"/>
      <c r="AP82" s="467"/>
      <c r="AQ82" s="468" t="s">
        <v>895</v>
      </c>
      <c r="AR82" s="469"/>
      <c r="AS82" s="469"/>
      <c r="AT82" s="470"/>
      <c r="AU82" s="465">
        <v>0</v>
      </c>
      <c r="AV82" s="466"/>
      <c r="AW82" s="466"/>
      <c r="AX82" s="467"/>
      <c r="AY82" s="468" t="s">
        <v>895</v>
      </c>
      <c r="AZ82" s="469"/>
      <c r="BA82" s="469"/>
      <c r="BB82" s="470"/>
      <c r="BC82" s="465">
        <v>0</v>
      </c>
      <c r="BD82" s="466"/>
      <c r="BE82" s="466"/>
      <c r="BF82" s="467"/>
      <c r="BG82" s="437" t="str">
        <f t="shared" si="26"/>
        <v>n.é.</v>
      </c>
      <c r="BH82" s="438"/>
    </row>
    <row r="83" spans="1:60" s="3" customFormat="1" ht="20.100000000000001" customHeight="1">
      <c r="A83" s="475" t="s">
        <v>232</v>
      </c>
      <c r="B83" s="476"/>
      <c r="C83" s="497" t="s">
        <v>728</v>
      </c>
      <c r="D83" s="498"/>
      <c r="E83" s="498"/>
      <c r="F83" s="498"/>
      <c r="G83" s="498"/>
      <c r="H83" s="498"/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498"/>
      <c r="T83" s="498"/>
      <c r="U83" s="498"/>
      <c r="V83" s="498"/>
      <c r="W83" s="498"/>
      <c r="X83" s="498"/>
      <c r="Y83" s="498"/>
      <c r="Z83" s="498"/>
      <c r="AA83" s="498"/>
      <c r="AB83" s="499"/>
      <c r="AC83" s="480" t="s">
        <v>359</v>
      </c>
      <c r="AD83" s="481"/>
      <c r="AE83" s="183">
        <v>0</v>
      </c>
      <c r="AF83" s="184"/>
      <c r="AG83" s="184"/>
      <c r="AH83" s="185"/>
      <c r="AI83" s="183">
        <f t="shared" ref="AI83" si="51">SUM(AI81:AL82)</f>
        <v>3133</v>
      </c>
      <c r="AJ83" s="184"/>
      <c r="AK83" s="184"/>
      <c r="AL83" s="185"/>
      <c r="AM83" s="183">
        <f t="shared" ref="AM83" si="52">SUM(AM81:AP82)</f>
        <v>3133</v>
      </c>
      <c r="AN83" s="184"/>
      <c r="AO83" s="184"/>
      <c r="AP83" s="185"/>
      <c r="AQ83" s="235" t="s">
        <v>895</v>
      </c>
      <c r="AR83" s="236"/>
      <c r="AS83" s="236"/>
      <c r="AT83" s="237"/>
      <c r="AU83" s="183">
        <f t="shared" ref="AU83" si="53">SUM(AU81:AX82)</f>
        <v>0</v>
      </c>
      <c r="AV83" s="184"/>
      <c r="AW83" s="184"/>
      <c r="AX83" s="185"/>
      <c r="AY83" s="235" t="s">
        <v>895</v>
      </c>
      <c r="AZ83" s="236"/>
      <c r="BA83" s="236"/>
      <c r="BB83" s="237"/>
      <c r="BC83" s="183">
        <f t="shared" ref="BC83" si="54">SUM(BC81:BF82)</f>
        <v>3133</v>
      </c>
      <c r="BD83" s="184"/>
      <c r="BE83" s="184"/>
      <c r="BF83" s="185"/>
      <c r="BG83" s="439">
        <f t="shared" si="26"/>
        <v>1</v>
      </c>
      <c r="BH83" s="440"/>
    </row>
    <row r="84" spans="1:60" ht="20.100000000000001" customHeight="1">
      <c r="A84" s="363" t="s">
        <v>233</v>
      </c>
      <c r="B84" s="364"/>
      <c r="C84" s="365" t="s">
        <v>360</v>
      </c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7"/>
      <c r="AC84" s="368" t="s">
        <v>361</v>
      </c>
      <c r="AD84" s="369"/>
      <c r="AE84" s="465">
        <v>0</v>
      </c>
      <c r="AF84" s="466"/>
      <c r="AG84" s="466"/>
      <c r="AH84" s="467"/>
      <c r="AI84" s="465">
        <v>0</v>
      </c>
      <c r="AJ84" s="466"/>
      <c r="AK84" s="466"/>
      <c r="AL84" s="467"/>
      <c r="AM84" s="465">
        <v>0</v>
      </c>
      <c r="AN84" s="466"/>
      <c r="AO84" s="466"/>
      <c r="AP84" s="467"/>
      <c r="AQ84" s="468" t="s">
        <v>895</v>
      </c>
      <c r="AR84" s="469"/>
      <c r="AS84" s="469"/>
      <c r="AT84" s="470"/>
      <c r="AU84" s="465">
        <v>0</v>
      </c>
      <c r="AV84" s="466"/>
      <c r="AW84" s="466"/>
      <c r="AX84" s="467"/>
      <c r="AY84" s="468" t="s">
        <v>895</v>
      </c>
      <c r="AZ84" s="469"/>
      <c r="BA84" s="469"/>
      <c r="BB84" s="470"/>
      <c r="BC84" s="465">
        <v>0</v>
      </c>
      <c r="BD84" s="466"/>
      <c r="BE84" s="466"/>
      <c r="BF84" s="467"/>
      <c r="BG84" s="437" t="str">
        <f t="shared" si="26"/>
        <v>n.é.</v>
      </c>
      <c r="BH84" s="438"/>
    </row>
    <row r="85" spans="1:60" ht="20.100000000000001" customHeight="1">
      <c r="A85" s="363" t="s">
        <v>234</v>
      </c>
      <c r="B85" s="364"/>
      <c r="C85" s="365" t="s">
        <v>362</v>
      </c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7"/>
      <c r="AC85" s="368" t="s">
        <v>363</v>
      </c>
      <c r="AD85" s="369"/>
      <c r="AE85" s="465">
        <v>0</v>
      </c>
      <c r="AF85" s="466"/>
      <c r="AG85" s="466"/>
      <c r="AH85" s="467"/>
      <c r="AI85" s="465">
        <v>0</v>
      </c>
      <c r="AJ85" s="466"/>
      <c r="AK85" s="466"/>
      <c r="AL85" s="467"/>
      <c r="AM85" s="465">
        <v>0</v>
      </c>
      <c r="AN85" s="466"/>
      <c r="AO85" s="466"/>
      <c r="AP85" s="467"/>
      <c r="AQ85" s="468" t="s">
        <v>895</v>
      </c>
      <c r="AR85" s="469"/>
      <c r="AS85" s="469"/>
      <c r="AT85" s="470"/>
      <c r="AU85" s="465">
        <v>0</v>
      </c>
      <c r="AV85" s="466"/>
      <c r="AW85" s="466"/>
      <c r="AX85" s="467"/>
      <c r="AY85" s="468" t="s">
        <v>895</v>
      </c>
      <c r="AZ85" s="469"/>
      <c r="BA85" s="469"/>
      <c r="BB85" s="470"/>
      <c r="BC85" s="465">
        <v>0</v>
      </c>
      <c r="BD85" s="466"/>
      <c r="BE85" s="466"/>
      <c r="BF85" s="467"/>
      <c r="BG85" s="437" t="str">
        <f t="shared" si="26"/>
        <v>n.é.</v>
      </c>
      <c r="BH85" s="438"/>
    </row>
    <row r="86" spans="1:60" ht="20.100000000000001" customHeight="1">
      <c r="A86" s="363" t="s">
        <v>235</v>
      </c>
      <c r="B86" s="364"/>
      <c r="C86" s="365" t="s">
        <v>364</v>
      </c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7"/>
      <c r="AC86" s="368" t="s">
        <v>365</v>
      </c>
      <c r="AD86" s="369"/>
      <c r="AE86" s="465">
        <v>65546</v>
      </c>
      <c r="AF86" s="466"/>
      <c r="AG86" s="466"/>
      <c r="AH86" s="467"/>
      <c r="AI86" s="465">
        <v>61616</v>
      </c>
      <c r="AJ86" s="466"/>
      <c r="AK86" s="466"/>
      <c r="AL86" s="467"/>
      <c r="AM86" s="465">
        <v>61616</v>
      </c>
      <c r="AN86" s="466"/>
      <c r="AO86" s="466"/>
      <c r="AP86" s="467"/>
      <c r="AQ86" s="468" t="s">
        <v>895</v>
      </c>
      <c r="AR86" s="469"/>
      <c r="AS86" s="469"/>
      <c r="AT86" s="470"/>
      <c r="AU86" s="465">
        <v>0</v>
      </c>
      <c r="AV86" s="466"/>
      <c r="AW86" s="466"/>
      <c r="AX86" s="467"/>
      <c r="AY86" s="468" t="s">
        <v>895</v>
      </c>
      <c r="AZ86" s="469"/>
      <c r="BA86" s="469"/>
      <c r="BB86" s="470"/>
      <c r="BC86" s="465">
        <v>61616</v>
      </c>
      <c r="BD86" s="466"/>
      <c r="BE86" s="466"/>
      <c r="BF86" s="467"/>
      <c r="BG86" s="437">
        <f t="shared" si="26"/>
        <v>1</v>
      </c>
      <c r="BH86" s="438"/>
    </row>
    <row r="87" spans="1:60" ht="20.100000000000001" customHeight="1">
      <c r="A87" s="363" t="s">
        <v>236</v>
      </c>
      <c r="B87" s="364"/>
      <c r="C87" s="365" t="s">
        <v>727</v>
      </c>
      <c r="D87" s="366"/>
      <c r="E87" s="366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7"/>
      <c r="AC87" s="368" t="s">
        <v>366</v>
      </c>
      <c r="AD87" s="369"/>
      <c r="AE87" s="465">
        <v>0</v>
      </c>
      <c r="AF87" s="466"/>
      <c r="AG87" s="466"/>
      <c r="AH87" s="467"/>
      <c r="AI87" s="465">
        <v>0</v>
      </c>
      <c r="AJ87" s="466"/>
      <c r="AK87" s="466"/>
      <c r="AL87" s="467"/>
      <c r="AM87" s="465">
        <v>0</v>
      </c>
      <c r="AN87" s="466"/>
      <c r="AO87" s="466"/>
      <c r="AP87" s="467"/>
      <c r="AQ87" s="468" t="s">
        <v>895</v>
      </c>
      <c r="AR87" s="469"/>
      <c r="AS87" s="469"/>
      <c r="AT87" s="470"/>
      <c r="AU87" s="465">
        <v>0</v>
      </c>
      <c r="AV87" s="466"/>
      <c r="AW87" s="466"/>
      <c r="AX87" s="467"/>
      <c r="AY87" s="468" t="s">
        <v>895</v>
      </c>
      <c r="AZ87" s="469"/>
      <c r="BA87" s="469"/>
      <c r="BB87" s="470"/>
      <c r="BC87" s="465">
        <v>0</v>
      </c>
      <c r="BD87" s="466"/>
      <c r="BE87" s="466"/>
      <c r="BF87" s="467"/>
      <c r="BG87" s="437" t="str">
        <f t="shared" si="26"/>
        <v>n.é.</v>
      </c>
      <c r="BH87" s="438"/>
    </row>
    <row r="88" spans="1:60" ht="20.100000000000001" customHeight="1">
      <c r="A88" s="363" t="s">
        <v>237</v>
      </c>
      <c r="B88" s="364"/>
      <c r="C88" s="388" t="s">
        <v>367</v>
      </c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389"/>
      <c r="X88" s="389"/>
      <c r="Y88" s="389"/>
      <c r="Z88" s="389"/>
      <c r="AA88" s="389"/>
      <c r="AB88" s="390"/>
      <c r="AC88" s="368" t="s">
        <v>368</v>
      </c>
      <c r="AD88" s="369"/>
      <c r="AE88" s="465">
        <v>0</v>
      </c>
      <c r="AF88" s="466"/>
      <c r="AG88" s="466"/>
      <c r="AH88" s="467"/>
      <c r="AI88" s="465">
        <v>0</v>
      </c>
      <c r="AJ88" s="466"/>
      <c r="AK88" s="466"/>
      <c r="AL88" s="467"/>
      <c r="AM88" s="465">
        <v>0</v>
      </c>
      <c r="AN88" s="466"/>
      <c r="AO88" s="466"/>
      <c r="AP88" s="467"/>
      <c r="AQ88" s="468" t="s">
        <v>895</v>
      </c>
      <c r="AR88" s="469"/>
      <c r="AS88" s="469"/>
      <c r="AT88" s="470"/>
      <c r="AU88" s="465">
        <v>0</v>
      </c>
      <c r="AV88" s="466"/>
      <c r="AW88" s="466"/>
      <c r="AX88" s="467"/>
      <c r="AY88" s="468" t="s">
        <v>895</v>
      </c>
      <c r="AZ88" s="469"/>
      <c r="BA88" s="469"/>
      <c r="BB88" s="470"/>
      <c r="BC88" s="465">
        <v>0</v>
      </c>
      <c r="BD88" s="466"/>
      <c r="BE88" s="466"/>
      <c r="BF88" s="467"/>
      <c r="BG88" s="437" t="str">
        <f t="shared" si="26"/>
        <v>n.é.</v>
      </c>
      <c r="BH88" s="438"/>
    </row>
    <row r="89" spans="1:60" ht="20.100000000000001" customHeight="1">
      <c r="A89" s="363" t="s">
        <v>238</v>
      </c>
      <c r="B89" s="364"/>
      <c r="C89" s="388" t="s">
        <v>732</v>
      </c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89"/>
      <c r="U89" s="389"/>
      <c r="V89" s="389"/>
      <c r="W89" s="389"/>
      <c r="X89" s="389"/>
      <c r="Y89" s="389"/>
      <c r="Z89" s="389"/>
      <c r="AA89" s="389"/>
      <c r="AB89" s="390"/>
      <c r="AC89" s="368" t="s">
        <v>730</v>
      </c>
      <c r="AD89" s="369"/>
      <c r="AE89" s="465">
        <v>0</v>
      </c>
      <c r="AF89" s="466"/>
      <c r="AG89" s="466"/>
      <c r="AH89" s="467"/>
      <c r="AI89" s="465">
        <v>0</v>
      </c>
      <c r="AJ89" s="466"/>
      <c r="AK89" s="466"/>
      <c r="AL89" s="467"/>
      <c r="AM89" s="465">
        <v>0</v>
      </c>
      <c r="AN89" s="466"/>
      <c r="AO89" s="466"/>
      <c r="AP89" s="467"/>
      <c r="AQ89" s="468" t="s">
        <v>895</v>
      </c>
      <c r="AR89" s="469"/>
      <c r="AS89" s="469"/>
      <c r="AT89" s="470"/>
      <c r="AU89" s="465">
        <v>0</v>
      </c>
      <c r="AV89" s="466"/>
      <c r="AW89" s="466"/>
      <c r="AX89" s="467"/>
      <c r="AY89" s="468" t="s">
        <v>895</v>
      </c>
      <c r="AZ89" s="469"/>
      <c r="BA89" s="469"/>
      <c r="BB89" s="470"/>
      <c r="BC89" s="465">
        <v>0</v>
      </c>
      <c r="BD89" s="466"/>
      <c r="BE89" s="466"/>
      <c r="BF89" s="467"/>
      <c r="BG89" s="437" t="str">
        <f t="shared" si="26"/>
        <v>n.é.</v>
      </c>
      <c r="BH89" s="438"/>
    </row>
    <row r="90" spans="1:60" ht="20.100000000000001" customHeight="1">
      <c r="A90" s="363" t="s">
        <v>239</v>
      </c>
      <c r="B90" s="364"/>
      <c r="C90" s="388" t="s">
        <v>733</v>
      </c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90"/>
      <c r="AC90" s="368" t="s">
        <v>731</v>
      </c>
      <c r="AD90" s="369"/>
      <c r="AE90" s="465">
        <v>0</v>
      </c>
      <c r="AF90" s="466"/>
      <c r="AG90" s="466"/>
      <c r="AH90" s="467"/>
      <c r="AI90" s="465">
        <v>0</v>
      </c>
      <c r="AJ90" s="466"/>
      <c r="AK90" s="466"/>
      <c r="AL90" s="467"/>
      <c r="AM90" s="465">
        <v>0</v>
      </c>
      <c r="AN90" s="466"/>
      <c r="AO90" s="466"/>
      <c r="AP90" s="467"/>
      <c r="AQ90" s="468" t="s">
        <v>895</v>
      </c>
      <c r="AR90" s="469"/>
      <c r="AS90" s="469"/>
      <c r="AT90" s="470"/>
      <c r="AU90" s="465">
        <v>0</v>
      </c>
      <c r="AV90" s="466"/>
      <c r="AW90" s="466"/>
      <c r="AX90" s="467"/>
      <c r="AY90" s="468" t="s">
        <v>895</v>
      </c>
      <c r="AZ90" s="469"/>
      <c r="BA90" s="469"/>
      <c r="BB90" s="470"/>
      <c r="BC90" s="465">
        <v>0</v>
      </c>
      <c r="BD90" s="466"/>
      <c r="BE90" s="466"/>
      <c r="BF90" s="467"/>
      <c r="BG90" s="437" t="str">
        <f t="shared" si="26"/>
        <v>n.é.</v>
      </c>
      <c r="BH90" s="438"/>
    </row>
    <row r="91" spans="1:60" s="3" customFormat="1" ht="20.100000000000001" customHeight="1">
      <c r="A91" s="475" t="s">
        <v>240</v>
      </c>
      <c r="B91" s="476"/>
      <c r="C91" s="497" t="s">
        <v>735</v>
      </c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8"/>
      <c r="V91" s="498"/>
      <c r="W91" s="498"/>
      <c r="X91" s="498"/>
      <c r="Y91" s="498"/>
      <c r="Z91" s="498"/>
      <c r="AA91" s="498"/>
      <c r="AB91" s="499"/>
      <c r="AC91" s="480" t="s">
        <v>729</v>
      </c>
      <c r="AD91" s="481"/>
      <c r="AE91" s="543">
        <v>0</v>
      </c>
      <c r="AF91" s="544"/>
      <c r="AG91" s="544"/>
      <c r="AH91" s="545"/>
      <c r="AI91" s="543">
        <f t="shared" ref="AI91" si="55">SUM(AI89:AL90)</f>
        <v>0</v>
      </c>
      <c r="AJ91" s="544"/>
      <c r="AK91" s="544"/>
      <c r="AL91" s="545"/>
      <c r="AM91" s="543">
        <f t="shared" ref="AM91" si="56">SUM(AM89:AP90)</f>
        <v>0</v>
      </c>
      <c r="AN91" s="544"/>
      <c r="AO91" s="544"/>
      <c r="AP91" s="545"/>
      <c r="AQ91" s="540" t="s">
        <v>895</v>
      </c>
      <c r="AR91" s="541"/>
      <c r="AS91" s="541"/>
      <c r="AT91" s="542"/>
      <c r="AU91" s="543">
        <f t="shared" ref="AU91" si="57">SUM(AU89:AX90)</f>
        <v>0</v>
      </c>
      <c r="AV91" s="544"/>
      <c r="AW91" s="544"/>
      <c r="AX91" s="545"/>
      <c r="AY91" s="540" t="s">
        <v>895</v>
      </c>
      <c r="AZ91" s="541"/>
      <c r="BA91" s="541"/>
      <c r="BB91" s="542"/>
      <c r="BC91" s="543">
        <f t="shared" ref="BC91" si="58">SUM(BC89:BF90)</f>
        <v>0</v>
      </c>
      <c r="BD91" s="544"/>
      <c r="BE91" s="544"/>
      <c r="BF91" s="545"/>
      <c r="BG91" s="439" t="str">
        <f t="shared" si="26"/>
        <v>n.é.</v>
      </c>
      <c r="BH91" s="440"/>
    </row>
    <row r="92" spans="1:60" s="3" customFormat="1" ht="20.100000000000001" customHeight="1">
      <c r="A92" s="475" t="s">
        <v>506</v>
      </c>
      <c r="B92" s="476"/>
      <c r="C92" s="497" t="s">
        <v>734</v>
      </c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  <c r="R92" s="498"/>
      <c r="S92" s="498"/>
      <c r="T92" s="498"/>
      <c r="U92" s="498"/>
      <c r="V92" s="498"/>
      <c r="W92" s="498"/>
      <c r="X92" s="498"/>
      <c r="Y92" s="498"/>
      <c r="Z92" s="498"/>
      <c r="AA92" s="498"/>
      <c r="AB92" s="499"/>
      <c r="AC92" s="480" t="s">
        <v>369</v>
      </c>
      <c r="AD92" s="481"/>
      <c r="AE92" s="462">
        <v>65546</v>
      </c>
      <c r="AF92" s="463"/>
      <c r="AG92" s="463"/>
      <c r="AH92" s="464"/>
      <c r="AI92" s="462">
        <f t="shared" ref="AI92" si="59">AI75+AI80+SUM(AI83:AL88)+AI91</f>
        <v>64749</v>
      </c>
      <c r="AJ92" s="463"/>
      <c r="AK92" s="463"/>
      <c r="AL92" s="464"/>
      <c r="AM92" s="462">
        <f t="shared" ref="AM92" si="60">AM75+AM80+SUM(AM83:AP88)+AM91</f>
        <v>64749</v>
      </c>
      <c r="AN92" s="463"/>
      <c r="AO92" s="463"/>
      <c r="AP92" s="464"/>
      <c r="AQ92" s="472" t="s">
        <v>895</v>
      </c>
      <c r="AR92" s="473"/>
      <c r="AS92" s="473"/>
      <c r="AT92" s="474"/>
      <c r="AU92" s="462">
        <f t="shared" ref="AU92" si="61">AU75+AU80+SUM(AU83:AX88)+AU91</f>
        <v>0</v>
      </c>
      <c r="AV92" s="463"/>
      <c r="AW92" s="463"/>
      <c r="AX92" s="464"/>
      <c r="AY92" s="472" t="s">
        <v>895</v>
      </c>
      <c r="AZ92" s="473"/>
      <c r="BA92" s="473"/>
      <c r="BB92" s="474"/>
      <c r="BC92" s="462">
        <f t="shared" ref="BC92" si="62">BC75+BC80+SUM(BC83:BF88)+BC91</f>
        <v>64749</v>
      </c>
      <c r="BD92" s="463"/>
      <c r="BE92" s="463"/>
      <c r="BF92" s="464"/>
      <c r="BG92" s="439">
        <f t="shared" si="26"/>
        <v>1</v>
      </c>
      <c r="BH92" s="440"/>
    </row>
    <row r="93" spans="1:60" ht="20.100000000000001" customHeight="1">
      <c r="A93" s="363" t="s">
        <v>507</v>
      </c>
      <c r="B93" s="364"/>
      <c r="C93" s="388" t="s">
        <v>882</v>
      </c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90"/>
      <c r="AC93" s="368" t="s">
        <v>371</v>
      </c>
      <c r="AD93" s="369"/>
      <c r="AE93" s="465">
        <v>0</v>
      </c>
      <c r="AF93" s="466"/>
      <c r="AG93" s="466"/>
      <c r="AH93" s="467"/>
      <c r="AI93" s="465">
        <v>0</v>
      </c>
      <c r="AJ93" s="466"/>
      <c r="AK93" s="466"/>
      <c r="AL93" s="467"/>
      <c r="AM93" s="465">
        <v>0</v>
      </c>
      <c r="AN93" s="466"/>
      <c r="AO93" s="466"/>
      <c r="AP93" s="467"/>
      <c r="AQ93" s="468" t="s">
        <v>895</v>
      </c>
      <c r="AR93" s="469"/>
      <c r="AS93" s="469"/>
      <c r="AT93" s="470"/>
      <c r="AU93" s="465">
        <v>0</v>
      </c>
      <c r="AV93" s="466"/>
      <c r="AW93" s="466"/>
      <c r="AX93" s="467"/>
      <c r="AY93" s="468" t="s">
        <v>895</v>
      </c>
      <c r="AZ93" s="469"/>
      <c r="BA93" s="469"/>
      <c r="BB93" s="470"/>
      <c r="BC93" s="465">
        <v>0</v>
      </c>
      <c r="BD93" s="466"/>
      <c r="BE93" s="466"/>
      <c r="BF93" s="467"/>
      <c r="BG93" s="437" t="str">
        <f t="shared" si="26"/>
        <v>n.é.</v>
      </c>
      <c r="BH93" s="438"/>
    </row>
    <row r="94" spans="1:60" ht="20.100000000000001" customHeight="1">
      <c r="A94" s="363" t="s">
        <v>508</v>
      </c>
      <c r="B94" s="364"/>
      <c r="C94" s="388" t="s">
        <v>372</v>
      </c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90"/>
      <c r="AC94" s="368" t="s">
        <v>373</v>
      </c>
      <c r="AD94" s="369"/>
      <c r="AE94" s="465">
        <v>0</v>
      </c>
      <c r="AF94" s="466"/>
      <c r="AG94" s="466"/>
      <c r="AH94" s="467"/>
      <c r="AI94" s="465">
        <v>0</v>
      </c>
      <c r="AJ94" s="466"/>
      <c r="AK94" s="466"/>
      <c r="AL94" s="467"/>
      <c r="AM94" s="465">
        <v>0</v>
      </c>
      <c r="AN94" s="466"/>
      <c r="AO94" s="466"/>
      <c r="AP94" s="467"/>
      <c r="AQ94" s="468" t="s">
        <v>895</v>
      </c>
      <c r="AR94" s="469"/>
      <c r="AS94" s="469"/>
      <c r="AT94" s="470"/>
      <c r="AU94" s="465">
        <v>0</v>
      </c>
      <c r="AV94" s="466"/>
      <c r="AW94" s="466"/>
      <c r="AX94" s="467"/>
      <c r="AY94" s="468" t="s">
        <v>895</v>
      </c>
      <c r="AZ94" s="469"/>
      <c r="BA94" s="469"/>
      <c r="BB94" s="470"/>
      <c r="BC94" s="465">
        <v>0</v>
      </c>
      <c r="BD94" s="466"/>
      <c r="BE94" s="466"/>
      <c r="BF94" s="467"/>
      <c r="BG94" s="437" t="str">
        <f t="shared" si="26"/>
        <v>n.é.</v>
      </c>
      <c r="BH94" s="438"/>
    </row>
    <row r="95" spans="1:60" ht="20.100000000000001" customHeight="1">
      <c r="A95" s="363" t="s">
        <v>509</v>
      </c>
      <c r="B95" s="364"/>
      <c r="C95" s="365" t="s">
        <v>374</v>
      </c>
      <c r="D95" s="366"/>
      <c r="E95" s="366"/>
      <c r="F95" s="366"/>
      <c r="G95" s="366"/>
      <c r="H95" s="366"/>
      <c r="I95" s="366"/>
      <c r="J95" s="366"/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7"/>
      <c r="AC95" s="368" t="s">
        <v>375</v>
      </c>
      <c r="AD95" s="369"/>
      <c r="AE95" s="465">
        <v>0</v>
      </c>
      <c r="AF95" s="466"/>
      <c r="AG95" s="466"/>
      <c r="AH95" s="467"/>
      <c r="AI95" s="465">
        <v>0</v>
      </c>
      <c r="AJ95" s="466"/>
      <c r="AK95" s="466"/>
      <c r="AL95" s="467"/>
      <c r="AM95" s="465">
        <v>0</v>
      </c>
      <c r="AN95" s="466"/>
      <c r="AO95" s="466"/>
      <c r="AP95" s="467"/>
      <c r="AQ95" s="468" t="s">
        <v>895</v>
      </c>
      <c r="AR95" s="469"/>
      <c r="AS95" s="469"/>
      <c r="AT95" s="470"/>
      <c r="AU95" s="465">
        <v>0</v>
      </c>
      <c r="AV95" s="466"/>
      <c r="AW95" s="466"/>
      <c r="AX95" s="467"/>
      <c r="AY95" s="468" t="s">
        <v>895</v>
      </c>
      <c r="AZ95" s="469"/>
      <c r="BA95" s="469"/>
      <c r="BB95" s="470"/>
      <c r="BC95" s="465">
        <v>0</v>
      </c>
      <c r="BD95" s="466"/>
      <c r="BE95" s="466"/>
      <c r="BF95" s="467"/>
      <c r="BG95" s="437" t="str">
        <f t="shared" si="26"/>
        <v>n.é.</v>
      </c>
      <c r="BH95" s="438"/>
    </row>
    <row r="96" spans="1:60" ht="20.100000000000001" customHeight="1">
      <c r="A96" s="363" t="s">
        <v>510</v>
      </c>
      <c r="B96" s="364"/>
      <c r="C96" s="365" t="s">
        <v>738</v>
      </c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7"/>
      <c r="AC96" s="368" t="s">
        <v>376</v>
      </c>
      <c r="AD96" s="369"/>
      <c r="AE96" s="465">
        <v>0</v>
      </c>
      <c r="AF96" s="466"/>
      <c r="AG96" s="466"/>
      <c r="AH96" s="467"/>
      <c r="AI96" s="465">
        <v>0</v>
      </c>
      <c r="AJ96" s="466"/>
      <c r="AK96" s="466"/>
      <c r="AL96" s="467"/>
      <c r="AM96" s="465">
        <v>0</v>
      </c>
      <c r="AN96" s="466"/>
      <c r="AO96" s="466"/>
      <c r="AP96" s="467"/>
      <c r="AQ96" s="468" t="s">
        <v>895</v>
      </c>
      <c r="AR96" s="469"/>
      <c r="AS96" s="469"/>
      <c r="AT96" s="470"/>
      <c r="AU96" s="465">
        <v>0</v>
      </c>
      <c r="AV96" s="466"/>
      <c r="AW96" s="466"/>
      <c r="AX96" s="467"/>
      <c r="AY96" s="468" t="s">
        <v>895</v>
      </c>
      <c r="AZ96" s="469"/>
      <c r="BA96" s="469"/>
      <c r="BB96" s="470"/>
      <c r="BC96" s="465">
        <v>0</v>
      </c>
      <c r="BD96" s="466"/>
      <c r="BE96" s="466"/>
      <c r="BF96" s="467"/>
      <c r="BG96" s="437" t="str">
        <f t="shared" si="26"/>
        <v>n.é.</v>
      </c>
      <c r="BH96" s="438"/>
    </row>
    <row r="97" spans="1:60" ht="20.100000000000001" customHeight="1">
      <c r="A97" s="363" t="s">
        <v>511</v>
      </c>
      <c r="B97" s="364"/>
      <c r="C97" s="365" t="s">
        <v>737</v>
      </c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7"/>
      <c r="AC97" s="368" t="s">
        <v>739</v>
      </c>
      <c r="AD97" s="369"/>
      <c r="AE97" s="465">
        <v>0</v>
      </c>
      <c r="AF97" s="466"/>
      <c r="AG97" s="466"/>
      <c r="AH97" s="467"/>
      <c r="AI97" s="465">
        <v>0</v>
      </c>
      <c r="AJ97" s="466"/>
      <c r="AK97" s="466"/>
      <c r="AL97" s="467"/>
      <c r="AM97" s="465">
        <v>0</v>
      </c>
      <c r="AN97" s="466"/>
      <c r="AO97" s="466"/>
      <c r="AP97" s="467"/>
      <c r="AQ97" s="468" t="s">
        <v>895</v>
      </c>
      <c r="AR97" s="469"/>
      <c r="AS97" s="469"/>
      <c r="AT97" s="470"/>
      <c r="AU97" s="465">
        <v>0</v>
      </c>
      <c r="AV97" s="466"/>
      <c r="AW97" s="466"/>
      <c r="AX97" s="467"/>
      <c r="AY97" s="468" t="s">
        <v>895</v>
      </c>
      <c r="AZ97" s="469"/>
      <c r="BA97" s="469"/>
      <c r="BB97" s="470"/>
      <c r="BC97" s="465">
        <v>0</v>
      </c>
      <c r="BD97" s="466"/>
      <c r="BE97" s="466"/>
      <c r="BF97" s="467"/>
      <c r="BG97" s="437" t="str">
        <f t="shared" si="26"/>
        <v>n.é.</v>
      </c>
      <c r="BH97" s="438"/>
    </row>
    <row r="98" spans="1:60" s="3" customFormat="1" ht="20.100000000000001" customHeight="1">
      <c r="A98" s="475" t="s">
        <v>512</v>
      </c>
      <c r="B98" s="476"/>
      <c r="C98" s="477" t="s">
        <v>736</v>
      </c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  <c r="Y98" s="478"/>
      <c r="Z98" s="478"/>
      <c r="AA98" s="478"/>
      <c r="AB98" s="479"/>
      <c r="AC98" s="480" t="s">
        <v>377</v>
      </c>
      <c r="AD98" s="481"/>
      <c r="AE98" s="462">
        <v>0</v>
      </c>
      <c r="AF98" s="463"/>
      <c r="AG98" s="463"/>
      <c r="AH98" s="464"/>
      <c r="AI98" s="462">
        <f t="shared" ref="AI98" si="63">SUM(AI93:AL97)</f>
        <v>0</v>
      </c>
      <c r="AJ98" s="463"/>
      <c r="AK98" s="463"/>
      <c r="AL98" s="464"/>
      <c r="AM98" s="462">
        <f t="shared" ref="AM98" si="64">SUM(AM93:AP97)</f>
        <v>0</v>
      </c>
      <c r="AN98" s="463"/>
      <c r="AO98" s="463"/>
      <c r="AP98" s="464"/>
      <c r="AQ98" s="472" t="s">
        <v>895</v>
      </c>
      <c r="AR98" s="473"/>
      <c r="AS98" s="473"/>
      <c r="AT98" s="474"/>
      <c r="AU98" s="462">
        <f t="shared" ref="AU98" si="65">SUM(AU93:AX97)</f>
        <v>0</v>
      </c>
      <c r="AV98" s="463"/>
      <c r="AW98" s="463"/>
      <c r="AX98" s="464"/>
      <c r="AY98" s="472" t="s">
        <v>895</v>
      </c>
      <c r="AZ98" s="473"/>
      <c r="BA98" s="473"/>
      <c r="BB98" s="474"/>
      <c r="BC98" s="462">
        <f t="shared" ref="BC98" si="66">SUM(BC93:BF97)</f>
        <v>0</v>
      </c>
      <c r="BD98" s="463"/>
      <c r="BE98" s="463"/>
      <c r="BF98" s="464"/>
      <c r="BG98" s="439" t="str">
        <f t="shared" si="26"/>
        <v>n.é.</v>
      </c>
      <c r="BH98" s="440"/>
    </row>
    <row r="99" spans="1:60" s="3" customFormat="1" ht="20.100000000000001" customHeight="1">
      <c r="A99" s="363" t="s">
        <v>513</v>
      </c>
      <c r="B99" s="364"/>
      <c r="C99" s="388" t="s">
        <v>378</v>
      </c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90"/>
      <c r="AC99" s="368" t="s">
        <v>379</v>
      </c>
      <c r="AD99" s="369"/>
      <c r="AE99" s="465">
        <v>0</v>
      </c>
      <c r="AF99" s="466"/>
      <c r="AG99" s="466"/>
      <c r="AH99" s="467"/>
      <c r="AI99" s="465">
        <v>0</v>
      </c>
      <c r="AJ99" s="466"/>
      <c r="AK99" s="466"/>
      <c r="AL99" s="467"/>
      <c r="AM99" s="465">
        <v>0</v>
      </c>
      <c r="AN99" s="466"/>
      <c r="AO99" s="466"/>
      <c r="AP99" s="467"/>
      <c r="AQ99" s="468" t="s">
        <v>895</v>
      </c>
      <c r="AR99" s="469"/>
      <c r="AS99" s="469"/>
      <c r="AT99" s="470"/>
      <c r="AU99" s="465">
        <v>0</v>
      </c>
      <c r="AV99" s="466"/>
      <c r="AW99" s="466"/>
      <c r="AX99" s="467"/>
      <c r="AY99" s="468" t="s">
        <v>895</v>
      </c>
      <c r="AZ99" s="469"/>
      <c r="BA99" s="469"/>
      <c r="BB99" s="470"/>
      <c r="BC99" s="465">
        <v>0</v>
      </c>
      <c r="BD99" s="466"/>
      <c r="BE99" s="466"/>
      <c r="BF99" s="467"/>
      <c r="BG99" s="437" t="str">
        <f t="shared" si="26"/>
        <v>n.é.</v>
      </c>
      <c r="BH99" s="438"/>
    </row>
    <row r="100" spans="1:60" ht="20.100000000000001" customHeight="1">
      <c r="A100" s="363" t="s">
        <v>514</v>
      </c>
      <c r="B100" s="364"/>
      <c r="C100" s="388" t="s">
        <v>743</v>
      </c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90"/>
      <c r="AC100" s="368" t="s">
        <v>741</v>
      </c>
      <c r="AD100" s="369"/>
      <c r="AE100" s="465">
        <v>0</v>
      </c>
      <c r="AF100" s="466"/>
      <c r="AG100" s="466"/>
      <c r="AH100" s="467"/>
      <c r="AI100" s="465">
        <v>0</v>
      </c>
      <c r="AJ100" s="466"/>
      <c r="AK100" s="466"/>
      <c r="AL100" s="467"/>
      <c r="AM100" s="465">
        <v>0</v>
      </c>
      <c r="AN100" s="466"/>
      <c r="AO100" s="466"/>
      <c r="AP100" s="467"/>
      <c r="AQ100" s="468" t="s">
        <v>895</v>
      </c>
      <c r="AR100" s="469"/>
      <c r="AS100" s="469"/>
      <c r="AT100" s="470"/>
      <c r="AU100" s="465">
        <v>0</v>
      </c>
      <c r="AV100" s="466"/>
      <c r="AW100" s="466"/>
      <c r="AX100" s="467"/>
      <c r="AY100" s="468" t="s">
        <v>895</v>
      </c>
      <c r="AZ100" s="469"/>
      <c r="BA100" s="469"/>
      <c r="BB100" s="470"/>
      <c r="BC100" s="465">
        <v>0</v>
      </c>
      <c r="BD100" s="466"/>
      <c r="BE100" s="466"/>
      <c r="BF100" s="467"/>
      <c r="BG100" s="437" t="str">
        <f t="shared" si="26"/>
        <v>n.é.</v>
      </c>
      <c r="BH100" s="438"/>
    </row>
    <row r="101" spans="1:60" s="3" customFormat="1" ht="20.100000000000001" customHeight="1">
      <c r="A101" s="378" t="s">
        <v>515</v>
      </c>
      <c r="B101" s="379"/>
      <c r="C101" s="512" t="s">
        <v>742</v>
      </c>
      <c r="D101" s="513"/>
      <c r="E101" s="513"/>
      <c r="F101" s="513"/>
      <c r="G101" s="513"/>
      <c r="H101" s="513"/>
      <c r="I101" s="513"/>
      <c r="J101" s="513"/>
      <c r="K101" s="513"/>
      <c r="L101" s="513"/>
      <c r="M101" s="513"/>
      <c r="N101" s="513"/>
      <c r="O101" s="513"/>
      <c r="P101" s="513"/>
      <c r="Q101" s="513"/>
      <c r="R101" s="513"/>
      <c r="S101" s="513"/>
      <c r="T101" s="513"/>
      <c r="U101" s="513"/>
      <c r="V101" s="513"/>
      <c r="W101" s="513"/>
      <c r="X101" s="513"/>
      <c r="Y101" s="513"/>
      <c r="Z101" s="513"/>
      <c r="AA101" s="513"/>
      <c r="AB101" s="514"/>
      <c r="AC101" s="515" t="s">
        <v>380</v>
      </c>
      <c r="AD101" s="516"/>
      <c r="AE101" s="518">
        <v>65546</v>
      </c>
      <c r="AF101" s="519"/>
      <c r="AG101" s="519"/>
      <c r="AH101" s="520"/>
      <c r="AI101" s="518">
        <f t="shared" ref="AI101" si="67">AI92+AI98+AI100+AI99</f>
        <v>64749</v>
      </c>
      <c r="AJ101" s="519"/>
      <c r="AK101" s="519"/>
      <c r="AL101" s="520"/>
      <c r="AM101" s="518">
        <f t="shared" ref="AM101" si="68">AM92+AM98+AM100+AM99</f>
        <v>64749</v>
      </c>
      <c r="AN101" s="519"/>
      <c r="AO101" s="519"/>
      <c r="AP101" s="520"/>
      <c r="AQ101" s="537" t="s">
        <v>895</v>
      </c>
      <c r="AR101" s="538"/>
      <c r="AS101" s="538"/>
      <c r="AT101" s="539"/>
      <c r="AU101" s="518">
        <f t="shared" ref="AU101" si="69">AU92+AU98+AU100+AU99</f>
        <v>0</v>
      </c>
      <c r="AV101" s="519"/>
      <c r="AW101" s="519"/>
      <c r="AX101" s="520"/>
      <c r="AY101" s="537" t="s">
        <v>895</v>
      </c>
      <c r="AZ101" s="538"/>
      <c r="BA101" s="538"/>
      <c r="BB101" s="539"/>
      <c r="BC101" s="518">
        <f t="shared" ref="BC101" si="70">BC92+BC98+BC100+BC99</f>
        <v>64749</v>
      </c>
      <c r="BD101" s="519"/>
      <c r="BE101" s="519"/>
      <c r="BF101" s="520"/>
      <c r="BG101" s="508">
        <f t="shared" si="26"/>
        <v>1</v>
      </c>
      <c r="BH101" s="509"/>
    </row>
    <row r="102" spans="1:60" s="3" customFormat="1" ht="20.100000000000001" customHeight="1">
      <c r="A102" s="353" t="s">
        <v>516</v>
      </c>
      <c r="B102" s="354"/>
      <c r="C102" s="97" t="s">
        <v>740</v>
      </c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9"/>
      <c r="AC102" s="5"/>
      <c r="AD102" s="6"/>
      <c r="AE102" s="529">
        <v>65856</v>
      </c>
      <c r="AF102" s="530"/>
      <c r="AG102" s="530"/>
      <c r="AH102" s="531"/>
      <c r="AI102" s="529">
        <f t="shared" ref="AI102" si="71">AI71+AI101</f>
        <v>66964</v>
      </c>
      <c r="AJ102" s="530"/>
      <c r="AK102" s="530"/>
      <c r="AL102" s="531"/>
      <c r="AM102" s="529">
        <f t="shared" ref="AM102" si="72">AM71+AM101</f>
        <v>66964</v>
      </c>
      <c r="AN102" s="530"/>
      <c r="AO102" s="530"/>
      <c r="AP102" s="531"/>
      <c r="AQ102" s="532" t="s">
        <v>895</v>
      </c>
      <c r="AR102" s="533"/>
      <c r="AS102" s="533"/>
      <c r="AT102" s="534"/>
      <c r="AU102" s="529">
        <f t="shared" ref="AU102" si="73">AU71+AU101</f>
        <v>0</v>
      </c>
      <c r="AV102" s="530"/>
      <c r="AW102" s="530"/>
      <c r="AX102" s="531"/>
      <c r="AY102" s="532" t="s">
        <v>895</v>
      </c>
      <c r="AZ102" s="533"/>
      <c r="BA102" s="533"/>
      <c r="BB102" s="534"/>
      <c r="BC102" s="529">
        <f t="shared" ref="BC102" si="74">BC71+BC101</f>
        <v>66964</v>
      </c>
      <c r="BD102" s="530"/>
      <c r="BE102" s="530"/>
      <c r="BF102" s="531"/>
      <c r="BG102" s="535">
        <f t="shared" si="26"/>
        <v>1</v>
      </c>
      <c r="BH102" s="536"/>
    </row>
    <row r="103" spans="1:60" ht="20.100000000000001" customHeight="1">
      <c r="A103" s="363" t="s">
        <v>517</v>
      </c>
      <c r="B103" s="364"/>
      <c r="C103" s="488" t="s">
        <v>20</v>
      </c>
      <c r="D103" s="489"/>
      <c r="E103" s="489"/>
      <c r="F103" s="489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89"/>
      <c r="R103" s="489"/>
      <c r="S103" s="489"/>
      <c r="T103" s="489"/>
      <c r="U103" s="489"/>
      <c r="V103" s="489"/>
      <c r="W103" s="489"/>
      <c r="X103" s="489"/>
      <c r="Y103" s="489"/>
      <c r="Z103" s="489"/>
      <c r="AA103" s="489"/>
      <c r="AB103" s="490"/>
      <c r="AC103" s="527" t="s">
        <v>51</v>
      </c>
      <c r="AD103" s="528"/>
      <c r="AE103" s="465">
        <v>36232</v>
      </c>
      <c r="AF103" s="466"/>
      <c r="AG103" s="466"/>
      <c r="AH103" s="467"/>
      <c r="AI103" s="454">
        <v>33650</v>
      </c>
      <c r="AJ103" s="455"/>
      <c r="AK103" s="455"/>
      <c r="AL103" s="456"/>
      <c r="AM103" s="454">
        <v>0</v>
      </c>
      <c r="AN103" s="455"/>
      <c r="AO103" s="455"/>
      <c r="AP103" s="456"/>
      <c r="AQ103" s="454">
        <v>33650</v>
      </c>
      <c r="AR103" s="455"/>
      <c r="AS103" s="455"/>
      <c r="AT103" s="456"/>
      <c r="AU103" s="454">
        <v>89670</v>
      </c>
      <c r="AV103" s="455"/>
      <c r="AW103" s="455"/>
      <c r="AX103" s="456"/>
      <c r="AY103" s="454">
        <v>0</v>
      </c>
      <c r="AZ103" s="455"/>
      <c r="BA103" s="455"/>
      <c r="BB103" s="456"/>
      <c r="BC103" s="454">
        <v>33650</v>
      </c>
      <c r="BD103" s="455"/>
      <c r="BE103" s="455"/>
      <c r="BF103" s="456"/>
      <c r="BG103" s="457">
        <f t="shared" si="26"/>
        <v>1</v>
      </c>
      <c r="BH103" s="458"/>
    </row>
    <row r="104" spans="1:60" ht="20.100000000000001" customHeight="1">
      <c r="A104" s="363" t="s">
        <v>518</v>
      </c>
      <c r="B104" s="364"/>
      <c r="C104" s="488" t="s">
        <v>47</v>
      </c>
      <c r="D104" s="489"/>
      <c r="E104" s="489"/>
      <c r="F104" s="489"/>
      <c r="G104" s="489"/>
      <c r="H104" s="489"/>
      <c r="I104" s="489"/>
      <c r="J104" s="489"/>
      <c r="K104" s="489"/>
      <c r="L104" s="489"/>
      <c r="M104" s="489"/>
      <c r="N104" s="489"/>
      <c r="O104" s="489"/>
      <c r="P104" s="489"/>
      <c r="Q104" s="489"/>
      <c r="R104" s="489"/>
      <c r="S104" s="489"/>
      <c r="T104" s="489"/>
      <c r="U104" s="489"/>
      <c r="V104" s="489"/>
      <c r="W104" s="489"/>
      <c r="X104" s="489"/>
      <c r="Y104" s="489"/>
      <c r="Z104" s="489"/>
      <c r="AA104" s="489"/>
      <c r="AB104" s="490"/>
      <c r="AC104" s="376" t="s">
        <v>50</v>
      </c>
      <c r="AD104" s="377"/>
      <c r="AE104" s="465">
        <v>0</v>
      </c>
      <c r="AF104" s="466"/>
      <c r="AG104" s="466"/>
      <c r="AH104" s="467"/>
      <c r="AI104" s="465">
        <v>2184</v>
      </c>
      <c r="AJ104" s="466"/>
      <c r="AK104" s="466"/>
      <c r="AL104" s="467"/>
      <c r="AM104" s="465">
        <v>0</v>
      </c>
      <c r="AN104" s="466"/>
      <c r="AO104" s="466"/>
      <c r="AP104" s="467"/>
      <c r="AQ104" s="465">
        <v>2184</v>
      </c>
      <c r="AR104" s="466"/>
      <c r="AS104" s="466"/>
      <c r="AT104" s="467"/>
      <c r="AU104" s="465">
        <v>0</v>
      </c>
      <c r="AV104" s="466"/>
      <c r="AW104" s="466"/>
      <c r="AX104" s="467"/>
      <c r="AY104" s="465">
        <v>0</v>
      </c>
      <c r="AZ104" s="466"/>
      <c r="BA104" s="466"/>
      <c r="BB104" s="467"/>
      <c r="BC104" s="465">
        <v>2184</v>
      </c>
      <c r="BD104" s="466"/>
      <c r="BE104" s="466"/>
      <c r="BF104" s="467"/>
      <c r="BG104" s="457">
        <f t="shared" si="26"/>
        <v>1</v>
      </c>
      <c r="BH104" s="458"/>
    </row>
    <row r="105" spans="1:60" ht="20.100000000000001" customHeight="1">
      <c r="A105" s="363" t="s">
        <v>519</v>
      </c>
      <c r="B105" s="364"/>
      <c r="C105" s="488" t="s">
        <v>46</v>
      </c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89"/>
      <c r="AB105" s="490"/>
      <c r="AC105" s="376" t="s">
        <v>49</v>
      </c>
      <c r="AD105" s="377"/>
      <c r="AE105" s="465">
        <v>0</v>
      </c>
      <c r="AF105" s="466"/>
      <c r="AG105" s="466"/>
      <c r="AH105" s="467"/>
      <c r="AI105" s="465">
        <v>1328</v>
      </c>
      <c r="AJ105" s="466"/>
      <c r="AK105" s="466"/>
      <c r="AL105" s="467"/>
      <c r="AM105" s="465">
        <v>0</v>
      </c>
      <c r="AN105" s="466"/>
      <c r="AO105" s="466"/>
      <c r="AP105" s="467"/>
      <c r="AQ105" s="465">
        <v>1328</v>
      </c>
      <c r="AR105" s="466"/>
      <c r="AS105" s="466"/>
      <c r="AT105" s="467"/>
      <c r="AU105" s="465">
        <v>0</v>
      </c>
      <c r="AV105" s="466"/>
      <c r="AW105" s="466"/>
      <c r="AX105" s="467"/>
      <c r="AY105" s="465">
        <v>0</v>
      </c>
      <c r="AZ105" s="466"/>
      <c r="BA105" s="466"/>
      <c r="BB105" s="467"/>
      <c r="BC105" s="465">
        <v>1328</v>
      </c>
      <c r="BD105" s="466"/>
      <c r="BE105" s="466"/>
      <c r="BF105" s="467"/>
      <c r="BG105" s="457">
        <f t="shared" si="26"/>
        <v>1</v>
      </c>
      <c r="BH105" s="458"/>
    </row>
    <row r="106" spans="1:60" ht="20.100000000000001" customHeight="1">
      <c r="A106" s="363" t="s">
        <v>521</v>
      </c>
      <c r="B106" s="364"/>
      <c r="C106" s="459" t="s">
        <v>19</v>
      </c>
      <c r="D106" s="460"/>
      <c r="E106" s="460"/>
      <c r="F106" s="460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  <c r="AB106" s="461"/>
      <c r="AC106" s="376" t="s">
        <v>48</v>
      </c>
      <c r="AD106" s="377"/>
      <c r="AE106" s="465">
        <v>0</v>
      </c>
      <c r="AF106" s="466"/>
      <c r="AG106" s="466"/>
      <c r="AH106" s="467"/>
      <c r="AI106" s="465">
        <v>140</v>
      </c>
      <c r="AJ106" s="466"/>
      <c r="AK106" s="466"/>
      <c r="AL106" s="467"/>
      <c r="AM106" s="465">
        <v>0</v>
      </c>
      <c r="AN106" s="466"/>
      <c r="AO106" s="466"/>
      <c r="AP106" s="467"/>
      <c r="AQ106" s="465">
        <v>140</v>
      </c>
      <c r="AR106" s="466"/>
      <c r="AS106" s="466"/>
      <c r="AT106" s="467"/>
      <c r="AU106" s="465">
        <v>0</v>
      </c>
      <c r="AV106" s="466"/>
      <c r="AW106" s="466"/>
      <c r="AX106" s="467"/>
      <c r="AY106" s="465">
        <v>0</v>
      </c>
      <c r="AZ106" s="466"/>
      <c r="BA106" s="466"/>
      <c r="BB106" s="467"/>
      <c r="BC106" s="465">
        <v>140</v>
      </c>
      <c r="BD106" s="466"/>
      <c r="BE106" s="466"/>
      <c r="BF106" s="467"/>
      <c r="BG106" s="457">
        <f t="shared" si="26"/>
        <v>1</v>
      </c>
      <c r="BH106" s="458"/>
    </row>
    <row r="107" spans="1:60" ht="20.100000000000001" customHeight="1">
      <c r="A107" s="363" t="s">
        <v>522</v>
      </c>
      <c r="B107" s="364"/>
      <c r="C107" s="459" t="s">
        <v>16</v>
      </c>
      <c r="D107" s="460"/>
      <c r="E107" s="460"/>
      <c r="F107" s="460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  <c r="AB107" s="461"/>
      <c r="AC107" s="376" t="s">
        <v>45</v>
      </c>
      <c r="AD107" s="377"/>
      <c r="AE107" s="465">
        <v>0</v>
      </c>
      <c r="AF107" s="466"/>
      <c r="AG107" s="466"/>
      <c r="AH107" s="467"/>
      <c r="AI107" s="465">
        <v>0</v>
      </c>
      <c r="AJ107" s="466"/>
      <c r="AK107" s="466"/>
      <c r="AL107" s="467"/>
      <c r="AM107" s="465">
        <v>0</v>
      </c>
      <c r="AN107" s="466"/>
      <c r="AO107" s="466"/>
      <c r="AP107" s="467"/>
      <c r="AQ107" s="465">
        <v>0</v>
      </c>
      <c r="AR107" s="466"/>
      <c r="AS107" s="466"/>
      <c r="AT107" s="467"/>
      <c r="AU107" s="465">
        <v>0</v>
      </c>
      <c r="AV107" s="466"/>
      <c r="AW107" s="466"/>
      <c r="AX107" s="467"/>
      <c r="AY107" s="465">
        <v>0</v>
      </c>
      <c r="AZ107" s="466"/>
      <c r="BA107" s="466"/>
      <c r="BB107" s="467"/>
      <c r="BC107" s="465">
        <v>0</v>
      </c>
      <c r="BD107" s="466"/>
      <c r="BE107" s="466"/>
      <c r="BF107" s="467"/>
      <c r="BG107" s="457" t="str">
        <f t="shared" si="26"/>
        <v>n.é.</v>
      </c>
      <c r="BH107" s="458"/>
    </row>
    <row r="108" spans="1:60" ht="20.100000000000001" customHeight="1">
      <c r="A108" s="363" t="s">
        <v>523</v>
      </c>
      <c r="B108" s="364"/>
      <c r="C108" s="459" t="s">
        <v>17</v>
      </c>
      <c r="D108" s="460"/>
      <c r="E108" s="460"/>
      <c r="F108" s="460"/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0"/>
      <c r="S108" s="460"/>
      <c r="T108" s="460"/>
      <c r="U108" s="460"/>
      <c r="V108" s="460"/>
      <c r="W108" s="460"/>
      <c r="X108" s="460"/>
      <c r="Y108" s="460"/>
      <c r="Z108" s="460"/>
      <c r="AA108" s="460"/>
      <c r="AB108" s="461"/>
      <c r="AC108" s="376" t="s">
        <v>44</v>
      </c>
      <c r="AD108" s="377"/>
      <c r="AE108" s="465">
        <v>897</v>
      </c>
      <c r="AF108" s="466"/>
      <c r="AG108" s="466"/>
      <c r="AH108" s="467"/>
      <c r="AI108" s="454">
        <v>897</v>
      </c>
      <c r="AJ108" s="455"/>
      <c r="AK108" s="455"/>
      <c r="AL108" s="456"/>
      <c r="AM108" s="454">
        <v>0</v>
      </c>
      <c r="AN108" s="455"/>
      <c r="AO108" s="455"/>
      <c r="AP108" s="456"/>
      <c r="AQ108" s="454">
        <v>897</v>
      </c>
      <c r="AR108" s="455"/>
      <c r="AS108" s="455"/>
      <c r="AT108" s="456"/>
      <c r="AU108" s="454">
        <v>0</v>
      </c>
      <c r="AV108" s="455"/>
      <c r="AW108" s="455"/>
      <c r="AX108" s="456"/>
      <c r="AY108" s="454">
        <v>0</v>
      </c>
      <c r="AZ108" s="455"/>
      <c r="BA108" s="455"/>
      <c r="BB108" s="456"/>
      <c r="BC108" s="454">
        <v>897</v>
      </c>
      <c r="BD108" s="455"/>
      <c r="BE108" s="455"/>
      <c r="BF108" s="456"/>
      <c r="BG108" s="457">
        <f t="shared" si="26"/>
        <v>1</v>
      </c>
      <c r="BH108" s="458"/>
    </row>
    <row r="109" spans="1:60" ht="20.100000000000001" customHeight="1">
      <c r="A109" s="363" t="s">
        <v>524</v>
      </c>
      <c r="B109" s="364"/>
      <c r="C109" s="459" t="s">
        <v>21</v>
      </c>
      <c r="D109" s="460"/>
      <c r="E109" s="460"/>
      <c r="F109" s="460"/>
      <c r="G109" s="460"/>
      <c r="H109" s="460"/>
      <c r="I109" s="460"/>
      <c r="J109" s="460"/>
      <c r="K109" s="460"/>
      <c r="L109" s="460"/>
      <c r="M109" s="460"/>
      <c r="N109" s="460"/>
      <c r="O109" s="460"/>
      <c r="P109" s="460"/>
      <c r="Q109" s="460"/>
      <c r="R109" s="460"/>
      <c r="S109" s="460"/>
      <c r="T109" s="460"/>
      <c r="U109" s="460"/>
      <c r="V109" s="460"/>
      <c r="W109" s="460"/>
      <c r="X109" s="460"/>
      <c r="Y109" s="460"/>
      <c r="Z109" s="460"/>
      <c r="AA109" s="460"/>
      <c r="AB109" s="461"/>
      <c r="AC109" s="376" t="s">
        <v>43</v>
      </c>
      <c r="AD109" s="377"/>
      <c r="AE109" s="465">
        <v>2211</v>
      </c>
      <c r="AF109" s="466"/>
      <c r="AG109" s="466"/>
      <c r="AH109" s="467"/>
      <c r="AI109" s="454">
        <v>2257</v>
      </c>
      <c r="AJ109" s="455"/>
      <c r="AK109" s="455"/>
      <c r="AL109" s="456"/>
      <c r="AM109" s="454">
        <v>0</v>
      </c>
      <c r="AN109" s="455"/>
      <c r="AO109" s="455"/>
      <c r="AP109" s="456"/>
      <c r="AQ109" s="454">
        <v>2257</v>
      </c>
      <c r="AR109" s="455"/>
      <c r="AS109" s="455"/>
      <c r="AT109" s="456"/>
      <c r="AU109" s="454">
        <v>2177</v>
      </c>
      <c r="AV109" s="455"/>
      <c r="AW109" s="455"/>
      <c r="AX109" s="456"/>
      <c r="AY109" s="454">
        <v>0</v>
      </c>
      <c r="AZ109" s="455"/>
      <c r="BA109" s="455"/>
      <c r="BB109" s="456"/>
      <c r="BC109" s="454">
        <v>2257</v>
      </c>
      <c r="BD109" s="455"/>
      <c r="BE109" s="455"/>
      <c r="BF109" s="456"/>
      <c r="BG109" s="457">
        <f t="shared" si="26"/>
        <v>1</v>
      </c>
      <c r="BH109" s="458"/>
    </row>
    <row r="110" spans="1:60" ht="20.100000000000001" customHeight="1">
      <c r="A110" s="363" t="s">
        <v>525</v>
      </c>
      <c r="B110" s="364"/>
      <c r="C110" s="459" t="s">
        <v>41</v>
      </c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1"/>
      <c r="AC110" s="376" t="s">
        <v>42</v>
      </c>
      <c r="AD110" s="377"/>
      <c r="AE110" s="465">
        <v>0</v>
      </c>
      <c r="AF110" s="466"/>
      <c r="AG110" s="466"/>
      <c r="AH110" s="467"/>
      <c r="AI110" s="454">
        <v>0</v>
      </c>
      <c r="AJ110" s="455"/>
      <c r="AK110" s="455"/>
      <c r="AL110" s="456"/>
      <c r="AM110" s="454">
        <v>0</v>
      </c>
      <c r="AN110" s="455"/>
      <c r="AO110" s="455"/>
      <c r="AP110" s="456"/>
      <c r="AQ110" s="454">
        <v>0</v>
      </c>
      <c r="AR110" s="455"/>
      <c r="AS110" s="455"/>
      <c r="AT110" s="456"/>
      <c r="AU110" s="454">
        <v>0</v>
      </c>
      <c r="AV110" s="455"/>
      <c r="AW110" s="455"/>
      <c r="AX110" s="456"/>
      <c r="AY110" s="454">
        <v>0</v>
      </c>
      <c r="AZ110" s="455"/>
      <c r="BA110" s="455"/>
      <c r="BB110" s="456"/>
      <c r="BC110" s="454">
        <v>0</v>
      </c>
      <c r="BD110" s="455"/>
      <c r="BE110" s="455"/>
      <c r="BF110" s="456"/>
      <c r="BG110" s="457" t="str">
        <f t="shared" si="26"/>
        <v>n.é.</v>
      </c>
      <c r="BH110" s="458"/>
    </row>
    <row r="111" spans="1:60" ht="20.100000000000001" customHeight="1">
      <c r="A111" s="363" t="s">
        <v>526</v>
      </c>
      <c r="B111" s="364"/>
      <c r="C111" s="388" t="s">
        <v>18</v>
      </c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90"/>
      <c r="AC111" s="376" t="s">
        <v>40</v>
      </c>
      <c r="AD111" s="377"/>
      <c r="AE111" s="465">
        <v>321</v>
      </c>
      <c r="AF111" s="466"/>
      <c r="AG111" s="466"/>
      <c r="AH111" s="467"/>
      <c r="AI111" s="454">
        <v>247</v>
      </c>
      <c r="AJ111" s="455"/>
      <c r="AK111" s="455"/>
      <c r="AL111" s="456"/>
      <c r="AM111" s="454">
        <v>0</v>
      </c>
      <c r="AN111" s="455"/>
      <c r="AO111" s="455"/>
      <c r="AP111" s="456"/>
      <c r="AQ111" s="454">
        <v>247</v>
      </c>
      <c r="AR111" s="455"/>
      <c r="AS111" s="455"/>
      <c r="AT111" s="456"/>
      <c r="AU111" s="454">
        <v>683</v>
      </c>
      <c r="AV111" s="455"/>
      <c r="AW111" s="455"/>
      <c r="AX111" s="456"/>
      <c r="AY111" s="454">
        <v>0</v>
      </c>
      <c r="AZ111" s="455"/>
      <c r="BA111" s="455"/>
      <c r="BB111" s="456"/>
      <c r="BC111" s="454">
        <v>247</v>
      </c>
      <c r="BD111" s="455"/>
      <c r="BE111" s="455"/>
      <c r="BF111" s="456"/>
      <c r="BG111" s="457">
        <f t="shared" si="26"/>
        <v>1</v>
      </c>
      <c r="BH111" s="458"/>
    </row>
    <row r="112" spans="1:60" ht="20.100000000000001" customHeight="1">
      <c r="A112" s="363" t="s">
        <v>527</v>
      </c>
      <c r="B112" s="364"/>
      <c r="C112" s="388" t="s">
        <v>37</v>
      </c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90"/>
      <c r="AC112" s="376" t="s">
        <v>39</v>
      </c>
      <c r="AD112" s="377"/>
      <c r="AE112" s="465">
        <v>95</v>
      </c>
      <c r="AF112" s="466"/>
      <c r="AG112" s="466"/>
      <c r="AH112" s="467"/>
      <c r="AI112" s="454">
        <v>52</v>
      </c>
      <c r="AJ112" s="455"/>
      <c r="AK112" s="455"/>
      <c r="AL112" s="456"/>
      <c r="AM112" s="454">
        <v>0</v>
      </c>
      <c r="AN112" s="455"/>
      <c r="AO112" s="455"/>
      <c r="AP112" s="456"/>
      <c r="AQ112" s="454">
        <v>52</v>
      </c>
      <c r="AR112" s="455"/>
      <c r="AS112" s="455"/>
      <c r="AT112" s="456"/>
      <c r="AU112" s="454">
        <v>0</v>
      </c>
      <c r="AV112" s="455"/>
      <c r="AW112" s="455"/>
      <c r="AX112" s="456"/>
      <c r="AY112" s="454">
        <v>0</v>
      </c>
      <c r="AZ112" s="455"/>
      <c r="BA112" s="455"/>
      <c r="BB112" s="456"/>
      <c r="BC112" s="454">
        <v>52</v>
      </c>
      <c r="BD112" s="455"/>
      <c r="BE112" s="455"/>
      <c r="BF112" s="456"/>
      <c r="BG112" s="457">
        <f t="shared" si="26"/>
        <v>1</v>
      </c>
      <c r="BH112" s="458"/>
    </row>
    <row r="113" spans="1:60" ht="20.100000000000001" customHeight="1">
      <c r="A113" s="363" t="s">
        <v>528</v>
      </c>
      <c r="B113" s="364"/>
      <c r="C113" s="388" t="s">
        <v>36</v>
      </c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90"/>
      <c r="AC113" s="376" t="s">
        <v>38</v>
      </c>
      <c r="AD113" s="377"/>
      <c r="AE113" s="465">
        <v>0</v>
      </c>
      <c r="AF113" s="466"/>
      <c r="AG113" s="466"/>
      <c r="AH113" s="467"/>
      <c r="AI113" s="465">
        <v>0</v>
      </c>
      <c r="AJ113" s="466"/>
      <c r="AK113" s="466"/>
      <c r="AL113" s="467"/>
      <c r="AM113" s="465">
        <v>0</v>
      </c>
      <c r="AN113" s="466"/>
      <c r="AO113" s="466"/>
      <c r="AP113" s="467"/>
      <c r="AQ113" s="465">
        <v>0</v>
      </c>
      <c r="AR113" s="466"/>
      <c r="AS113" s="466"/>
      <c r="AT113" s="467"/>
      <c r="AU113" s="465">
        <v>0</v>
      </c>
      <c r="AV113" s="466"/>
      <c r="AW113" s="466"/>
      <c r="AX113" s="467"/>
      <c r="AY113" s="465">
        <v>0</v>
      </c>
      <c r="AZ113" s="466"/>
      <c r="BA113" s="466"/>
      <c r="BB113" s="467"/>
      <c r="BC113" s="465">
        <v>0</v>
      </c>
      <c r="BD113" s="466"/>
      <c r="BE113" s="466"/>
      <c r="BF113" s="467"/>
      <c r="BG113" s="457" t="str">
        <f t="shared" si="26"/>
        <v>n.é.</v>
      </c>
      <c r="BH113" s="458"/>
    </row>
    <row r="114" spans="1:60" s="2" customFormat="1" ht="20.100000000000001" customHeight="1">
      <c r="A114" s="363" t="s">
        <v>529</v>
      </c>
      <c r="B114" s="364"/>
      <c r="C114" s="388" t="s">
        <v>35</v>
      </c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90"/>
      <c r="AC114" s="376" t="s">
        <v>34</v>
      </c>
      <c r="AD114" s="377"/>
      <c r="AE114" s="465">
        <v>0</v>
      </c>
      <c r="AF114" s="466"/>
      <c r="AG114" s="466"/>
      <c r="AH114" s="467"/>
      <c r="AI114" s="465">
        <v>0</v>
      </c>
      <c r="AJ114" s="466"/>
      <c r="AK114" s="466"/>
      <c r="AL114" s="467"/>
      <c r="AM114" s="465">
        <v>0</v>
      </c>
      <c r="AN114" s="466"/>
      <c r="AO114" s="466"/>
      <c r="AP114" s="467"/>
      <c r="AQ114" s="465">
        <v>0</v>
      </c>
      <c r="AR114" s="466"/>
      <c r="AS114" s="466"/>
      <c r="AT114" s="467"/>
      <c r="AU114" s="465">
        <v>0</v>
      </c>
      <c r="AV114" s="466"/>
      <c r="AW114" s="466"/>
      <c r="AX114" s="467"/>
      <c r="AY114" s="465">
        <v>0</v>
      </c>
      <c r="AZ114" s="466"/>
      <c r="BA114" s="466"/>
      <c r="BB114" s="467"/>
      <c r="BC114" s="465">
        <v>0</v>
      </c>
      <c r="BD114" s="466"/>
      <c r="BE114" s="466"/>
      <c r="BF114" s="467"/>
      <c r="BG114" s="457" t="str">
        <f t="shared" si="26"/>
        <v>n.é.</v>
      </c>
      <c r="BH114" s="458"/>
    </row>
    <row r="115" spans="1:60" s="2" customFormat="1" ht="20.100000000000001" customHeight="1">
      <c r="A115" s="363" t="s">
        <v>530</v>
      </c>
      <c r="B115" s="364"/>
      <c r="C115" s="388" t="s">
        <v>25</v>
      </c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90"/>
      <c r="AC115" s="376" t="s">
        <v>33</v>
      </c>
      <c r="AD115" s="377"/>
      <c r="AE115" s="465">
        <v>0</v>
      </c>
      <c r="AF115" s="466"/>
      <c r="AG115" s="466"/>
      <c r="AH115" s="467"/>
      <c r="AI115" s="465">
        <v>0</v>
      </c>
      <c r="AJ115" s="466"/>
      <c r="AK115" s="466"/>
      <c r="AL115" s="467"/>
      <c r="AM115" s="465">
        <v>0</v>
      </c>
      <c r="AN115" s="466"/>
      <c r="AO115" s="466"/>
      <c r="AP115" s="467"/>
      <c r="AQ115" s="465">
        <v>0</v>
      </c>
      <c r="AR115" s="466"/>
      <c r="AS115" s="466"/>
      <c r="AT115" s="467"/>
      <c r="AU115" s="465">
        <v>0</v>
      </c>
      <c r="AV115" s="466"/>
      <c r="AW115" s="466"/>
      <c r="AX115" s="467"/>
      <c r="AY115" s="465">
        <v>0</v>
      </c>
      <c r="AZ115" s="466"/>
      <c r="BA115" s="466"/>
      <c r="BB115" s="467"/>
      <c r="BC115" s="465">
        <v>0</v>
      </c>
      <c r="BD115" s="466"/>
      <c r="BE115" s="466"/>
      <c r="BF115" s="467"/>
      <c r="BG115" s="457" t="str">
        <f t="shared" si="26"/>
        <v>n.é.</v>
      </c>
      <c r="BH115" s="458"/>
    </row>
    <row r="116" spans="1:60" s="2" customFormat="1" ht="20.100000000000001" customHeight="1">
      <c r="A116" s="475" t="s">
        <v>531</v>
      </c>
      <c r="B116" s="476"/>
      <c r="C116" s="524" t="s">
        <v>883</v>
      </c>
      <c r="D116" s="525"/>
      <c r="E116" s="525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525"/>
      <c r="AA116" s="525"/>
      <c r="AB116" s="526"/>
      <c r="AC116" s="500" t="s">
        <v>27</v>
      </c>
      <c r="AD116" s="501"/>
      <c r="AE116" s="462">
        <v>39756</v>
      </c>
      <c r="AF116" s="463"/>
      <c r="AG116" s="463"/>
      <c r="AH116" s="464"/>
      <c r="AI116" s="462">
        <f t="shared" ref="AI116" si="75">SUM(AI103:AL115)</f>
        <v>40755</v>
      </c>
      <c r="AJ116" s="463"/>
      <c r="AK116" s="463"/>
      <c r="AL116" s="464"/>
      <c r="AM116" s="462">
        <f t="shared" ref="AM116" si="76">SUM(AM103:AP115)</f>
        <v>0</v>
      </c>
      <c r="AN116" s="463"/>
      <c r="AO116" s="463"/>
      <c r="AP116" s="464"/>
      <c r="AQ116" s="462">
        <f t="shared" ref="AQ116" si="77">SUM(AQ103:AT115)</f>
        <v>40755</v>
      </c>
      <c r="AR116" s="463"/>
      <c r="AS116" s="463"/>
      <c r="AT116" s="464"/>
      <c r="AU116" s="462">
        <f t="shared" ref="AU116" si="78">SUM(AU103:AX115)</f>
        <v>92530</v>
      </c>
      <c r="AV116" s="463"/>
      <c r="AW116" s="463"/>
      <c r="AX116" s="464"/>
      <c r="AY116" s="462">
        <f t="shared" ref="AY116" si="79">SUM(AY103:BB115)</f>
        <v>0</v>
      </c>
      <c r="AZ116" s="463"/>
      <c r="BA116" s="463"/>
      <c r="BB116" s="464"/>
      <c r="BC116" s="462">
        <f t="shared" ref="BC116" si="80">SUM(BC103:BF115)</f>
        <v>40755</v>
      </c>
      <c r="BD116" s="463"/>
      <c r="BE116" s="463"/>
      <c r="BF116" s="464"/>
      <c r="BG116" s="439">
        <f t="shared" si="26"/>
        <v>1</v>
      </c>
      <c r="BH116" s="440"/>
    </row>
    <row r="117" spans="1:60" ht="20.100000000000001" customHeight="1">
      <c r="A117" s="363" t="s">
        <v>532</v>
      </c>
      <c r="B117" s="364"/>
      <c r="C117" s="388" t="s">
        <v>22</v>
      </c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90"/>
      <c r="AC117" s="376" t="s">
        <v>28</v>
      </c>
      <c r="AD117" s="377"/>
      <c r="AE117" s="465">
        <v>0</v>
      </c>
      <c r="AF117" s="466"/>
      <c r="AG117" s="466"/>
      <c r="AH117" s="467"/>
      <c r="AI117" s="454">
        <v>0</v>
      </c>
      <c r="AJ117" s="455"/>
      <c r="AK117" s="455"/>
      <c r="AL117" s="456"/>
      <c r="AM117" s="454">
        <v>0</v>
      </c>
      <c r="AN117" s="455"/>
      <c r="AO117" s="455"/>
      <c r="AP117" s="456"/>
      <c r="AQ117" s="454">
        <v>0</v>
      </c>
      <c r="AR117" s="455"/>
      <c r="AS117" s="455"/>
      <c r="AT117" s="456"/>
      <c r="AU117" s="454">
        <v>0</v>
      </c>
      <c r="AV117" s="455"/>
      <c r="AW117" s="455"/>
      <c r="AX117" s="456"/>
      <c r="AY117" s="454">
        <v>0</v>
      </c>
      <c r="AZ117" s="455"/>
      <c r="BA117" s="455"/>
      <c r="BB117" s="456"/>
      <c r="BC117" s="454">
        <v>0</v>
      </c>
      <c r="BD117" s="455"/>
      <c r="BE117" s="455"/>
      <c r="BF117" s="456"/>
      <c r="BG117" s="457" t="str">
        <f t="shared" si="26"/>
        <v>n.é.</v>
      </c>
      <c r="BH117" s="458"/>
    </row>
    <row r="118" spans="1:60" ht="20.100000000000001" customHeight="1">
      <c r="A118" s="363" t="s">
        <v>533</v>
      </c>
      <c r="B118" s="364"/>
      <c r="C118" s="388" t="s">
        <v>426</v>
      </c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90"/>
      <c r="AC118" s="376" t="s">
        <v>29</v>
      </c>
      <c r="AD118" s="377"/>
      <c r="AE118" s="465">
        <v>0</v>
      </c>
      <c r="AF118" s="466"/>
      <c r="AG118" s="466"/>
      <c r="AH118" s="467"/>
      <c r="AI118" s="454">
        <v>1296</v>
      </c>
      <c r="AJ118" s="455"/>
      <c r="AK118" s="455"/>
      <c r="AL118" s="456"/>
      <c r="AM118" s="454">
        <v>0</v>
      </c>
      <c r="AN118" s="455"/>
      <c r="AO118" s="455"/>
      <c r="AP118" s="456"/>
      <c r="AQ118" s="454">
        <v>1296</v>
      </c>
      <c r="AR118" s="455"/>
      <c r="AS118" s="455"/>
      <c r="AT118" s="456"/>
      <c r="AU118" s="454">
        <v>0</v>
      </c>
      <c r="AV118" s="455"/>
      <c r="AW118" s="455"/>
      <c r="AX118" s="456"/>
      <c r="AY118" s="454">
        <v>0</v>
      </c>
      <c r="AZ118" s="455"/>
      <c r="BA118" s="455"/>
      <c r="BB118" s="456"/>
      <c r="BC118" s="454">
        <v>1296</v>
      </c>
      <c r="BD118" s="455"/>
      <c r="BE118" s="455"/>
      <c r="BF118" s="456"/>
      <c r="BG118" s="457">
        <f t="shared" si="26"/>
        <v>1</v>
      </c>
      <c r="BH118" s="458"/>
    </row>
    <row r="119" spans="1:60" ht="20.100000000000001" customHeight="1">
      <c r="A119" s="363" t="s">
        <v>534</v>
      </c>
      <c r="B119" s="364"/>
      <c r="C119" s="365" t="s">
        <v>23</v>
      </c>
      <c r="D119" s="366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  <c r="U119" s="366"/>
      <c r="V119" s="366"/>
      <c r="W119" s="366"/>
      <c r="X119" s="366"/>
      <c r="Y119" s="366"/>
      <c r="Z119" s="366"/>
      <c r="AA119" s="366"/>
      <c r="AB119" s="367"/>
      <c r="AC119" s="376" t="s">
        <v>30</v>
      </c>
      <c r="AD119" s="377"/>
      <c r="AE119" s="465">
        <v>348</v>
      </c>
      <c r="AF119" s="466"/>
      <c r="AG119" s="466"/>
      <c r="AH119" s="467"/>
      <c r="AI119" s="454">
        <v>70</v>
      </c>
      <c r="AJ119" s="455"/>
      <c r="AK119" s="455"/>
      <c r="AL119" s="456"/>
      <c r="AM119" s="454">
        <v>0</v>
      </c>
      <c r="AN119" s="455"/>
      <c r="AO119" s="455"/>
      <c r="AP119" s="456"/>
      <c r="AQ119" s="454">
        <v>70</v>
      </c>
      <c r="AR119" s="455"/>
      <c r="AS119" s="455"/>
      <c r="AT119" s="456"/>
      <c r="AU119" s="454">
        <v>0</v>
      </c>
      <c r="AV119" s="455"/>
      <c r="AW119" s="455"/>
      <c r="AX119" s="456"/>
      <c r="AY119" s="454">
        <v>0</v>
      </c>
      <c r="AZ119" s="455"/>
      <c r="BA119" s="455"/>
      <c r="BB119" s="456"/>
      <c r="BC119" s="454">
        <v>70</v>
      </c>
      <c r="BD119" s="455"/>
      <c r="BE119" s="455"/>
      <c r="BF119" s="456"/>
      <c r="BG119" s="457">
        <f t="shared" si="26"/>
        <v>1</v>
      </c>
      <c r="BH119" s="458"/>
    </row>
    <row r="120" spans="1:60" ht="20.100000000000001" customHeight="1">
      <c r="A120" s="475" t="s">
        <v>535</v>
      </c>
      <c r="B120" s="476"/>
      <c r="C120" s="497" t="s">
        <v>884</v>
      </c>
      <c r="D120" s="498"/>
      <c r="E120" s="498"/>
      <c r="F120" s="498"/>
      <c r="G120" s="498"/>
      <c r="H120" s="498"/>
      <c r="I120" s="498"/>
      <c r="J120" s="498"/>
      <c r="K120" s="498"/>
      <c r="L120" s="498"/>
      <c r="M120" s="498"/>
      <c r="N120" s="498"/>
      <c r="O120" s="498"/>
      <c r="P120" s="498"/>
      <c r="Q120" s="498"/>
      <c r="R120" s="498"/>
      <c r="S120" s="498"/>
      <c r="T120" s="498"/>
      <c r="U120" s="498"/>
      <c r="V120" s="498"/>
      <c r="W120" s="498"/>
      <c r="X120" s="498"/>
      <c r="Y120" s="498"/>
      <c r="Z120" s="498"/>
      <c r="AA120" s="498"/>
      <c r="AB120" s="499"/>
      <c r="AC120" s="500" t="s">
        <v>31</v>
      </c>
      <c r="AD120" s="501"/>
      <c r="AE120" s="462">
        <v>348</v>
      </c>
      <c r="AF120" s="463"/>
      <c r="AG120" s="463"/>
      <c r="AH120" s="464"/>
      <c r="AI120" s="462">
        <f t="shared" ref="AI120" si="81">SUM(AI117:AL119)</f>
        <v>1366</v>
      </c>
      <c r="AJ120" s="463"/>
      <c r="AK120" s="463"/>
      <c r="AL120" s="464"/>
      <c r="AM120" s="462">
        <f t="shared" ref="AM120" si="82">SUM(AM117:AP119)</f>
        <v>0</v>
      </c>
      <c r="AN120" s="463"/>
      <c r="AO120" s="463"/>
      <c r="AP120" s="464"/>
      <c r="AQ120" s="462">
        <f t="shared" ref="AQ120" si="83">SUM(AQ117:AT119)</f>
        <v>1366</v>
      </c>
      <c r="AR120" s="463"/>
      <c r="AS120" s="463"/>
      <c r="AT120" s="464"/>
      <c r="AU120" s="462">
        <f t="shared" ref="AU120" si="84">SUM(AU117:AX119)</f>
        <v>0</v>
      </c>
      <c r="AV120" s="463"/>
      <c r="AW120" s="463"/>
      <c r="AX120" s="464"/>
      <c r="AY120" s="462">
        <f t="shared" ref="AY120" si="85">SUM(AY117:BB119)</f>
        <v>0</v>
      </c>
      <c r="AZ120" s="463"/>
      <c r="BA120" s="463"/>
      <c r="BB120" s="464"/>
      <c r="BC120" s="462">
        <f t="shared" ref="BC120" si="86">SUM(BC117:BF119)</f>
        <v>1366</v>
      </c>
      <c r="BD120" s="463"/>
      <c r="BE120" s="463"/>
      <c r="BF120" s="464"/>
      <c r="BG120" s="439">
        <f t="shared" si="26"/>
        <v>1</v>
      </c>
      <c r="BH120" s="440"/>
    </row>
    <row r="121" spans="1:60" ht="20.100000000000001" customHeight="1">
      <c r="A121" s="475" t="s">
        <v>536</v>
      </c>
      <c r="B121" s="476"/>
      <c r="C121" s="524" t="s">
        <v>885</v>
      </c>
      <c r="D121" s="525"/>
      <c r="E121" s="525"/>
      <c r="F121" s="525"/>
      <c r="G121" s="525"/>
      <c r="H121" s="525"/>
      <c r="I121" s="525"/>
      <c r="J121" s="525"/>
      <c r="K121" s="525"/>
      <c r="L121" s="525"/>
      <c r="M121" s="525"/>
      <c r="N121" s="525"/>
      <c r="O121" s="525"/>
      <c r="P121" s="525"/>
      <c r="Q121" s="525"/>
      <c r="R121" s="525"/>
      <c r="S121" s="525"/>
      <c r="T121" s="525"/>
      <c r="U121" s="525"/>
      <c r="V121" s="525"/>
      <c r="W121" s="525"/>
      <c r="X121" s="525"/>
      <c r="Y121" s="525"/>
      <c r="Z121" s="525"/>
      <c r="AA121" s="525"/>
      <c r="AB121" s="526"/>
      <c r="AC121" s="500" t="s">
        <v>32</v>
      </c>
      <c r="AD121" s="501"/>
      <c r="AE121" s="462">
        <v>40104</v>
      </c>
      <c r="AF121" s="463"/>
      <c r="AG121" s="463"/>
      <c r="AH121" s="464"/>
      <c r="AI121" s="462">
        <f t="shared" ref="AI121" si="87">AI116+AI120</f>
        <v>42121</v>
      </c>
      <c r="AJ121" s="463"/>
      <c r="AK121" s="463"/>
      <c r="AL121" s="464"/>
      <c r="AM121" s="462">
        <f t="shared" ref="AM121" si="88">AM116+AM120</f>
        <v>0</v>
      </c>
      <c r="AN121" s="463"/>
      <c r="AO121" s="463"/>
      <c r="AP121" s="464"/>
      <c r="AQ121" s="462">
        <f t="shared" ref="AQ121" si="89">AQ116+AQ120</f>
        <v>42121</v>
      </c>
      <c r="AR121" s="463"/>
      <c r="AS121" s="463"/>
      <c r="AT121" s="464"/>
      <c r="AU121" s="462">
        <f t="shared" ref="AU121" si="90">AU116+AU120</f>
        <v>92530</v>
      </c>
      <c r="AV121" s="463"/>
      <c r="AW121" s="463"/>
      <c r="AX121" s="464"/>
      <c r="AY121" s="462">
        <f t="shared" ref="AY121" si="91">AY116+AY120</f>
        <v>0</v>
      </c>
      <c r="AZ121" s="463"/>
      <c r="BA121" s="463"/>
      <c r="BB121" s="464"/>
      <c r="BC121" s="462">
        <f t="shared" ref="BC121" si="92">BC116+BC120</f>
        <v>42121</v>
      </c>
      <c r="BD121" s="463"/>
      <c r="BE121" s="463"/>
      <c r="BF121" s="464"/>
      <c r="BG121" s="439">
        <f t="shared" si="26"/>
        <v>1</v>
      </c>
      <c r="BH121" s="440"/>
    </row>
    <row r="122" spans="1:60" s="3" customFormat="1" ht="20.100000000000001" customHeight="1">
      <c r="A122" s="475" t="s">
        <v>537</v>
      </c>
      <c r="B122" s="476"/>
      <c r="C122" s="497" t="s">
        <v>24</v>
      </c>
      <c r="D122" s="498"/>
      <c r="E122" s="498"/>
      <c r="F122" s="498"/>
      <c r="G122" s="498"/>
      <c r="H122" s="498"/>
      <c r="I122" s="498"/>
      <c r="J122" s="498"/>
      <c r="K122" s="498"/>
      <c r="L122" s="498"/>
      <c r="M122" s="498"/>
      <c r="N122" s="498"/>
      <c r="O122" s="498"/>
      <c r="P122" s="498"/>
      <c r="Q122" s="498"/>
      <c r="R122" s="498"/>
      <c r="S122" s="498"/>
      <c r="T122" s="498"/>
      <c r="U122" s="498"/>
      <c r="V122" s="498"/>
      <c r="W122" s="498"/>
      <c r="X122" s="498"/>
      <c r="Y122" s="498"/>
      <c r="Z122" s="498"/>
      <c r="AA122" s="498"/>
      <c r="AB122" s="499"/>
      <c r="AC122" s="500" t="s">
        <v>52</v>
      </c>
      <c r="AD122" s="501"/>
      <c r="AE122" s="543">
        <v>11024</v>
      </c>
      <c r="AF122" s="544"/>
      <c r="AG122" s="544"/>
      <c r="AH122" s="545"/>
      <c r="AI122" s="462">
        <v>11368</v>
      </c>
      <c r="AJ122" s="463"/>
      <c r="AK122" s="463"/>
      <c r="AL122" s="464"/>
      <c r="AM122" s="462">
        <v>0</v>
      </c>
      <c r="AN122" s="463"/>
      <c r="AO122" s="463"/>
      <c r="AP122" s="464"/>
      <c r="AQ122" s="462">
        <v>11368</v>
      </c>
      <c r="AR122" s="463"/>
      <c r="AS122" s="463"/>
      <c r="AT122" s="464"/>
      <c r="AU122" s="462">
        <v>24962</v>
      </c>
      <c r="AV122" s="463"/>
      <c r="AW122" s="463"/>
      <c r="AX122" s="464"/>
      <c r="AY122" s="462">
        <v>0</v>
      </c>
      <c r="AZ122" s="463"/>
      <c r="BA122" s="463"/>
      <c r="BB122" s="464"/>
      <c r="BC122" s="462">
        <v>11368</v>
      </c>
      <c r="BD122" s="463"/>
      <c r="BE122" s="463"/>
      <c r="BF122" s="464"/>
      <c r="BG122" s="439">
        <f t="shared" si="26"/>
        <v>1</v>
      </c>
      <c r="BH122" s="440"/>
    </row>
    <row r="123" spans="1:60" ht="20.100000000000001" customHeight="1">
      <c r="A123" s="363" t="s">
        <v>538</v>
      </c>
      <c r="B123" s="364"/>
      <c r="C123" s="388" t="s">
        <v>63</v>
      </c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90"/>
      <c r="AC123" s="376" t="s">
        <v>82</v>
      </c>
      <c r="AD123" s="377"/>
      <c r="AE123" s="465">
        <v>600</v>
      </c>
      <c r="AF123" s="466"/>
      <c r="AG123" s="466"/>
      <c r="AH123" s="467"/>
      <c r="AI123" s="454">
        <v>517</v>
      </c>
      <c r="AJ123" s="455"/>
      <c r="AK123" s="455"/>
      <c r="AL123" s="456"/>
      <c r="AM123" s="454">
        <v>0</v>
      </c>
      <c r="AN123" s="455"/>
      <c r="AO123" s="455"/>
      <c r="AP123" s="456"/>
      <c r="AQ123" s="454">
        <v>517</v>
      </c>
      <c r="AR123" s="455"/>
      <c r="AS123" s="455"/>
      <c r="AT123" s="456"/>
      <c r="AU123" s="454">
        <v>0</v>
      </c>
      <c r="AV123" s="455"/>
      <c r="AW123" s="455"/>
      <c r="AX123" s="456"/>
      <c r="AY123" s="454">
        <v>0</v>
      </c>
      <c r="AZ123" s="455"/>
      <c r="BA123" s="455"/>
      <c r="BB123" s="456"/>
      <c r="BC123" s="454">
        <v>517</v>
      </c>
      <c r="BD123" s="455"/>
      <c r="BE123" s="455"/>
      <c r="BF123" s="456"/>
      <c r="BG123" s="457">
        <f t="shared" si="26"/>
        <v>1</v>
      </c>
      <c r="BH123" s="458"/>
    </row>
    <row r="124" spans="1:60" ht="20.100000000000001" customHeight="1">
      <c r="A124" s="363" t="s">
        <v>539</v>
      </c>
      <c r="B124" s="364"/>
      <c r="C124" s="388" t="s">
        <v>64</v>
      </c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  <c r="AA124" s="389"/>
      <c r="AB124" s="390"/>
      <c r="AC124" s="376" t="s">
        <v>83</v>
      </c>
      <c r="AD124" s="377"/>
      <c r="AE124" s="465">
        <v>1470</v>
      </c>
      <c r="AF124" s="466"/>
      <c r="AG124" s="466"/>
      <c r="AH124" s="467"/>
      <c r="AI124" s="454">
        <v>1847</v>
      </c>
      <c r="AJ124" s="455"/>
      <c r="AK124" s="455"/>
      <c r="AL124" s="456"/>
      <c r="AM124" s="454">
        <v>0</v>
      </c>
      <c r="AN124" s="455"/>
      <c r="AO124" s="455"/>
      <c r="AP124" s="456"/>
      <c r="AQ124" s="454">
        <v>1847</v>
      </c>
      <c r="AR124" s="455"/>
      <c r="AS124" s="455"/>
      <c r="AT124" s="456"/>
      <c r="AU124" s="454">
        <v>0</v>
      </c>
      <c r="AV124" s="455"/>
      <c r="AW124" s="455"/>
      <c r="AX124" s="456"/>
      <c r="AY124" s="454">
        <v>0</v>
      </c>
      <c r="AZ124" s="455"/>
      <c r="BA124" s="455"/>
      <c r="BB124" s="456"/>
      <c r="BC124" s="454">
        <v>1847</v>
      </c>
      <c r="BD124" s="455"/>
      <c r="BE124" s="455"/>
      <c r="BF124" s="456"/>
      <c r="BG124" s="457">
        <f t="shared" ref="BG124:BG174" si="93">IF(AI124&gt;0,BC124/AI124,"n.é.")</f>
        <v>1</v>
      </c>
      <c r="BH124" s="458"/>
    </row>
    <row r="125" spans="1:60" ht="20.100000000000001" customHeight="1">
      <c r="A125" s="363" t="s">
        <v>540</v>
      </c>
      <c r="B125" s="364"/>
      <c r="C125" s="388" t="s">
        <v>65</v>
      </c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  <c r="AA125" s="389"/>
      <c r="AB125" s="390"/>
      <c r="AC125" s="376" t="s">
        <v>84</v>
      </c>
      <c r="AD125" s="377"/>
      <c r="AE125" s="465">
        <v>0</v>
      </c>
      <c r="AF125" s="466"/>
      <c r="AG125" s="466"/>
      <c r="AH125" s="467"/>
      <c r="AI125" s="454">
        <v>0</v>
      </c>
      <c r="AJ125" s="455"/>
      <c r="AK125" s="455"/>
      <c r="AL125" s="456"/>
      <c r="AM125" s="454">
        <v>0</v>
      </c>
      <c r="AN125" s="455"/>
      <c r="AO125" s="455"/>
      <c r="AP125" s="456"/>
      <c r="AQ125" s="454">
        <v>0</v>
      </c>
      <c r="AR125" s="455"/>
      <c r="AS125" s="455"/>
      <c r="AT125" s="456"/>
      <c r="AU125" s="454">
        <v>0</v>
      </c>
      <c r="AV125" s="455"/>
      <c r="AW125" s="455"/>
      <c r="AX125" s="456"/>
      <c r="AY125" s="454">
        <v>0</v>
      </c>
      <c r="AZ125" s="455"/>
      <c r="BA125" s="455"/>
      <c r="BB125" s="456"/>
      <c r="BC125" s="454">
        <v>0</v>
      </c>
      <c r="BD125" s="455"/>
      <c r="BE125" s="455"/>
      <c r="BF125" s="456"/>
      <c r="BG125" s="457" t="str">
        <f t="shared" si="93"/>
        <v>n.é.</v>
      </c>
      <c r="BH125" s="458"/>
    </row>
    <row r="126" spans="1:60" ht="20.100000000000001" customHeight="1">
      <c r="A126" s="475" t="s">
        <v>541</v>
      </c>
      <c r="B126" s="476"/>
      <c r="C126" s="497" t="s">
        <v>886</v>
      </c>
      <c r="D126" s="498"/>
      <c r="E126" s="498"/>
      <c r="F126" s="498"/>
      <c r="G126" s="498"/>
      <c r="H126" s="498"/>
      <c r="I126" s="498"/>
      <c r="J126" s="498"/>
      <c r="K126" s="498"/>
      <c r="L126" s="498"/>
      <c r="M126" s="498"/>
      <c r="N126" s="498"/>
      <c r="O126" s="498"/>
      <c r="P126" s="498"/>
      <c r="Q126" s="498"/>
      <c r="R126" s="498"/>
      <c r="S126" s="498"/>
      <c r="T126" s="498"/>
      <c r="U126" s="498"/>
      <c r="V126" s="498"/>
      <c r="W126" s="498"/>
      <c r="X126" s="498"/>
      <c r="Y126" s="498"/>
      <c r="Z126" s="498"/>
      <c r="AA126" s="498"/>
      <c r="AB126" s="499"/>
      <c r="AC126" s="500" t="s">
        <v>92</v>
      </c>
      <c r="AD126" s="501"/>
      <c r="AE126" s="462">
        <v>2070</v>
      </c>
      <c r="AF126" s="463"/>
      <c r="AG126" s="463"/>
      <c r="AH126" s="464"/>
      <c r="AI126" s="462">
        <f t="shared" ref="AI126" si="94">SUM(AI123:AL125)</f>
        <v>2364</v>
      </c>
      <c r="AJ126" s="463"/>
      <c r="AK126" s="463"/>
      <c r="AL126" s="464"/>
      <c r="AM126" s="462">
        <f t="shared" ref="AM126" si="95">SUM(AM123:AP125)</f>
        <v>0</v>
      </c>
      <c r="AN126" s="463"/>
      <c r="AO126" s="463"/>
      <c r="AP126" s="464"/>
      <c r="AQ126" s="462">
        <f t="shared" ref="AQ126" si="96">SUM(AQ123:AT125)</f>
        <v>2364</v>
      </c>
      <c r="AR126" s="463"/>
      <c r="AS126" s="463"/>
      <c r="AT126" s="464"/>
      <c r="AU126" s="462">
        <f t="shared" ref="AU126" si="97">SUM(AU123:AX125)</f>
        <v>0</v>
      </c>
      <c r="AV126" s="463"/>
      <c r="AW126" s="463"/>
      <c r="AX126" s="464"/>
      <c r="AY126" s="462">
        <f t="shared" ref="AY126" si="98">SUM(AY123:BB125)</f>
        <v>0</v>
      </c>
      <c r="AZ126" s="463"/>
      <c r="BA126" s="463"/>
      <c r="BB126" s="464"/>
      <c r="BC126" s="462">
        <f t="shared" ref="BC126" si="99">SUM(BC123:BF125)</f>
        <v>2364</v>
      </c>
      <c r="BD126" s="463"/>
      <c r="BE126" s="463"/>
      <c r="BF126" s="464"/>
      <c r="BG126" s="439">
        <f t="shared" si="93"/>
        <v>1</v>
      </c>
      <c r="BH126" s="440"/>
    </row>
    <row r="127" spans="1:60" ht="20.100000000000001" customHeight="1">
      <c r="A127" s="363" t="s">
        <v>542</v>
      </c>
      <c r="B127" s="364"/>
      <c r="C127" s="388" t="s">
        <v>66</v>
      </c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  <c r="AA127" s="389"/>
      <c r="AB127" s="390"/>
      <c r="AC127" s="376" t="s">
        <v>85</v>
      </c>
      <c r="AD127" s="377"/>
      <c r="AE127" s="465">
        <v>1918</v>
      </c>
      <c r="AF127" s="466"/>
      <c r="AG127" s="466"/>
      <c r="AH127" s="467"/>
      <c r="AI127" s="454">
        <v>1366</v>
      </c>
      <c r="AJ127" s="455"/>
      <c r="AK127" s="455"/>
      <c r="AL127" s="456"/>
      <c r="AM127" s="454">
        <v>0</v>
      </c>
      <c r="AN127" s="455"/>
      <c r="AO127" s="455"/>
      <c r="AP127" s="456"/>
      <c r="AQ127" s="454">
        <v>1366</v>
      </c>
      <c r="AR127" s="455"/>
      <c r="AS127" s="455"/>
      <c r="AT127" s="456"/>
      <c r="AU127" s="454">
        <v>0</v>
      </c>
      <c r="AV127" s="455"/>
      <c r="AW127" s="455"/>
      <c r="AX127" s="456"/>
      <c r="AY127" s="454">
        <v>28</v>
      </c>
      <c r="AZ127" s="455"/>
      <c r="BA127" s="455"/>
      <c r="BB127" s="456"/>
      <c r="BC127" s="454">
        <v>1366</v>
      </c>
      <c r="BD127" s="455"/>
      <c r="BE127" s="455"/>
      <c r="BF127" s="456"/>
      <c r="BG127" s="457">
        <f t="shared" si="93"/>
        <v>1</v>
      </c>
      <c r="BH127" s="458"/>
    </row>
    <row r="128" spans="1:60" ht="20.100000000000001" customHeight="1">
      <c r="A128" s="363" t="s">
        <v>543</v>
      </c>
      <c r="B128" s="364"/>
      <c r="C128" s="388" t="s">
        <v>67</v>
      </c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  <c r="AA128" s="389"/>
      <c r="AB128" s="390"/>
      <c r="AC128" s="376" t="s">
        <v>86</v>
      </c>
      <c r="AD128" s="377"/>
      <c r="AE128" s="465">
        <v>1120</v>
      </c>
      <c r="AF128" s="466"/>
      <c r="AG128" s="466"/>
      <c r="AH128" s="467"/>
      <c r="AI128" s="454">
        <v>999</v>
      </c>
      <c r="AJ128" s="455"/>
      <c r="AK128" s="455"/>
      <c r="AL128" s="456"/>
      <c r="AM128" s="454">
        <v>0</v>
      </c>
      <c r="AN128" s="455"/>
      <c r="AO128" s="455"/>
      <c r="AP128" s="456"/>
      <c r="AQ128" s="454">
        <v>999</v>
      </c>
      <c r="AR128" s="455"/>
      <c r="AS128" s="455"/>
      <c r="AT128" s="456"/>
      <c r="AU128" s="454">
        <v>0</v>
      </c>
      <c r="AV128" s="455"/>
      <c r="AW128" s="455"/>
      <c r="AX128" s="456"/>
      <c r="AY128" s="454">
        <v>0</v>
      </c>
      <c r="AZ128" s="455"/>
      <c r="BA128" s="455"/>
      <c r="BB128" s="456"/>
      <c r="BC128" s="454">
        <v>999</v>
      </c>
      <c r="BD128" s="455"/>
      <c r="BE128" s="455"/>
      <c r="BF128" s="456"/>
      <c r="BG128" s="457">
        <f t="shared" si="93"/>
        <v>1</v>
      </c>
      <c r="BH128" s="458"/>
    </row>
    <row r="129" spans="1:60" ht="20.100000000000001" customHeight="1">
      <c r="A129" s="475" t="s">
        <v>544</v>
      </c>
      <c r="B129" s="476"/>
      <c r="C129" s="497" t="s">
        <v>887</v>
      </c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498"/>
      <c r="R129" s="498"/>
      <c r="S129" s="498"/>
      <c r="T129" s="498"/>
      <c r="U129" s="498"/>
      <c r="V129" s="498"/>
      <c r="W129" s="498"/>
      <c r="X129" s="498"/>
      <c r="Y129" s="498"/>
      <c r="Z129" s="498"/>
      <c r="AA129" s="498"/>
      <c r="AB129" s="499"/>
      <c r="AC129" s="500" t="s">
        <v>93</v>
      </c>
      <c r="AD129" s="501"/>
      <c r="AE129" s="462">
        <v>3038</v>
      </c>
      <c r="AF129" s="463"/>
      <c r="AG129" s="463"/>
      <c r="AH129" s="464"/>
      <c r="AI129" s="462">
        <f t="shared" ref="AI129" si="100">SUM(AI127:AL128)</f>
        <v>2365</v>
      </c>
      <c r="AJ129" s="463"/>
      <c r="AK129" s="463"/>
      <c r="AL129" s="464"/>
      <c r="AM129" s="462">
        <f t="shared" ref="AM129" si="101">SUM(AM127:AP128)</f>
        <v>0</v>
      </c>
      <c r="AN129" s="463"/>
      <c r="AO129" s="463"/>
      <c r="AP129" s="464"/>
      <c r="AQ129" s="462">
        <f t="shared" ref="AQ129" si="102">SUM(AQ127:AT128)</f>
        <v>2365</v>
      </c>
      <c r="AR129" s="463"/>
      <c r="AS129" s="463"/>
      <c r="AT129" s="464"/>
      <c r="AU129" s="462">
        <f t="shared" ref="AU129" si="103">SUM(AU127:AX128)</f>
        <v>0</v>
      </c>
      <c r="AV129" s="463"/>
      <c r="AW129" s="463"/>
      <c r="AX129" s="464"/>
      <c r="AY129" s="462">
        <f t="shared" ref="AY129" si="104">SUM(AY127:BB128)</f>
        <v>28</v>
      </c>
      <c r="AZ129" s="463"/>
      <c r="BA129" s="463"/>
      <c r="BB129" s="464"/>
      <c r="BC129" s="462">
        <f t="shared" ref="BC129" si="105">SUM(BC127:BF128)</f>
        <v>2365</v>
      </c>
      <c r="BD129" s="463"/>
      <c r="BE129" s="463"/>
      <c r="BF129" s="464"/>
      <c r="BG129" s="439">
        <f t="shared" si="93"/>
        <v>1</v>
      </c>
      <c r="BH129" s="440"/>
    </row>
    <row r="130" spans="1:60" ht="20.100000000000001" customHeight="1">
      <c r="A130" s="363" t="s">
        <v>545</v>
      </c>
      <c r="B130" s="364"/>
      <c r="C130" s="388" t="s">
        <v>68</v>
      </c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  <c r="AA130" s="389"/>
      <c r="AB130" s="390"/>
      <c r="AC130" s="376" t="s">
        <v>87</v>
      </c>
      <c r="AD130" s="377"/>
      <c r="AE130" s="465">
        <v>2210</v>
      </c>
      <c r="AF130" s="466"/>
      <c r="AG130" s="466"/>
      <c r="AH130" s="467"/>
      <c r="AI130" s="454">
        <v>2450</v>
      </c>
      <c r="AJ130" s="455"/>
      <c r="AK130" s="455"/>
      <c r="AL130" s="456"/>
      <c r="AM130" s="454">
        <v>0</v>
      </c>
      <c r="AN130" s="455"/>
      <c r="AO130" s="455"/>
      <c r="AP130" s="456"/>
      <c r="AQ130" s="454">
        <v>1608</v>
      </c>
      <c r="AR130" s="455"/>
      <c r="AS130" s="455"/>
      <c r="AT130" s="456"/>
      <c r="AU130" s="454">
        <v>4653</v>
      </c>
      <c r="AV130" s="455"/>
      <c r="AW130" s="455"/>
      <c r="AX130" s="456"/>
      <c r="AY130" s="454">
        <v>0</v>
      </c>
      <c r="AZ130" s="455"/>
      <c r="BA130" s="455"/>
      <c r="BB130" s="456"/>
      <c r="BC130" s="454">
        <v>1608</v>
      </c>
      <c r="BD130" s="455"/>
      <c r="BE130" s="455"/>
      <c r="BF130" s="456"/>
      <c r="BG130" s="457">
        <f t="shared" si="93"/>
        <v>0.65632653061224488</v>
      </c>
      <c r="BH130" s="458"/>
    </row>
    <row r="131" spans="1:60" ht="20.100000000000001" customHeight="1">
      <c r="A131" s="363" t="s">
        <v>744</v>
      </c>
      <c r="B131" s="364"/>
      <c r="C131" s="388" t="s">
        <v>69</v>
      </c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  <c r="AA131" s="389"/>
      <c r="AB131" s="390"/>
      <c r="AC131" s="376" t="s">
        <v>88</v>
      </c>
      <c r="AD131" s="377"/>
      <c r="AE131" s="465">
        <v>0</v>
      </c>
      <c r="AF131" s="466"/>
      <c r="AG131" s="466"/>
      <c r="AH131" s="467"/>
      <c r="AI131" s="454">
        <v>0</v>
      </c>
      <c r="AJ131" s="455"/>
      <c r="AK131" s="455"/>
      <c r="AL131" s="456"/>
      <c r="AM131" s="454">
        <v>0</v>
      </c>
      <c r="AN131" s="455"/>
      <c r="AO131" s="455"/>
      <c r="AP131" s="456"/>
      <c r="AQ131" s="454">
        <v>0</v>
      </c>
      <c r="AR131" s="455"/>
      <c r="AS131" s="455"/>
      <c r="AT131" s="456"/>
      <c r="AU131" s="454">
        <v>0</v>
      </c>
      <c r="AV131" s="455"/>
      <c r="AW131" s="455"/>
      <c r="AX131" s="456"/>
      <c r="AY131" s="454">
        <v>0</v>
      </c>
      <c r="AZ131" s="455"/>
      <c r="BA131" s="455"/>
      <c r="BB131" s="456"/>
      <c r="BC131" s="454">
        <v>0</v>
      </c>
      <c r="BD131" s="455"/>
      <c r="BE131" s="455"/>
      <c r="BF131" s="456"/>
      <c r="BG131" s="457" t="str">
        <f t="shared" si="93"/>
        <v>n.é.</v>
      </c>
      <c r="BH131" s="458"/>
    </row>
    <row r="132" spans="1:60" ht="20.100000000000001" customHeight="1">
      <c r="A132" s="363" t="s">
        <v>745</v>
      </c>
      <c r="B132" s="364"/>
      <c r="C132" s="388" t="s">
        <v>70</v>
      </c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  <c r="AA132" s="389"/>
      <c r="AB132" s="390"/>
      <c r="AC132" s="376" t="s">
        <v>89</v>
      </c>
      <c r="AD132" s="377"/>
      <c r="AE132" s="465">
        <v>0</v>
      </c>
      <c r="AF132" s="466"/>
      <c r="AG132" s="466"/>
      <c r="AH132" s="467"/>
      <c r="AI132" s="454">
        <v>48</v>
      </c>
      <c r="AJ132" s="455"/>
      <c r="AK132" s="455"/>
      <c r="AL132" s="456"/>
      <c r="AM132" s="454">
        <v>0</v>
      </c>
      <c r="AN132" s="455"/>
      <c r="AO132" s="455"/>
      <c r="AP132" s="456"/>
      <c r="AQ132" s="454">
        <v>48</v>
      </c>
      <c r="AR132" s="455"/>
      <c r="AS132" s="455"/>
      <c r="AT132" s="456"/>
      <c r="AU132" s="454">
        <v>0</v>
      </c>
      <c r="AV132" s="455"/>
      <c r="AW132" s="455"/>
      <c r="AX132" s="456"/>
      <c r="AY132" s="454">
        <v>0</v>
      </c>
      <c r="AZ132" s="455"/>
      <c r="BA132" s="455"/>
      <c r="BB132" s="456"/>
      <c r="BC132" s="454">
        <v>48</v>
      </c>
      <c r="BD132" s="455"/>
      <c r="BE132" s="455"/>
      <c r="BF132" s="456"/>
      <c r="BG132" s="457">
        <f t="shared" si="93"/>
        <v>1</v>
      </c>
      <c r="BH132" s="458"/>
    </row>
    <row r="133" spans="1:60" ht="20.100000000000001" customHeight="1">
      <c r="A133" s="363" t="s">
        <v>746</v>
      </c>
      <c r="B133" s="364"/>
      <c r="C133" s="388" t="s">
        <v>71</v>
      </c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  <c r="AA133" s="389"/>
      <c r="AB133" s="390"/>
      <c r="AC133" s="376" t="s">
        <v>90</v>
      </c>
      <c r="AD133" s="377"/>
      <c r="AE133" s="465">
        <v>300</v>
      </c>
      <c r="AF133" s="466"/>
      <c r="AG133" s="466"/>
      <c r="AH133" s="467"/>
      <c r="AI133" s="454">
        <v>44</v>
      </c>
      <c r="AJ133" s="455"/>
      <c r="AK133" s="455"/>
      <c r="AL133" s="456"/>
      <c r="AM133" s="454">
        <v>0</v>
      </c>
      <c r="AN133" s="455"/>
      <c r="AO133" s="455"/>
      <c r="AP133" s="456"/>
      <c r="AQ133" s="454">
        <v>44</v>
      </c>
      <c r="AR133" s="455"/>
      <c r="AS133" s="455"/>
      <c r="AT133" s="456"/>
      <c r="AU133" s="454">
        <v>0</v>
      </c>
      <c r="AV133" s="455"/>
      <c r="AW133" s="455"/>
      <c r="AX133" s="456"/>
      <c r="AY133" s="454">
        <v>0</v>
      </c>
      <c r="AZ133" s="455"/>
      <c r="BA133" s="455"/>
      <c r="BB133" s="456"/>
      <c r="BC133" s="454">
        <v>44</v>
      </c>
      <c r="BD133" s="455"/>
      <c r="BE133" s="455"/>
      <c r="BF133" s="456"/>
      <c r="BG133" s="457">
        <f t="shared" si="93"/>
        <v>1</v>
      </c>
      <c r="BH133" s="458"/>
    </row>
    <row r="134" spans="1:60" ht="20.100000000000001" customHeight="1">
      <c r="A134" s="363" t="s">
        <v>747</v>
      </c>
      <c r="B134" s="364"/>
      <c r="C134" s="491" t="s">
        <v>72</v>
      </c>
      <c r="D134" s="492"/>
      <c r="E134" s="492"/>
      <c r="F134" s="492"/>
      <c r="G134" s="492"/>
      <c r="H134" s="492"/>
      <c r="I134" s="492"/>
      <c r="J134" s="492"/>
      <c r="K134" s="492"/>
      <c r="L134" s="492"/>
      <c r="M134" s="492"/>
      <c r="N134" s="492"/>
      <c r="O134" s="492"/>
      <c r="P134" s="492"/>
      <c r="Q134" s="492"/>
      <c r="R134" s="492"/>
      <c r="S134" s="492"/>
      <c r="T134" s="492"/>
      <c r="U134" s="492"/>
      <c r="V134" s="492"/>
      <c r="W134" s="492"/>
      <c r="X134" s="492"/>
      <c r="Y134" s="492"/>
      <c r="Z134" s="492"/>
      <c r="AA134" s="492"/>
      <c r="AB134" s="493"/>
      <c r="AC134" s="376" t="s">
        <v>91</v>
      </c>
      <c r="AD134" s="377"/>
      <c r="AE134" s="465">
        <v>310</v>
      </c>
      <c r="AF134" s="466"/>
      <c r="AG134" s="466"/>
      <c r="AH134" s="467"/>
      <c r="AI134" s="454">
        <v>306</v>
      </c>
      <c r="AJ134" s="455"/>
      <c r="AK134" s="455"/>
      <c r="AL134" s="456"/>
      <c r="AM134" s="454">
        <v>0</v>
      </c>
      <c r="AN134" s="455"/>
      <c r="AO134" s="455"/>
      <c r="AP134" s="456"/>
      <c r="AQ134" s="454">
        <v>306</v>
      </c>
      <c r="AR134" s="455"/>
      <c r="AS134" s="455"/>
      <c r="AT134" s="456"/>
      <c r="AU134" s="454">
        <v>0</v>
      </c>
      <c r="AV134" s="455"/>
      <c r="AW134" s="455"/>
      <c r="AX134" s="456"/>
      <c r="AY134" s="454">
        <v>0</v>
      </c>
      <c r="AZ134" s="455"/>
      <c r="BA134" s="455"/>
      <c r="BB134" s="456"/>
      <c r="BC134" s="454">
        <v>306</v>
      </c>
      <c r="BD134" s="455"/>
      <c r="BE134" s="455"/>
      <c r="BF134" s="456"/>
      <c r="BG134" s="457">
        <f t="shared" si="93"/>
        <v>1</v>
      </c>
      <c r="BH134" s="458"/>
    </row>
    <row r="135" spans="1:60" ht="20.100000000000001" customHeight="1">
      <c r="A135" s="363" t="s">
        <v>748</v>
      </c>
      <c r="B135" s="364"/>
      <c r="C135" s="365" t="s">
        <v>73</v>
      </c>
      <c r="D135" s="366"/>
      <c r="E135" s="366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6"/>
      <c r="R135" s="366"/>
      <c r="S135" s="366"/>
      <c r="T135" s="366"/>
      <c r="U135" s="366"/>
      <c r="V135" s="366"/>
      <c r="W135" s="366"/>
      <c r="X135" s="366"/>
      <c r="Y135" s="366"/>
      <c r="Z135" s="366"/>
      <c r="AA135" s="366"/>
      <c r="AB135" s="367"/>
      <c r="AC135" s="376" t="s">
        <v>94</v>
      </c>
      <c r="AD135" s="377"/>
      <c r="AE135" s="465">
        <v>545</v>
      </c>
      <c r="AF135" s="466"/>
      <c r="AG135" s="466"/>
      <c r="AH135" s="467"/>
      <c r="AI135" s="454">
        <v>0</v>
      </c>
      <c r="AJ135" s="455"/>
      <c r="AK135" s="455"/>
      <c r="AL135" s="456"/>
      <c r="AM135" s="454">
        <v>0</v>
      </c>
      <c r="AN135" s="455"/>
      <c r="AO135" s="455"/>
      <c r="AP135" s="456"/>
      <c r="AQ135" s="454">
        <v>0</v>
      </c>
      <c r="AR135" s="455"/>
      <c r="AS135" s="455"/>
      <c r="AT135" s="456"/>
      <c r="AU135" s="454">
        <v>0</v>
      </c>
      <c r="AV135" s="455"/>
      <c r="AW135" s="455"/>
      <c r="AX135" s="456"/>
      <c r="AY135" s="454">
        <v>0</v>
      </c>
      <c r="AZ135" s="455"/>
      <c r="BA135" s="455"/>
      <c r="BB135" s="456"/>
      <c r="BC135" s="454">
        <v>0</v>
      </c>
      <c r="BD135" s="455"/>
      <c r="BE135" s="455"/>
      <c r="BF135" s="456"/>
      <c r="BG135" s="457" t="str">
        <f t="shared" si="93"/>
        <v>n.é.</v>
      </c>
      <c r="BH135" s="458"/>
    </row>
    <row r="136" spans="1:60" ht="20.100000000000001" customHeight="1">
      <c r="A136" s="363" t="s">
        <v>749</v>
      </c>
      <c r="B136" s="364"/>
      <c r="C136" s="388" t="s">
        <v>74</v>
      </c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  <c r="AA136" s="389"/>
      <c r="AB136" s="390"/>
      <c r="AC136" s="376" t="s">
        <v>95</v>
      </c>
      <c r="AD136" s="377"/>
      <c r="AE136" s="465">
        <v>1008</v>
      </c>
      <c r="AF136" s="466"/>
      <c r="AG136" s="466"/>
      <c r="AH136" s="467"/>
      <c r="AI136" s="454">
        <v>1128</v>
      </c>
      <c r="AJ136" s="455"/>
      <c r="AK136" s="455"/>
      <c r="AL136" s="456"/>
      <c r="AM136" s="454">
        <v>0</v>
      </c>
      <c r="AN136" s="455"/>
      <c r="AO136" s="455"/>
      <c r="AP136" s="456"/>
      <c r="AQ136" s="454">
        <v>1128</v>
      </c>
      <c r="AR136" s="455"/>
      <c r="AS136" s="455"/>
      <c r="AT136" s="456"/>
      <c r="AU136" s="454">
        <v>0</v>
      </c>
      <c r="AV136" s="455"/>
      <c r="AW136" s="455"/>
      <c r="AX136" s="456"/>
      <c r="AY136" s="454">
        <v>0</v>
      </c>
      <c r="AZ136" s="455"/>
      <c r="BA136" s="455"/>
      <c r="BB136" s="456"/>
      <c r="BC136" s="454">
        <v>1128</v>
      </c>
      <c r="BD136" s="455"/>
      <c r="BE136" s="455"/>
      <c r="BF136" s="456"/>
      <c r="BG136" s="457">
        <f t="shared" si="93"/>
        <v>1</v>
      </c>
      <c r="BH136" s="458"/>
    </row>
    <row r="137" spans="1:60" ht="20.100000000000001" customHeight="1">
      <c r="A137" s="475" t="s">
        <v>750</v>
      </c>
      <c r="B137" s="476"/>
      <c r="C137" s="497" t="s">
        <v>888</v>
      </c>
      <c r="D137" s="498"/>
      <c r="E137" s="498"/>
      <c r="F137" s="498"/>
      <c r="G137" s="498"/>
      <c r="H137" s="498"/>
      <c r="I137" s="498"/>
      <c r="J137" s="498"/>
      <c r="K137" s="498"/>
      <c r="L137" s="498"/>
      <c r="M137" s="498"/>
      <c r="N137" s="498"/>
      <c r="O137" s="498"/>
      <c r="P137" s="498"/>
      <c r="Q137" s="498"/>
      <c r="R137" s="498"/>
      <c r="S137" s="498"/>
      <c r="T137" s="498"/>
      <c r="U137" s="498"/>
      <c r="V137" s="498"/>
      <c r="W137" s="498"/>
      <c r="X137" s="498"/>
      <c r="Y137" s="498"/>
      <c r="Z137" s="498"/>
      <c r="AA137" s="498"/>
      <c r="AB137" s="499"/>
      <c r="AC137" s="500" t="s">
        <v>96</v>
      </c>
      <c r="AD137" s="501"/>
      <c r="AE137" s="462">
        <v>4373</v>
      </c>
      <c r="AF137" s="463"/>
      <c r="AG137" s="463"/>
      <c r="AH137" s="464"/>
      <c r="AI137" s="462">
        <f>SUM(AI130:AL136)</f>
        <v>3976</v>
      </c>
      <c r="AJ137" s="463"/>
      <c r="AK137" s="463"/>
      <c r="AL137" s="464"/>
      <c r="AM137" s="462">
        <f t="shared" ref="AM137" si="106">SUM(AM130:AP136)</f>
        <v>0</v>
      </c>
      <c r="AN137" s="463"/>
      <c r="AO137" s="463"/>
      <c r="AP137" s="464"/>
      <c r="AQ137" s="462">
        <f t="shared" ref="AQ137" si="107">SUM(AQ130:AT136)</f>
        <v>3134</v>
      </c>
      <c r="AR137" s="463"/>
      <c r="AS137" s="463"/>
      <c r="AT137" s="464"/>
      <c r="AU137" s="462">
        <f t="shared" ref="AU137" si="108">SUM(AU130:AX136)</f>
        <v>4653</v>
      </c>
      <c r="AV137" s="463"/>
      <c r="AW137" s="463"/>
      <c r="AX137" s="464"/>
      <c r="AY137" s="462">
        <f t="shared" ref="AY137" si="109">SUM(AY130:BB136)</f>
        <v>0</v>
      </c>
      <c r="AZ137" s="463"/>
      <c r="BA137" s="463"/>
      <c r="BB137" s="464"/>
      <c r="BC137" s="462">
        <f t="shared" ref="BC137" si="110">SUM(BC130:BF136)</f>
        <v>3134</v>
      </c>
      <c r="BD137" s="463"/>
      <c r="BE137" s="463"/>
      <c r="BF137" s="464"/>
      <c r="BG137" s="439">
        <f t="shared" si="93"/>
        <v>0.7882293762575453</v>
      </c>
      <c r="BH137" s="440"/>
    </row>
    <row r="138" spans="1:60" ht="20.100000000000001" customHeight="1">
      <c r="A138" s="363" t="s">
        <v>751</v>
      </c>
      <c r="B138" s="364"/>
      <c r="C138" s="388" t="s">
        <v>75</v>
      </c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  <c r="AA138" s="389"/>
      <c r="AB138" s="390"/>
      <c r="AC138" s="376" t="s">
        <v>97</v>
      </c>
      <c r="AD138" s="377"/>
      <c r="AE138" s="465">
        <v>767</v>
      </c>
      <c r="AF138" s="466"/>
      <c r="AG138" s="466"/>
      <c r="AH138" s="467"/>
      <c r="AI138" s="454">
        <v>691</v>
      </c>
      <c r="AJ138" s="455"/>
      <c r="AK138" s="455"/>
      <c r="AL138" s="456"/>
      <c r="AM138" s="454">
        <v>0</v>
      </c>
      <c r="AN138" s="455"/>
      <c r="AO138" s="455"/>
      <c r="AP138" s="456"/>
      <c r="AQ138" s="454">
        <v>691</v>
      </c>
      <c r="AR138" s="455"/>
      <c r="AS138" s="455"/>
      <c r="AT138" s="456"/>
      <c r="AU138" s="454">
        <v>0</v>
      </c>
      <c r="AV138" s="455"/>
      <c r="AW138" s="455"/>
      <c r="AX138" s="456"/>
      <c r="AY138" s="454">
        <v>0</v>
      </c>
      <c r="AZ138" s="455"/>
      <c r="BA138" s="455"/>
      <c r="BB138" s="456"/>
      <c r="BC138" s="454">
        <v>691</v>
      </c>
      <c r="BD138" s="455"/>
      <c r="BE138" s="455"/>
      <c r="BF138" s="456"/>
      <c r="BG138" s="457">
        <f t="shared" si="93"/>
        <v>1</v>
      </c>
      <c r="BH138" s="458"/>
    </row>
    <row r="139" spans="1:60" ht="20.100000000000001" customHeight="1">
      <c r="A139" s="363" t="s">
        <v>752</v>
      </c>
      <c r="B139" s="364"/>
      <c r="C139" s="388" t="s">
        <v>76</v>
      </c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  <c r="T139" s="389"/>
      <c r="U139" s="389"/>
      <c r="V139" s="389"/>
      <c r="W139" s="389"/>
      <c r="X139" s="389"/>
      <c r="Y139" s="389"/>
      <c r="Z139" s="389"/>
      <c r="AA139" s="389"/>
      <c r="AB139" s="390"/>
      <c r="AC139" s="376" t="s">
        <v>98</v>
      </c>
      <c r="AD139" s="377"/>
      <c r="AE139" s="465">
        <v>0</v>
      </c>
      <c r="AF139" s="466"/>
      <c r="AG139" s="466"/>
      <c r="AH139" s="467"/>
      <c r="AI139" s="454">
        <v>0</v>
      </c>
      <c r="AJ139" s="455"/>
      <c r="AK139" s="455"/>
      <c r="AL139" s="456"/>
      <c r="AM139" s="454">
        <v>0</v>
      </c>
      <c r="AN139" s="455"/>
      <c r="AO139" s="455"/>
      <c r="AP139" s="456"/>
      <c r="AQ139" s="454">
        <v>0</v>
      </c>
      <c r="AR139" s="455"/>
      <c r="AS139" s="455"/>
      <c r="AT139" s="456"/>
      <c r="AU139" s="454">
        <v>0</v>
      </c>
      <c r="AV139" s="455"/>
      <c r="AW139" s="455"/>
      <c r="AX139" s="456"/>
      <c r="AY139" s="454">
        <v>0</v>
      </c>
      <c r="AZ139" s="455"/>
      <c r="BA139" s="455"/>
      <c r="BB139" s="456"/>
      <c r="BC139" s="454">
        <v>0</v>
      </c>
      <c r="BD139" s="455"/>
      <c r="BE139" s="455"/>
      <c r="BF139" s="456"/>
      <c r="BG139" s="457" t="str">
        <f t="shared" si="93"/>
        <v>n.é.</v>
      </c>
      <c r="BH139" s="458"/>
    </row>
    <row r="140" spans="1:60" ht="20.100000000000001" customHeight="1">
      <c r="A140" s="475" t="s">
        <v>753</v>
      </c>
      <c r="B140" s="476"/>
      <c r="C140" s="497" t="s">
        <v>889</v>
      </c>
      <c r="D140" s="498"/>
      <c r="E140" s="498"/>
      <c r="F140" s="498"/>
      <c r="G140" s="498"/>
      <c r="H140" s="498"/>
      <c r="I140" s="498"/>
      <c r="J140" s="498"/>
      <c r="K140" s="498"/>
      <c r="L140" s="498"/>
      <c r="M140" s="498"/>
      <c r="N140" s="498"/>
      <c r="O140" s="498"/>
      <c r="P140" s="498"/>
      <c r="Q140" s="498"/>
      <c r="R140" s="498"/>
      <c r="S140" s="498"/>
      <c r="T140" s="498"/>
      <c r="U140" s="498"/>
      <c r="V140" s="498"/>
      <c r="W140" s="498"/>
      <c r="X140" s="498"/>
      <c r="Y140" s="498"/>
      <c r="Z140" s="498"/>
      <c r="AA140" s="498"/>
      <c r="AB140" s="499"/>
      <c r="AC140" s="500" t="s">
        <v>99</v>
      </c>
      <c r="AD140" s="501"/>
      <c r="AE140" s="462">
        <v>767</v>
      </c>
      <c r="AF140" s="463"/>
      <c r="AG140" s="463"/>
      <c r="AH140" s="464"/>
      <c r="AI140" s="462">
        <f t="shared" ref="AI140" si="111">SUM(AI138:AL139)</f>
        <v>691</v>
      </c>
      <c r="AJ140" s="463"/>
      <c r="AK140" s="463"/>
      <c r="AL140" s="464"/>
      <c r="AM140" s="462">
        <f t="shared" ref="AM140" si="112">SUM(AM138:AP139)</f>
        <v>0</v>
      </c>
      <c r="AN140" s="463"/>
      <c r="AO140" s="463"/>
      <c r="AP140" s="464"/>
      <c r="AQ140" s="462">
        <f t="shared" ref="AQ140" si="113">SUM(AQ138:AT139)</f>
        <v>691</v>
      </c>
      <c r="AR140" s="463"/>
      <c r="AS140" s="463"/>
      <c r="AT140" s="464"/>
      <c r="AU140" s="462">
        <f t="shared" ref="AU140" si="114">SUM(AU138:AX139)</f>
        <v>0</v>
      </c>
      <c r="AV140" s="463"/>
      <c r="AW140" s="463"/>
      <c r="AX140" s="464"/>
      <c r="AY140" s="462">
        <f t="shared" ref="AY140" si="115">SUM(AY138:BB139)</f>
        <v>0</v>
      </c>
      <c r="AZ140" s="463"/>
      <c r="BA140" s="463"/>
      <c r="BB140" s="464"/>
      <c r="BC140" s="462">
        <f t="shared" ref="BC140" si="116">SUM(BC138:BF139)</f>
        <v>691</v>
      </c>
      <c r="BD140" s="463"/>
      <c r="BE140" s="463"/>
      <c r="BF140" s="464"/>
      <c r="BG140" s="439">
        <f t="shared" si="93"/>
        <v>1</v>
      </c>
      <c r="BH140" s="440"/>
    </row>
    <row r="141" spans="1:60" ht="20.100000000000001" customHeight="1">
      <c r="A141" s="434" t="s">
        <v>754</v>
      </c>
      <c r="B141" s="364"/>
      <c r="C141" s="388" t="s">
        <v>77</v>
      </c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  <c r="AA141" s="389"/>
      <c r="AB141" s="390"/>
      <c r="AC141" s="376" t="s">
        <v>100</v>
      </c>
      <c r="AD141" s="377"/>
      <c r="AE141" s="465">
        <v>2599</v>
      </c>
      <c r="AF141" s="466"/>
      <c r="AG141" s="466"/>
      <c r="AH141" s="467"/>
      <c r="AI141" s="454">
        <v>2116</v>
      </c>
      <c r="AJ141" s="455"/>
      <c r="AK141" s="455"/>
      <c r="AL141" s="456"/>
      <c r="AM141" s="454">
        <v>0</v>
      </c>
      <c r="AN141" s="455"/>
      <c r="AO141" s="455"/>
      <c r="AP141" s="456"/>
      <c r="AQ141" s="454">
        <v>1888</v>
      </c>
      <c r="AR141" s="455"/>
      <c r="AS141" s="455"/>
      <c r="AT141" s="456"/>
      <c r="AU141" s="454">
        <v>0</v>
      </c>
      <c r="AV141" s="455"/>
      <c r="AW141" s="455"/>
      <c r="AX141" s="456"/>
      <c r="AY141" s="454">
        <v>0</v>
      </c>
      <c r="AZ141" s="455"/>
      <c r="BA141" s="455"/>
      <c r="BB141" s="456"/>
      <c r="BC141" s="454">
        <v>1888</v>
      </c>
      <c r="BD141" s="455"/>
      <c r="BE141" s="455"/>
      <c r="BF141" s="456"/>
      <c r="BG141" s="457">
        <f t="shared" si="93"/>
        <v>0.89224952741020791</v>
      </c>
      <c r="BH141" s="458"/>
    </row>
    <row r="142" spans="1:60" ht="20.100000000000001" customHeight="1">
      <c r="A142" s="434" t="s">
        <v>755</v>
      </c>
      <c r="B142" s="364"/>
      <c r="C142" s="388" t="s">
        <v>78</v>
      </c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/>
      <c r="AA142" s="389"/>
      <c r="AB142" s="390"/>
      <c r="AC142" s="376" t="s">
        <v>101</v>
      </c>
      <c r="AD142" s="377"/>
      <c r="AE142" s="465">
        <v>0</v>
      </c>
      <c r="AF142" s="466"/>
      <c r="AG142" s="466"/>
      <c r="AH142" s="467"/>
      <c r="AI142" s="454">
        <v>0</v>
      </c>
      <c r="AJ142" s="455"/>
      <c r="AK142" s="455"/>
      <c r="AL142" s="456"/>
      <c r="AM142" s="454">
        <v>0</v>
      </c>
      <c r="AN142" s="455"/>
      <c r="AO142" s="455"/>
      <c r="AP142" s="456"/>
      <c r="AQ142" s="454">
        <v>0</v>
      </c>
      <c r="AR142" s="455"/>
      <c r="AS142" s="455"/>
      <c r="AT142" s="456"/>
      <c r="AU142" s="454">
        <v>0</v>
      </c>
      <c r="AV142" s="455"/>
      <c r="AW142" s="455"/>
      <c r="AX142" s="456"/>
      <c r="AY142" s="454">
        <v>0</v>
      </c>
      <c r="AZ142" s="455"/>
      <c r="BA142" s="455"/>
      <c r="BB142" s="456"/>
      <c r="BC142" s="454">
        <v>0</v>
      </c>
      <c r="BD142" s="455"/>
      <c r="BE142" s="455"/>
      <c r="BF142" s="456"/>
      <c r="BG142" s="457" t="str">
        <f t="shared" si="93"/>
        <v>n.é.</v>
      </c>
      <c r="BH142" s="458"/>
    </row>
    <row r="143" spans="1:60" ht="20.100000000000001" customHeight="1">
      <c r="A143" s="434" t="s">
        <v>756</v>
      </c>
      <c r="B143" s="364"/>
      <c r="C143" s="388" t="s">
        <v>79</v>
      </c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  <c r="AA143" s="389"/>
      <c r="AB143" s="390"/>
      <c r="AC143" s="376" t="s">
        <v>102</v>
      </c>
      <c r="AD143" s="377"/>
      <c r="AE143" s="465">
        <v>0</v>
      </c>
      <c r="AF143" s="466"/>
      <c r="AG143" s="466"/>
      <c r="AH143" s="467"/>
      <c r="AI143" s="454">
        <v>5</v>
      </c>
      <c r="AJ143" s="455"/>
      <c r="AK143" s="455"/>
      <c r="AL143" s="456"/>
      <c r="AM143" s="454">
        <v>0</v>
      </c>
      <c r="AN143" s="455"/>
      <c r="AO143" s="455"/>
      <c r="AP143" s="456"/>
      <c r="AQ143" s="454">
        <v>5</v>
      </c>
      <c r="AR143" s="455"/>
      <c r="AS143" s="455"/>
      <c r="AT143" s="456"/>
      <c r="AU143" s="454">
        <v>0</v>
      </c>
      <c r="AV143" s="455"/>
      <c r="AW143" s="455"/>
      <c r="AX143" s="456"/>
      <c r="AY143" s="454">
        <v>0</v>
      </c>
      <c r="AZ143" s="455"/>
      <c r="BA143" s="455"/>
      <c r="BB143" s="456"/>
      <c r="BC143" s="454">
        <v>5</v>
      </c>
      <c r="BD143" s="455"/>
      <c r="BE143" s="455"/>
      <c r="BF143" s="456"/>
      <c r="BG143" s="457">
        <f t="shared" si="93"/>
        <v>1</v>
      </c>
      <c r="BH143" s="458"/>
    </row>
    <row r="144" spans="1:60" ht="20.100000000000001" customHeight="1">
      <c r="A144" s="434" t="s">
        <v>757</v>
      </c>
      <c r="B144" s="364"/>
      <c r="C144" s="388" t="s">
        <v>80</v>
      </c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  <c r="AA144" s="389"/>
      <c r="AB144" s="390"/>
      <c r="AC144" s="376" t="s">
        <v>103</v>
      </c>
      <c r="AD144" s="377"/>
      <c r="AE144" s="465">
        <v>0</v>
      </c>
      <c r="AF144" s="466"/>
      <c r="AG144" s="466"/>
      <c r="AH144" s="467"/>
      <c r="AI144" s="454">
        <v>0</v>
      </c>
      <c r="AJ144" s="455"/>
      <c r="AK144" s="455"/>
      <c r="AL144" s="456"/>
      <c r="AM144" s="454">
        <v>0</v>
      </c>
      <c r="AN144" s="455"/>
      <c r="AO144" s="455"/>
      <c r="AP144" s="456"/>
      <c r="AQ144" s="454">
        <v>0</v>
      </c>
      <c r="AR144" s="455"/>
      <c r="AS144" s="455"/>
      <c r="AT144" s="456"/>
      <c r="AU144" s="454">
        <v>0</v>
      </c>
      <c r="AV144" s="455"/>
      <c r="AW144" s="455"/>
      <c r="AX144" s="456"/>
      <c r="AY144" s="454">
        <v>0</v>
      </c>
      <c r="AZ144" s="455"/>
      <c r="BA144" s="455"/>
      <c r="BB144" s="456"/>
      <c r="BC144" s="454">
        <v>0</v>
      </c>
      <c r="BD144" s="455"/>
      <c r="BE144" s="455"/>
      <c r="BF144" s="456"/>
      <c r="BG144" s="457" t="str">
        <f t="shared" si="93"/>
        <v>n.é.</v>
      </c>
      <c r="BH144" s="458"/>
    </row>
    <row r="145" spans="1:60" ht="20.100000000000001" customHeight="1">
      <c r="A145" s="434" t="s">
        <v>758</v>
      </c>
      <c r="B145" s="364"/>
      <c r="C145" s="388" t="s">
        <v>81</v>
      </c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  <c r="X145" s="389"/>
      <c r="Y145" s="389"/>
      <c r="Z145" s="389"/>
      <c r="AA145" s="389"/>
      <c r="AB145" s="390"/>
      <c r="AC145" s="376" t="s">
        <v>104</v>
      </c>
      <c r="AD145" s="377"/>
      <c r="AE145" s="465">
        <v>1174</v>
      </c>
      <c r="AF145" s="466"/>
      <c r="AG145" s="466"/>
      <c r="AH145" s="467"/>
      <c r="AI145" s="454">
        <v>1041</v>
      </c>
      <c r="AJ145" s="455"/>
      <c r="AK145" s="455"/>
      <c r="AL145" s="456"/>
      <c r="AM145" s="454">
        <v>0</v>
      </c>
      <c r="AN145" s="455"/>
      <c r="AO145" s="455"/>
      <c r="AP145" s="456"/>
      <c r="AQ145" s="454">
        <v>1041</v>
      </c>
      <c r="AR145" s="455"/>
      <c r="AS145" s="455"/>
      <c r="AT145" s="456"/>
      <c r="AU145" s="454">
        <v>0</v>
      </c>
      <c r="AV145" s="455"/>
      <c r="AW145" s="455"/>
      <c r="AX145" s="456"/>
      <c r="AY145" s="454">
        <v>26</v>
      </c>
      <c r="AZ145" s="455"/>
      <c r="BA145" s="455"/>
      <c r="BB145" s="456"/>
      <c r="BC145" s="454">
        <v>1041</v>
      </c>
      <c r="BD145" s="455"/>
      <c r="BE145" s="455"/>
      <c r="BF145" s="456"/>
      <c r="BG145" s="457">
        <f t="shared" si="93"/>
        <v>1</v>
      </c>
      <c r="BH145" s="458"/>
    </row>
    <row r="146" spans="1:60" ht="20.100000000000001" customHeight="1">
      <c r="A146" s="495" t="s">
        <v>759</v>
      </c>
      <c r="B146" s="476"/>
      <c r="C146" s="497" t="s">
        <v>890</v>
      </c>
      <c r="D146" s="498"/>
      <c r="E146" s="498"/>
      <c r="F146" s="498"/>
      <c r="G146" s="498"/>
      <c r="H146" s="498"/>
      <c r="I146" s="498"/>
      <c r="J146" s="498"/>
      <c r="K146" s="498"/>
      <c r="L146" s="498"/>
      <c r="M146" s="498"/>
      <c r="N146" s="498"/>
      <c r="O146" s="498"/>
      <c r="P146" s="498"/>
      <c r="Q146" s="498"/>
      <c r="R146" s="498"/>
      <c r="S146" s="498"/>
      <c r="T146" s="498"/>
      <c r="U146" s="498"/>
      <c r="V146" s="498"/>
      <c r="W146" s="498"/>
      <c r="X146" s="498"/>
      <c r="Y146" s="498"/>
      <c r="Z146" s="498"/>
      <c r="AA146" s="498"/>
      <c r="AB146" s="499"/>
      <c r="AC146" s="500" t="s">
        <v>105</v>
      </c>
      <c r="AD146" s="501"/>
      <c r="AE146" s="462">
        <v>3773</v>
      </c>
      <c r="AF146" s="463"/>
      <c r="AG146" s="463"/>
      <c r="AH146" s="464"/>
      <c r="AI146" s="462">
        <f t="shared" ref="AI146" si="117">SUM(AI141:AL145)</f>
        <v>3162</v>
      </c>
      <c r="AJ146" s="463"/>
      <c r="AK146" s="463"/>
      <c r="AL146" s="464"/>
      <c r="AM146" s="462">
        <f t="shared" ref="AM146" si="118">SUM(AM141:AP145)</f>
        <v>0</v>
      </c>
      <c r="AN146" s="463"/>
      <c r="AO146" s="463"/>
      <c r="AP146" s="464"/>
      <c r="AQ146" s="462">
        <f t="shared" ref="AQ146" si="119">SUM(AQ141:AT145)</f>
        <v>2934</v>
      </c>
      <c r="AR146" s="463"/>
      <c r="AS146" s="463"/>
      <c r="AT146" s="464"/>
      <c r="AU146" s="462">
        <f t="shared" ref="AU146" si="120">SUM(AU141:AX145)</f>
        <v>0</v>
      </c>
      <c r="AV146" s="463"/>
      <c r="AW146" s="463"/>
      <c r="AX146" s="464"/>
      <c r="AY146" s="462">
        <f t="shared" ref="AY146" si="121">SUM(AY141:BB145)</f>
        <v>26</v>
      </c>
      <c r="AZ146" s="463"/>
      <c r="BA146" s="463"/>
      <c r="BB146" s="464"/>
      <c r="BC146" s="462">
        <f t="shared" ref="BC146" si="122">SUM(BC141:BF145)</f>
        <v>2934</v>
      </c>
      <c r="BD146" s="463"/>
      <c r="BE146" s="463"/>
      <c r="BF146" s="464"/>
      <c r="BG146" s="439">
        <f t="shared" si="93"/>
        <v>0.92789373814041742</v>
      </c>
      <c r="BH146" s="440"/>
    </row>
    <row r="147" spans="1:60" ht="20.100000000000001" customHeight="1">
      <c r="A147" s="495" t="s">
        <v>760</v>
      </c>
      <c r="B147" s="476"/>
      <c r="C147" s="497" t="s">
        <v>891</v>
      </c>
      <c r="D147" s="498"/>
      <c r="E147" s="498"/>
      <c r="F147" s="498"/>
      <c r="G147" s="498"/>
      <c r="H147" s="498"/>
      <c r="I147" s="498"/>
      <c r="J147" s="498"/>
      <c r="K147" s="498"/>
      <c r="L147" s="498"/>
      <c r="M147" s="498"/>
      <c r="N147" s="498"/>
      <c r="O147" s="498"/>
      <c r="P147" s="498"/>
      <c r="Q147" s="498"/>
      <c r="R147" s="498"/>
      <c r="S147" s="498"/>
      <c r="T147" s="498"/>
      <c r="U147" s="498"/>
      <c r="V147" s="498"/>
      <c r="W147" s="498"/>
      <c r="X147" s="498"/>
      <c r="Y147" s="498"/>
      <c r="Z147" s="498"/>
      <c r="AA147" s="498"/>
      <c r="AB147" s="499"/>
      <c r="AC147" s="500" t="s">
        <v>57</v>
      </c>
      <c r="AD147" s="501"/>
      <c r="AE147" s="462">
        <v>14021</v>
      </c>
      <c r="AF147" s="463"/>
      <c r="AG147" s="463"/>
      <c r="AH147" s="464"/>
      <c r="AI147" s="462">
        <f>AI126+AI129+AI137+AI140+AI146</f>
        <v>12558</v>
      </c>
      <c r="AJ147" s="463"/>
      <c r="AK147" s="463"/>
      <c r="AL147" s="464"/>
      <c r="AM147" s="462">
        <f>AM126+AM129+AM137+AM140+AM146</f>
        <v>0</v>
      </c>
      <c r="AN147" s="463"/>
      <c r="AO147" s="463"/>
      <c r="AP147" s="464"/>
      <c r="AQ147" s="462">
        <f>AQ126+AQ129+AQ137+AQ140+AQ146</f>
        <v>11488</v>
      </c>
      <c r="AR147" s="463"/>
      <c r="AS147" s="463"/>
      <c r="AT147" s="464"/>
      <c r="AU147" s="462">
        <f>AU126+AU129+AU137+AU140+AU146</f>
        <v>4653</v>
      </c>
      <c r="AV147" s="463"/>
      <c r="AW147" s="463"/>
      <c r="AX147" s="464"/>
      <c r="AY147" s="462">
        <f>AY126+AY129+AY137+AY140+AY146</f>
        <v>54</v>
      </c>
      <c r="AZ147" s="463"/>
      <c r="BA147" s="463"/>
      <c r="BB147" s="464"/>
      <c r="BC147" s="462">
        <f>BC126+BC129+BC137+BC140+BC146</f>
        <v>11488</v>
      </c>
      <c r="BD147" s="463"/>
      <c r="BE147" s="463"/>
      <c r="BF147" s="464"/>
      <c r="BG147" s="439">
        <f t="shared" si="93"/>
        <v>0.91479534957795827</v>
      </c>
      <c r="BH147" s="440"/>
    </row>
    <row r="148" spans="1:60" ht="20.100000000000001" customHeight="1">
      <c r="A148" s="434" t="s">
        <v>761</v>
      </c>
      <c r="B148" s="364"/>
      <c r="C148" s="388" t="s">
        <v>108</v>
      </c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  <c r="AA148" s="389"/>
      <c r="AB148" s="390"/>
      <c r="AC148" s="376" t="s">
        <v>116</v>
      </c>
      <c r="AD148" s="377"/>
      <c r="AE148" s="465">
        <v>0</v>
      </c>
      <c r="AF148" s="466"/>
      <c r="AG148" s="466"/>
      <c r="AH148" s="467"/>
      <c r="AI148" s="465">
        <v>0</v>
      </c>
      <c r="AJ148" s="466"/>
      <c r="AK148" s="466"/>
      <c r="AL148" s="467"/>
      <c r="AM148" s="465">
        <v>0</v>
      </c>
      <c r="AN148" s="466"/>
      <c r="AO148" s="466"/>
      <c r="AP148" s="467"/>
      <c r="AQ148" s="465">
        <v>0</v>
      </c>
      <c r="AR148" s="466"/>
      <c r="AS148" s="466"/>
      <c r="AT148" s="467"/>
      <c r="AU148" s="465">
        <v>0</v>
      </c>
      <c r="AV148" s="466"/>
      <c r="AW148" s="466"/>
      <c r="AX148" s="467"/>
      <c r="AY148" s="465">
        <v>0</v>
      </c>
      <c r="AZ148" s="466"/>
      <c r="BA148" s="466"/>
      <c r="BB148" s="467"/>
      <c r="BC148" s="465">
        <v>0</v>
      </c>
      <c r="BD148" s="466"/>
      <c r="BE148" s="466"/>
      <c r="BF148" s="467"/>
      <c r="BG148" s="457" t="str">
        <f t="shared" si="93"/>
        <v>n.é.</v>
      </c>
      <c r="BH148" s="458"/>
    </row>
    <row r="149" spans="1:60" ht="20.100000000000001" customHeight="1">
      <c r="A149" s="434" t="s">
        <v>762</v>
      </c>
      <c r="B149" s="364"/>
      <c r="C149" s="388" t="s">
        <v>109</v>
      </c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  <c r="AA149" s="389"/>
      <c r="AB149" s="390"/>
      <c r="AC149" s="376" t="s">
        <v>117</v>
      </c>
      <c r="AD149" s="377"/>
      <c r="AE149" s="465">
        <v>0</v>
      </c>
      <c r="AF149" s="466"/>
      <c r="AG149" s="466"/>
      <c r="AH149" s="467"/>
      <c r="AI149" s="465">
        <v>0</v>
      </c>
      <c r="AJ149" s="466"/>
      <c r="AK149" s="466"/>
      <c r="AL149" s="467"/>
      <c r="AM149" s="465">
        <v>0</v>
      </c>
      <c r="AN149" s="466"/>
      <c r="AO149" s="466"/>
      <c r="AP149" s="467"/>
      <c r="AQ149" s="465">
        <v>0</v>
      </c>
      <c r="AR149" s="466"/>
      <c r="AS149" s="466"/>
      <c r="AT149" s="467"/>
      <c r="AU149" s="465">
        <v>0</v>
      </c>
      <c r="AV149" s="466"/>
      <c r="AW149" s="466"/>
      <c r="AX149" s="467"/>
      <c r="AY149" s="465">
        <v>0</v>
      </c>
      <c r="AZ149" s="466"/>
      <c r="BA149" s="466"/>
      <c r="BB149" s="467"/>
      <c r="BC149" s="465">
        <v>0</v>
      </c>
      <c r="BD149" s="466"/>
      <c r="BE149" s="466"/>
      <c r="BF149" s="467"/>
      <c r="BG149" s="457" t="str">
        <f t="shared" si="93"/>
        <v>n.é.</v>
      </c>
      <c r="BH149" s="458"/>
    </row>
    <row r="150" spans="1:60" ht="20.100000000000001" customHeight="1">
      <c r="A150" s="434" t="s">
        <v>763</v>
      </c>
      <c r="B150" s="364"/>
      <c r="C150" s="491" t="s">
        <v>110</v>
      </c>
      <c r="D150" s="492"/>
      <c r="E150" s="492"/>
      <c r="F150" s="492"/>
      <c r="G150" s="492"/>
      <c r="H150" s="492"/>
      <c r="I150" s="492"/>
      <c r="J150" s="492"/>
      <c r="K150" s="492"/>
      <c r="L150" s="492"/>
      <c r="M150" s="492"/>
      <c r="N150" s="492"/>
      <c r="O150" s="492"/>
      <c r="P150" s="492"/>
      <c r="Q150" s="492"/>
      <c r="R150" s="492"/>
      <c r="S150" s="492"/>
      <c r="T150" s="492"/>
      <c r="U150" s="492"/>
      <c r="V150" s="492"/>
      <c r="W150" s="492"/>
      <c r="X150" s="492"/>
      <c r="Y150" s="492"/>
      <c r="Z150" s="492"/>
      <c r="AA150" s="492"/>
      <c r="AB150" s="493"/>
      <c r="AC150" s="376" t="s">
        <v>118</v>
      </c>
      <c r="AD150" s="377"/>
      <c r="AE150" s="465">
        <v>0</v>
      </c>
      <c r="AF150" s="466"/>
      <c r="AG150" s="466"/>
      <c r="AH150" s="467"/>
      <c r="AI150" s="465">
        <v>0</v>
      </c>
      <c r="AJ150" s="466"/>
      <c r="AK150" s="466"/>
      <c r="AL150" s="467"/>
      <c r="AM150" s="465">
        <v>0</v>
      </c>
      <c r="AN150" s="466"/>
      <c r="AO150" s="466"/>
      <c r="AP150" s="467"/>
      <c r="AQ150" s="465">
        <v>0</v>
      </c>
      <c r="AR150" s="466"/>
      <c r="AS150" s="466"/>
      <c r="AT150" s="467"/>
      <c r="AU150" s="465">
        <v>0</v>
      </c>
      <c r="AV150" s="466"/>
      <c r="AW150" s="466"/>
      <c r="AX150" s="467"/>
      <c r="AY150" s="465">
        <v>0</v>
      </c>
      <c r="AZ150" s="466"/>
      <c r="BA150" s="466"/>
      <c r="BB150" s="467"/>
      <c r="BC150" s="465">
        <v>0</v>
      </c>
      <c r="BD150" s="466"/>
      <c r="BE150" s="466"/>
      <c r="BF150" s="467"/>
      <c r="BG150" s="457" t="str">
        <f t="shared" si="93"/>
        <v>n.é.</v>
      </c>
      <c r="BH150" s="458"/>
    </row>
    <row r="151" spans="1:60" ht="20.100000000000001" customHeight="1">
      <c r="A151" s="434" t="s">
        <v>764</v>
      </c>
      <c r="B151" s="364"/>
      <c r="C151" s="491" t="s">
        <v>111</v>
      </c>
      <c r="D151" s="492"/>
      <c r="E151" s="492"/>
      <c r="F151" s="492"/>
      <c r="G151" s="492"/>
      <c r="H151" s="492"/>
      <c r="I151" s="492"/>
      <c r="J151" s="492"/>
      <c r="K151" s="492"/>
      <c r="L151" s="492"/>
      <c r="M151" s="492"/>
      <c r="N151" s="492"/>
      <c r="O151" s="492"/>
      <c r="P151" s="492"/>
      <c r="Q151" s="492"/>
      <c r="R151" s="492"/>
      <c r="S151" s="492"/>
      <c r="T151" s="492"/>
      <c r="U151" s="492"/>
      <c r="V151" s="492"/>
      <c r="W151" s="492"/>
      <c r="X151" s="492"/>
      <c r="Y151" s="492"/>
      <c r="Z151" s="492"/>
      <c r="AA151" s="492"/>
      <c r="AB151" s="493"/>
      <c r="AC151" s="376" t="s">
        <v>119</v>
      </c>
      <c r="AD151" s="377"/>
      <c r="AE151" s="465">
        <v>0</v>
      </c>
      <c r="AF151" s="466"/>
      <c r="AG151" s="466"/>
      <c r="AH151" s="467"/>
      <c r="AI151" s="465">
        <v>0</v>
      </c>
      <c r="AJ151" s="466"/>
      <c r="AK151" s="466"/>
      <c r="AL151" s="467"/>
      <c r="AM151" s="465">
        <v>0</v>
      </c>
      <c r="AN151" s="466"/>
      <c r="AO151" s="466"/>
      <c r="AP151" s="467"/>
      <c r="AQ151" s="465">
        <v>0</v>
      </c>
      <c r="AR151" s="466"/>
      <c r="AS151" s="466"/>
      <c r="AT151" s="467"/>
      <c r="AU151" s="465">
        <v>0</v>
      </c>
      <c r="AV151" s="466"/>
      <c r="AW151" s="466"/>
      <c r="AX151" s="467"/>
      <c r="AY151" s="465">
        <v>0</v>
      </c>
      <c r="AZ151" s="466"/>
      <c r="BA151" s="466"/>
      <c r="BB151" s="467"/>
      <c r="BC151" s="465">
        <v>0</v>
      </c>
      <c r="BD151" s="466"/>
      <c r="BE151" s="466"/>
      <c r="BF151" s="467"/>
      <c r="BG151" s="457" t="str">
        <f t="shared" si="93"/>
        <v>n.é.</v>
      </c>
      <c r="BH151" s="458"/>
    </row>
    <row r="152" spans="1:60" ht="20.100000000000001" customHeight="1">
      <c r="A152" s="434" t="s">
        <v>765</v>
      </c>
      <c r="B152" s="364"/>
      <c r="C152" s="491" t="s">
        <v>112</v>
      </c>
      <c r="D152" s="492"/>
      <c r="E152" s="492"/>
      <c r="F152" s="492"/>
      <c r="G152" s="492"/>
      <c r="H152" s="492"/>
      <c r="I152" s="492"/>
      <c r="J152" s="492"/>
      <c r="K152" s="492"/>
      <c r="L152" s="492"/>
      <c r="M152" s="492"/>
      <c r="N152" s="492"/>
      <c r="O152" s="492"/>
      <c r="P152" s="492"/>
      <c r="Q152" s="492"/>
      <c r="R152" s="492"/>
      <c r="S152" s="492"/>
      <c r="T152" s="492"/>
      <c r="U152" s="492"/>
      <c r="V152" s="492"/>
      <c r="W152" s="492"/>
      <c r="X152" s="492"/>
      <c r="Y152" s="492"/>
      <c r="Z152" s="492"/>
      <c r="AA152" s="492"/>
      <c r="AB152" s="493"/>
      <c r="AC152" s="376" t="s">
        <v>120</v>
      </c>
      <c r="AD152" s="377"/>
      <c r="AE152" s="465">
        <v>0</v>
      </c>
      <c r="AF152" s="466"/>
      <c r="AG152" s="466"/>
      <c r="AH152" s="467"/>
      <c r="AI152" s="465">
        <v>0</v>
      </c>
      <c r="AJ152" s="466"/>
      <c r="AK152" s="466"/>
      <c r="AL152" s="467"/>
      <c r="AM152" s="465">
        <v>0</v>
      </c>
      <c r="AN152" s="466"/>
      <c r="AO152" s="466"/>
      <c r="AP152" s="467"/>
      <c r="AQ152" s="465">
        <v>0</v>
      </c>
      <c r="AR152" s="466"/>
      <c r="AS152" s="466"/>
      <c r="AT152" s="467"/>
      <c r="AU152" s="465">
        <v>0</v>
      </c>
      <c r="AV152" s="466"/>
      <c r="AW152" s="466"/>
      <c r="AX152" s="467"/>
      <c r="AY152" s="465">
        <v>0</v>
      </c>
      <c r="AZ152" s="466"/>
      <c r="BA152" s="466"/>
      <c r="BB152" s="467"/>
      <c r="BC152" s="465">
        <v>0</v>
      </c>
      <c r="BD152" s="466"/>
      <c r="BE152" s="466"/>
      <c r="BF152" s="467"/>
      <c r="BG152" s="457" t="str">
        <f t="shared" si="93"/>
        <v>n.é.</v>
      </c>
      <c r="BH152" s="458"/>
    </row>
    <row r="153" spans="1:60" ht="20.100000000000001" customHeight="1">
      <c r="A153" s="434" t="s">
        <v>766</v>
      </c>
      <c r="B153" s="364"/>
      <c r="C153" s="388" t="s">
        <v>113</v>
      </c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  <c r="AA153" s="389"/>
      <c r="AB153" s="390"/>
      <c r="AC153" s="376" t="s">
        <v>121</v>
      </c>
      <c r="AD153" s="377"/>
      <c r="AE153" s="465">
        <v>0</v>
      </c>
      <c r="AF153" s="466"/>
      <c r="AG153" s="466"/>
      <c r="AH153" s="467"/>
      <c r="AI153" s="465">
        <v>0</v>
      </c>
      <c r="AJ153" s="466"/>
      <c r="AK153" s="466"/>
      <c r="AL153" s="467"/>
      <c r="AM153" s="465">
        <v>0</v>
      </c>
      <c r="AN153" s="466"/>
      <c r="AO153" s="466"/>
      <c r="AP153" s="467"/>
      <c r="AQ153" s="465">
        <v>0</v>
      </c>
      <c r="AR153" s="466"/>
      <c r="AS153" s="466"/>
      <c r="AT153" s="467"/>
      <c r="AU153" s="465">
        <v>0</v>
      </c>
      <c r="AV153" s="466"/>
      <c r="AW153" s="466"/>
      <c r="AX153" s="467"/>
      <c r="AY153" s="465">
        <v>0</v>
      </c>
      <c r="AZ153" s="466"/>
      <c r="BA153" s="466"/>
      <c r="BB153" s="467"/>
      <c r="BC153" s="465">
        <v>0</v>
      </c>
      <c r="BD153" s="466"/>
      <c r="BE153" s="466"/>
      <c r="BF153" s="467"/>
      <c r="BG153" s="457" t="str">
        <f t="shared" si="93"/>
        <v>n.é.</v>
      </c>
      <c r="BH153" s="458"/>
    </row>
    <row r="154" spans="1:60" ht="20.100000000000001" customHeight="1">
      <c r="A154" s="434" t="s">
        <v>767</v>
      </c>
      <c r="B154" s="364"/>
      <c r="C154" s="388" t="s">
        <v>114</v>
      </c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  <c r="AA154" s="389"/>
      <c r="AB154" s="390"/>
      <c r="AC154" s="376" t="s">
        <v>122</v>
      </c>
      <c r="AD154" s="377"/>
      <c r="AE154" s="465">
        <v>80</v>
      </c>
      <c r="AF154" s="466"/>
      <c r="AG154" s="466"/>
      <c r="AH154" s="467"/>
      <c r="AI154" s="454">
        <v>0</v>
      </c>
      <c r="AJ154" s="455"/>
      <c r="AK154" s="455"/>
      <c r="AL154" s="456"/>
      <c r="AM154" s="454">
        <v>0</v>
      </c>
      <c r="AN154" s="455"/>
      <c r="AO154" s="455"/>
      <c r="AP154" s="456"/>
      <c r="AQ154" s="454">
        <v>0</v>
      </c>
      <c r="AR154" s="455"/>
      <c r="AS154" s="455"/>
      <c r="AT154" s="456"/>
      <c r="AU154" s="454">
        <v>0</v>
      </c>
      <c r="AV154" s="455"/>
      <c r="AW154" s="455"/>
      <c r="AX154" s="456"/>
      <c r="AY154" s="454">
        <v>0</v>
      </c>
      <c r="AZ154" s="455"/>
      <c r="BA154" s="455"/>
      <c r="BB154" s="456"/>
      <c r="BC154" s="454">
        <v>0</v>
      </c>
      <c r="BD154" s="455"/>
      <c r="BE154" s="455"/>
      <c r="BF154" s="456"/>
      <c r="BG154" s="457" t="str">
        <f t="shared" si="93"/>
        <v>n.é.</v>
      </c>
      <c r="BH154" s="458"/>
    </row>
    <row r="155" spans="1:60" ht="20.100000000000001" customHeight="1">
      <c r="A155" s="434" t="s">
        <v>768</v>
      </c>
      <c r="B155" s="364"/>
      <c r="C155" s="388" t="s">
        <v>115</v>
      </c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  <c r="AA155" s="389"/>
      <c r="AB155" s="390"/>
      <c r="AC155" s="376" t="s">
        <v>123</v>
      </c>
      <c r="AD155" s="377"/>
      <c r="AE155" s="465">
        <v>0</v>
      </c>
      <c r="AF155" s="466"/>
      <c r="AG155" s="466"/>
      <c r="AH155" s="467"/>
      <c r="AI155" s="454">
        <v>0</v>
      </c>
      <c r="AJ155" s="455"/>
      <c r="AK155" s="455"/>
      <c r="AL155" s="456"/>
      <c r="AM155" s="454">
        <v>0</v>
      </c>
      <c r="AN155" s="455"/>
      <c r="AO155" s="455"/>
      <c r="AP155" s="456"/>
      <c r="AQ155" s="454">
        <v>0</v>
      </c>
      <c r="AR155" s="455"/>
      <c r="AS155" s="455"/>
      <c r="AT155" s="456"/>
      <c r="AU155" s="454">
        <v>0</v>
      </c>
      <c r="AV155" s="455"/>
      <c r="AW155" s="455"/>
      <c r="AX155" s="456"/>
      <c r="AY155" s="454">
        <v>0</v>
      </c>
      <c r="AZ155" s="455"/>
      <c r="BA155" s="455"/>
      <c r="BB155" s="456"/>
      <c r="BC155" s="454">
        <v>0</v>
      </c>
      <c r="BD155" s="455"/>
      <c r="BE155" s="455"/>
      <c r="BF155" s="456"/>
      <c r="BG155" s="457" t="str">
        <f t="shared" si="93"/>
        <v>n.é.</v>
      </c>
      <c r="BH155" s="458"/>
    </row>
    <row r="156" spans="1:60" ht="20.100000000000001" customHeight="1">
      <c r="A156" s="495" t="s">
        <v>769</v>
      </c>
      <c r="B156" s="476"/>
      <c r="C156" s="497" t="s">
        <v>892</v>
      </c>
      <c r="D156" s="498"/>
      <c r="E156" s="498"/>
      <c r="F156" s="498"/>
      <c r="G156" s="498"/>
      <c r="H156" s="498"/>
      <c r="I156" s="498"/>
      <c r="J156" s="498"/>
      <c r="K156" s="498"/>
      <c r="L156" s="498"/>
      <c r="M156" s="498"/>
      <c r="N156" s="498"/>
      <c r="O156" s="498"/>
      <c r="P156" s="498"/>
      <c r="Q156" s="498"/>
      <c r="R156" s="498"/>
      <c r="S156" s="498"/>
      <c r="T156" s="498"/>
      <c r="U156" s="498"/>
      <c r="V156" s="498"/>
      <c r="W156" s="498"/>
      <c r="X156" s="498"/>
      <c r="Y156" s="498"/>
      <c r="Z156" s="498"/>
      <c r="AA156" s="498"/>
      <c r="AB156" s="499"/>
      <c r="AC156" s="500" t="s">
        <v>58</v>
      </c>
      <c r="AD156" s="501"/>
      <c r="AE156" s="462">
        <v>80</v>
      </c>
      <c r="AF156" s="463"/>
      <c r="AG156" s="463"/>
      <c r="AH156" s="464"/>
      <c r="AI156" s="462">
        <f t="shared" ref="AI156" si="123">SUM(AI148:AL155)</f>
        <v>0</v>
      </c>
      <c r="AJ156" s="463"/>
      <c r="AK156" s="463"/>
      <c r="AL156" s="464"/>
      <c r="AM156" s="462">
        <f t="shared" ref="AM156" si="124">SUM(AM148:AP155)</f>
        <v>0</v>
      </c>
      <c r="AN156" s="463"/>
      <c r="AO156" s="463"/>
      <c r="AP156" s="464"/>
      <c r="AQ156" s="462">
        <f t="shared" ref="AQ156" si="125">SUM(AQ148:AT155)</f>
        <v>0</v>
      </c>
      <c r="AR156" s="463"/>
      <c r="AS156" s="463"/>
      <c r="AT156" s="464"/>
      <c r="AU156" s="462">
        <f t="shared" ref="AU156" si="126">SUM(AU148:AX155)</f>
        <v>0</v>
      </c>
      <c r="AV156" s="463"/>
      <c r="AW156" s="463"/>
      <c r="AX156" s="464"/>
      <c r="AY156" s="462">
        <f t="shared" ref="AY156" si="127">SUM(AY148:BB155)</f>
        <v>0</v>
      </c>
      <c r="AZ156" s="463"/>
      <c r="BA156" s="463"/>
      <c r="BB156" s="464"/>
      <c r="BC156" s="462">
        <f t="shared" ref="BC156" si="128">SUM(BC148:BF155)</f>
        <v>0</v>
      </c>
      <c r="BD156" s="463"/>
      <c r="BE156" s="463"/>
      <c r="BF156" s="464"/>
      <c r="BG156" s="439" t="str">
        <f t="shared" si="93"/>
        <v>n.é.</v>
      </c>
      <c r="BH156" s="440"/>
    </row>
    <row r="157" spans="1:60" ht="20.100000000000001" customHeight="1">
      <c r="A157" s="434" t="s">
        <v>797</v>
      </c>
      <c r="B157" s="364"/>
      <c r="C157" s="459" t="s">
        <v>142</v>
      </c>
      <c r="D157" s="460"/>
      <c r="E157" s="460"/>
      <c r="F157" s="460"/>
      <c r="G157" s="460"/>
      <c r="H157" s="460"/>
      <c r="I157" s="460"/>
      <c r="J157" s="460"/>
      <c r="K157" s="460"/>
      <c r="L157" s="460"/>
      <c r="M157" s="460"/>
      <c r="N157" s="460"/>
      <c r="O157" s="460"/>
      <c r="P157" s="460"/>
      <c r="Q157" s="460"/>
      <c r="R157" s="460"/>
      <c r="S157" s="460"/>
      <c r="T157" s="460"/>
      <c r="U157" s="460"/>
      <c r="V157" s="460"/>
      <c r="W157" s="460"/>
      <c r="X157" s="460"/>
      <c r="Y157" s="460"/>
      <c r="Z157" s="460"/>
      <c r="AA157" s="460"/>
      <c r="AB157" s="461"/>
      <c r="AC157" s="376" t="s">
        <v>131</v>
      </c>
      <c r="AD157" s="377"/>
      <c r="AE157" s="465">
        <v>0</v>
      </c>
      <c r="AF157" s="466"/>
      <c r="AG157" s="466"/>
      <c r="AH157" s="467"/>
      <c r="AI157" s="465">
        <v>0</v>
      </c>
      <c r="AJ157" s="466"/>
      <c r="AK157" s="466"/>
      <c r="AL157" s="467"/>
      <c r="AM157" s="465">
        <v>0</v>
      </c>
      <c r="AN157" s="466"/>
      <c r="AO157" s="466"/>
      <c r="AP157" s="467"/>
      <c r="AQ157" s="465">
        <v>0</v>
      </c>
      <c r="AR157" s="466"/>
      <c r="AS157" s="466"/>
      <c r="AT157" s="467"/>
      <c r="AU157" s="465">
        <v>0</v>
      </c>
      <c r="AV157" s="466"/>
      <c r="AW157" s="466"/>
      <c r="AX157" s="467"/>
      <c r="AY157" s="465">
        <v>0</v>
      </c>
      <c r="AZ157" s="466"/>
      <c r="BA157" s="466"/>
      <c r="BB157" s="467"/>
      <c r="BC157" s="465">
        <v>0</v>
      </c>
      <c r="BD157" s="466"/>
      <c r="BE157" s="466"/>
      <c r="BF157" s="467"/>
      <c r="BG157" s="457" t="str">
        <f t="shared" si="93"/>
        <v>n.é.</v>
      </c>
      <c r="BH157" s="458"/>
    </row>
    <row r="158" spans="1:60" ht="20.100000000000001" customHeight="1">
      <c r="A158" s="434" t="s">
        <v>798</v>
      </c>
      <c r="B158" s="435"/>
      <c r="C158" s="459" t="s">
        <v>771</v>
      </c>
      <c r="D158" s="460"/>
      <c r="E158" s="460"/>
      <c r="F158" s="460"/>
      <c r="G158" s="460"/>
      <c r="H158" s="460"/>
      <c r="I158" s="460"/>
      <c r="J158" s="460"/>
      <c r="K158" s="460"/>
      <c r="L158" s="460"/>
      <c r="M158" s="460"/>
      <c r="N158" s="460"/>
      <c r="O158" s="460"/>
      <c r="P158" s="460"/>
      <c r="Q158" s="460"/>
      <c r="R158" s="460"/>
      <c r="S158" s="460"/>
      <c r="T158" s="460"/>
      <c r="U158" s="460"/>
      <c r="V158" s="460"/>
      <c r="W158" s="460"/>
      <c r="X158" s="460"/>
      <c r="Y158" s="460"/>
      <c r="Z158" s="460"/>
      <c r="AA158" s="460"/>
      <c r="AB158" s="461"/>
      <c r="AC158" s="376" t="s">
        <v>770</v>
      </c>
      <c r="AD158" s="377"/>
      <c r="AE158" s="465">
        <v>0</v>
      </c>
      <c r="AF158" s="466"/>
      <c r="AG158" s="466"/>
      <c r="AH158" s="467"/>
      <c r="AI158" s="465">
        <v>0</v>
      </c>
      <c r="AJ158" s="466"/>
      <c r="AK158" s="466"/>
      <c r="AL158" s="467"/>
      <c r="AM158" s="465">
        <v>0</v>
      </c>
      <c r="AN158" s="466"/>
      <c r="AO158" s="466"/>
      <c r="AP158" s="467"/>
      <c r="AQ158" s="465">
        <v>0</v>
      </c>
      <c r="AR158" s="466"/>
      <c r="AS158" s="466"/>
      <c r="AT158" s="467"/>
      <c r="AU158" s="465">
        <v>0</v>
      </c>
      <c r="AV158" s="466"/>
      <c r="AW158" s="466"/>
      <c r="AX158" s="467"/>
      <c r="AY158" s="465">
        <v>0</v>
      </c>
      <c r="AZ158" s="466"/>
      <c r="BA158" s="466"/>
      <c r="BB158" s="467"/>
      <c r="BC158" s="465">
        <v>0</v>
      </c>
      <c r="BD158" s="466"/>
      <c r="BE158" s="466"/>
      <c r="BF158" s="467"/>
      <c r="BG158" s="457" t="str">
        <f t="shared" si="93"/>
        <v>n.é.</v>
      </c>
      <c r="BH158" s="458"/>
    </row>
    <row r="159" spans="1:60" ht="20.100000000000001" customHeight="1">
      <c r="A159" s="434" t="s">
        <v>799</v>
      </c>
      <c r="B159" s="435"/>
      <c r="C159" s="459" t="s">
        <v>772</v>
      </c>
      <c r="D159" s="460"/>
      <c r="E159" s="460"/>
      <c r="F159" s="460"/>
      <c r="G159" s="460"/>
      <c r="H159" s="460"/>
      <c r="I159" s="460"/>
      <c r="J159" s="460"/>
      <c r="K159" s="460"/>
      <c r="L159" s="460"/>
      <c r="M159" s="460"/>
      <c r="N159" s="460"/>
      <c r="O159" s="460"/>
      <c r="P159" s="460"/>
      <c r="Q159" s="460"/>
      <c r="R159" s="460"/>
      <c r="S159" s="460"/>
      <c r="T159" s="460"/>
      <c r="U159" s="460"/>
      <c r="V159" s="460"/>
      <c r="W159" s="460"/>
      <c r="X159" s="460"/>
      <c r="Y159" s="460"/>
      <c r="Z159" s="460"/>
      <c r="AA159" s="460"/>
      <c r="AB159" s="461"/>
      <c r="AC159" s="376" t="s">
        <v>773</v>
      </c>
      <c r="AD159" s="377"/>
      <c r="AE159" s="465">
        <v>0</v>
      </c>
      <c r="AF159" s="466"/>
      <c r="AG159" s="466"/>
      <c r="AH159" s="467"/>
      <c r="AI159" s="465">
        <v>0</v>
      </c>
      <c r="AJ159" s="466"/>
      <c r="AK159" s="466"/>
      <c r="AL159" s="467"/>
      <c r="AM159" s="465">
        <v>0</v>
      </c>
      <c r="AN159" s="466"/>
      <c r="AO159" s="466"/>
      <c r="AP159" s="467"/>
      <c r="AQ159" s="465">
        <v>0</v>
      </c>
      <c r="AR159" s="466"/>
      <c r="AS159" s="466"/>
      <c r="AT159" s="467"/>
      <c r="AU159" s="465">
        <v>0</v>
      </c>
      <c r="AV159" s="466"/>
      <c r="AW159" s="466"/>
      <c r="AX159" s="467"/>
      <c r="AY159" s="465">
        <v>0</v>
      </c>
      <c r="AZ159" s="466"/>
      <c r="BA159" s="466"/>
      <c r="BB159" s="467"/>
      <c r="BC159" s="465">
        <v>0</v>
      </c>
      <c r="BD159" s="466"/>
      <c r="BE159" s="466"/>
      <c r="BF159" s="467"/>
      <c r="BG159" s="457" t="str">
        <f t="shared" si="93"/>
        <v>n.é.</v>
      </c>
      <c r="BH159" s="458"/>
    </row>
    <row r="160" spans="1:60" ht="20.100000000000001" customHeight="1">
      <c r="A160" s="434" t="s">
        <v>800</v>
      </c>
      <c r="B160" s="435"/>
      <c r="C160" s="459" t="s">
        <v>774</v>
      </c>
      <c r="D160" s="460"/>
      <c r="E160" s="460"/>
      <c r="F160" s="460"/>
      <c r="G160" s="460"/>
      <c r="H160" s="460"/>
      <c r="I160" s="460"/>
      <c r="J160" s="460"/>
      <c r="K160" s="460"/>
      <c r="L160" s="460"/>
      <c r="M160" s="460"/>
      <c r="N160" s="460"/>
      <c r="O160" s="460"/>
      <c r="P160" s="460"/>
      <c r="Q160" s="460"/>
      <c r="R160" s="460"/>
      <c r="S160" s="460"/>
      <c r="T160" s="460"/>
      <c r="U160" s="460"/>
      <c r="V160" s="460"/>
      <c r="W160" s="460"/>
      <c r="X160" s="460"/>
      <c r="Y160" s="460"/>
      <c r="Z160" s="460"/>
      <c r="AA160" s="460"/>
      <c r="AB160" s="461"/>
      <c r="AC160" s="376" t="s">
        <v>775</v>
      </c>
      <c r="AD160" s="377"/>
      <c r="AE160" s="465">
        <v>0</v>
      </c>
      <c r="AF160" s="466"/>
      <c r="AG160" s="466"/>
      <c r="AH160" s="467"/>
      <c r="AI160" s="465">
        <v>0</v>
      </c>
      <c r="AJ160" s="466"/>
      <c r="AK160" s="466"/>
      <c r="AL160" s="467"/>
      <c r="AM160" s="465">
        <v>0</v>
      </c>
      <c r="AN160" s="466"/>
      <c r="AO160" s="466"/>
      <c r="AP160" s="467"/>
      <c r="AQ160" s="465">
        <v>0</v>
      </c>
      <c r="AR160" s="466"/>
      <c r="AS160" s="466"/>
      <c r="AT160" s="467"/>
      <c r="AU160" s="465">
        <v>0</v>
      </c>
      <c r="AV160" s="466"/>
      <c r="AW160" s="466"/>
      <c r="AX160" s="467"/>
      <c r="AY160" s="465">
        <v>0</v>
      </c>
      <c r="AZ160" s="466"/>
      <c r="BA160" s="466"/>
      <c r="BB160" s="467"/>
      <c r="BC160" s="465">
        <v>0</v>
      </c>
      <c r="BD160" s="466"/>
      <c r="BE160" s="466"/>
      <c r="BF160" s="467"/>
      <c r="BG160" s="457" t="str">
        <f t="shared" si="93"/>
        <v>n.é.</v>
      </c>
      <c r="BH160" s="458"/>
    </row>
    <row r="161" spans="1:60" ht="20.100000000000001" customHeight="1">
      <c r="A161" s="434" t="s">
        <v>801</v>
      </c>
      <c r="B161" s="435"/>
      <c r="C161" s="459" t="s">
        <v>425</v>
      </c>
      <c r="D161" s="460"/>
      <c r="E161" s="460"/>
      <c r="F161" s="460"/>
      <c r="G161" s="460"/>
      <c r="H161" s="460"/>
      <c r="I161" s="460"/>
      <c r="J161" s="460"/>
      <c r="K161" s="460"/>
      <c r="L161" s="460"/>
      <c r="M161" s="460"/>
      <c r="N161" s="460"/>
      <c r="O161" s="460"/>
      <c r="P161" s="460"/>
      <c r="Q161" s="460"/>
      <c r="R161" s="460"/>
      <c r="S161" s="460"/>
      <c r="T161" s="460"/>
      <c r="U161" s="460"/>
      <c r="V161" s="460"/>
      <c r="W161" s="460"/>
      <c r="X161" s="460"/>
      <c r="Y161" s="460"/>
      <c r="Z161" s="460"/>
      <c r="AA161" s="460"/>
      <c r="AB161" s="461"/>
      <c r="AC161" s="376" t="s">
        <v>132</v>
      </c>
      <c r="AD161" s="377"/>
      <c r="AE161" s="465">
        <v>0</v>
      </c>
      <c r="AF161" s="466"/>
      <c r="AG161" s="466"/>
      <c r="AH161" s="467"/>
      <c r="AI161" s="465">
        <v>0</v>
      </c>
      <c r="AJ161" s="466"/>
      <c r="AK161" s="466"/>
      <c r="AL161" s="467"/>
      <c r="AM161" s="465">
        <v>0</v>
      </c>
      <c r="AN161" s="466"/>
      <c r="AO161" s="466"/>
      <c r="AP161" s="467"/>
      <c r="AQ161" s="465">
        <v>0</v>
      </c>
      <c r="AR161" s="466"/>
      <c r="AS161" s="466"/>
      <c r="AT161" s="467"/>
      <c r="AU161" s="465">
        <v>0</v>
      </c>
      <c r="AV161" s="466"/>
      <c r="AW161" s="466"/>
      <c r="AX161" s="467"/>
      <c r="AY161" s="465">
        <v>0</v>
      </c>
      <c r="AZ161" s="466"/>
      <c r="BA161" s="466"/>
      <c r="BB161" s="467"/>
      <c r="BC161" s="465">
        <v>0</v>
      </c>
      <c r="BD161" s="466"/>
      <c r="BE161" s="466"/>
      <c r="BF161" s="467"/>
      <c r="BG161" s="457" t="str">
        <f t="shared" si="93"/>
        <v>n.é.</v>
      </c>
      <c r="BH161" s="458"/>
    </row>
    <row r="162" spans="1:60" ht="20.100000000000001" customHeight="1">
      <c r="A162" s="434" t="s">
        <v>802</v>
      </c>
      <c r="B162" s="435"/>
      <c r="C162" s="459" t="s">
        <v>424</v>
      </c>
      <c r="D162" s="460"/>
      <c r="E162" s="460"/>
      <c r="F162" s="460"/>
      <c r="G162" s="460"/>
      <c r="H162" s="460"/>
      <c r="I162" s="460"/>
      <c r="J162" s="460"/>
      <c r="K162" s="460"/>
      <c r="L162" s="460"/>
      <c r="M162" s="460"/>
      <c r="N162" s="460"/>
      <c r="O162" s="460"/>
      <c r="P162" s="460"/>
      <c r="Q162" s="460"/>
      <c r="R162" s="460"/>
      <c r="S162" s="460"/>
      <c r="T162" s="460"/>
      <c r="U162" s="460"/>
      <c r="V162" s="460"/>
      <c r="W162" s="460"/>
      <c r="X162" s="460"/>
      <c r="Y162" s="460"/>
      <c r="Z162" s="460"/>
      <c r="AA162" s="460"/>
      <c r="AB162" s="461"/>
      <c r="AC162" s="376" t="s">
        <v>133</v>
      </c>
      <c r="AD162" s="377"/>
      <c r="AE162" s="465">
        <v>0</v>
      </c>
      <c r="AF162" s="466"/>
      <c r="AG162" s="466"/>
      <c r="AH162" s="467"/>
      <c r="AI162" s="465">
        <v>0</v>
      </c>
      <c r="AJ162" s="466"/>
      <c r="AK162" s="466"/>
      <c r="AL162" s="467"/>
      <c r="AM162" s="465">
        <v>0</v>
      </c>
      <c r="AN162" s="466"/>
      <c r="AO162" s="466"/>
      <c r="AP162" s="467"/>
      <c r="AQ162" s="465">
        <v>0</v>
      </c>
      <c r="AR162" s="466"/>
      <c r="AS162" s="466"/>
      <c r="AT162" s="467"/>
      <c r="AU162" s="465">
        <v>0</v>
      </c>
      <c r="AV162" s="466"/>
      <c r="AW162" s="466"/>
      <c r="AX162" s="467"/>
      <c r="AY162" s="465">
        <v>0</v>
      </c>
      <c r="AZ162" s="466"/>
      <c r="BA162" s="466"/>
      <c r="BB162" s="467"/>
      <c r="BC162" s="465">
        <v>0</v>
      </c>
      <c r="BD162" s="466"/>
      <c r="BE162" s="466"/>
      <c r="BF162" s="467"/>
      <c r="BG162" s="457" t="str">
        <f t="shared" si="93"/>
        <v>n.é.</v>
      </c>
      <c r="BH162" s="458"/>
    </row>
    <row r="163" spans="1:60" ht="20.100000000000001" customHeight="1">
      <c r="A163" s="434" t="s">
        <v>803</v>
      </c>
      <c r="B163" s="435"/>
      <c r="C163" s="459" t="s">
        <v>423</v>
      </c>
      <c r="D163" s="460"/>
      <c r="E163" s="460"/>
      <c r="F163" s="460"/>
      <c r="G163" s="460"/>
      <c r="H163" s="460"/>
      <c r="I163" s="460"/>
      <c r="J163" s="460"/>
      <c r="K163" s="460"/>
      <c r="L163" s="460"/>
      <c r="M163" s="460"/>
      <c r="N163" s="460"/>
      <c r="O163" s="460"/>
      <c r="P163" s="460"/>
      <c r="Q163" s="460"/>
      <c r="R163" s="460"/>
      <c r="S163" s="460"/>
      <c r="T163" s="460"/>
      <c r="U163" s="460"/>
      <c r="V163" s="460"/>
      <c r="W163" s="460"/>
      <c r="X163" s="460"/>
      <c r="Y163" s="460"/>
      <c r="Z163" s="460"/>
      <c r="AA163" s="460"/>
      <c r="AB163" s="461"/>
      <c r="AC163" s="376" t="s">
        <v>134</v>
      </c>
      <c r="AD163" s="377"/>
      <c r="AE163" s="465">
        <v>0</v>
      </c>
      <c r="AF163" s="466"/>
      <c r="AG163" s="466"/>
      <c r="AH163" s="467"/>
      <c r="AI163" s="465">
        <v>0</v>
      </c>
      <c r="AJ163" s="466"/>
      <c r="AK163" s="466"/>
      <c r="AL163" s="467"/>
      <c r="AM163" s="465">
        <v>0</v>
      </c>
      <c r="AN163" s="466"/>
      <c r="AO163" s="466"/>
      <c r="AP163" s="467"/>
      <c r="AQ163" s="465">
        <v>0</v>
      </c>
      <c r="AR163" s="466"/>
      <c r="AS163" s="466"/>
      <c r="AT163" s="467"/>
      <c r="AU163" s="465">
        <v>0</v>
      </c>
      <c r="AV163" s="466"/>
      <c r="AW163" s="466"/>
      <c r="AX163" s="467"/>
      <c r="AY163" s="465">
        <v>0</v>
      </c>
      <c r="AZ163" s="466"/>
      <c r="BA163" s="466"/>
      <c r="BB163" s="467"/>
      <c r="BC163" s="465">
        <v>0</v>
      </c>
      <c r="BD163" s="466"/>
      <c r="BE163" s="466"/>
      <c r="BF163" s="467"/>
      <c r="BG163" s="457" t="str">
        <f t="shared" si="93"/>
        <v>n.é.</v>
      </c>
      <c r="BH163" s="458"/>
    </row>
    <row r="164" spans="1:60" ht="20.100000000000001" customHeight="1">
      <c r="A164" s="434" t="s">
        <v>804</v>
      </c>
      <c r="B164" s="435"/>
      <c r="C164" s="459" t="s">
        <v>143</v>
      </c>
      <c r="D164" s="460"/>
      <c r="E164" s="460"/>
      <c r="F164" s="460"/>
      <c r="G164" s="460"/>
      <c r="H164" s="460"/>
      <c r="I164" s="460"/>
      <c r="J164" s="460"/>
      <c r="K164" s="460"/>
      <c r="L164" s="460"/>
      <c r="M164" s="460"/>
      <c r="N164" s="460"/>
      <c r="O164" s="460"/>
      <c r="P164" s="460"/>
      <c r="Q164" s="460"/>
      <c r="R164" s="460"/>
      <c r="S164" s="460"/>
      <c r="T164" s="460"/>
      <c r="U164" s="460"/>
      <c r="V164" s="460"/>
      <c r="W164" s="460"/>
      <c r="X164" s="460"/>
      <c r="Y164" s="460"/>
      <c r="Z164" s="460"/>
      <c r="AA164" s="460"/>
      <c r="AB164" s="461"/>
      <c r="AC164" s="376" t="s">
        <v>135</v>
      </c>
      <c r="AD164" s="377"/>
      <c r="AE164" s="465">
        <v>0</v>
      </c>
      <c r="AF164" s="466"/>
      <c r="AG164" s="466"/>
      <c r="AH164" s="467"/>
      <c r="AI164" s="465">
        <v>0</v>
      </c>
      <c r="AJ164" s="466"/>
      <c r="AK164" s="466"/>
      <c r="AL164" s="467"/>
      <c r="AM164" s="465">
        <v>0</v>
      </c>
      <c r="AN164" s="466"/>
      <c r="AO164" s="466"/>
      <c r="AP164" s="467"/>
      <c r="AQ164" s="465">
        <v>0</v>
      </c>
      <c r="AR164" s="466"/>
      <c r="AS164" s="466"/>
      <c r="AT164" s="467"/>
      <c r="AU164" s="465">
        <v>0</v>
      </c>
      <c r="AV164" s="466"/>
      <c r="AW164" s="466"/>
      <c r="AX164" s="467"/>
      <c r="AY164" s="465">
        <v>0</v>
      </c>
      <c r="AZ164" s="466"/>
      <c r="BA164" s="466"/>
      <c r="BB164" s="467"/>
      <c r="BC164" s="465">
        <v>0</v>
      </c>
      <c r="BD164" s="466"/>
      <c r="BE164" s="466"/>
      <c r="BF164" s="467"/>
      <c r="BG164" s="457" t="str">
        <f t="shared" si="93"/>
        <v>n.é.</v>
      </c>
      <c r="BH164" s="458"/>
    </row>
    <row r="165" spans="1:60" ht="20.100000000000001" customHeight="1">
      <c r="A165" s="434" t="s">
        <v>805</v>
      </c>
      <c r="B165" s="435"/>
      <c r="C165" s="459" t="s">
        <v>422</v>
      </c>
      <c r="D165" s="460"/>
      <c r="E165" s="460"/>
      <c r="F165" s="460"/>
      <c r="G165" s="460"/>
      <c r="H165" s="460"/>
      <c r="I165" s="460"/>
      <c r="J165" s="460"/>
      <c r="K165" s="460"/>
      <c r="L165" s="460"/>
      <c r="M165" s="460"/>
      <c r="N165" s="460"/>
      <c r="O165" s="460"/>
      <c r="P165" s="460"/>
      <c r="Q165" s="460"/>
      <c r="R165" s="460"/>
      <c r="S165" s="460"/>
      <c r="T165" s="460"/>
      <c r="U165" s="460"/>
      <c r="V165" s="460"/>
      <c r="W165" s="460"/>
      <c r="X165" s="460"/>
      <c r="Y165" s="460"/>
      <c r="Z165" s="460"/>
      <c r="AA165" s="460"/>
      <c r="AB165" s="461"/>
      <c r="AC165" s="376" t="s">
        <v>136</v>
      </c>
      <c r="AD165" s="377"/>
      <c r="AE165" s="465">
        <v>0</v>
      </c>
      <c r="AF165" s="466"/>
      <c r="AG165" s="466"/>
      <c r="AH165" s="467"/>
      <c r="AI165" s="465">
        <v>0</v>
      </c>
      <c r="AJ165" s="466"/>
      <c r="AK165" s="466"/>
      <c r="AL165" s="467"/>
      <c r="AM165" s="465">
        <v>0</v>
      </c>
      <c r="AN165" s="466"/>
      <c r="AO165" s="466"/>
      <c r="AP165" s="467"/>
      <c r="AQ165" s="465">
        <v>0</v>
      </c>
      <c r="AR165" s="466"/>
      <c r="AS165" s="466"/>
      <c r="AT165" s="467"/>
      <c r="AU165" s="465">
        <v>0</v>
      </c>
      <c r="AV165" s="466"/>
      <c r="AW165" s="466"/>
      <c r="AX165" s="467"/>
      <c r="AY165" s="465">
        <v>0</v>
      </c>
      <c r="AZ165" s="466"/>
      <c r="BA165" s="466"/>
      <c r="BB165" s="467"/>
      <c r="BC165" s="465">
        <v>0</v>
      </c>
      <c r="BD165" s="466"/>
      <c r="BE165" s="466"/>
      <c r="BF165" s="467"/>
      <c r="BG165" s="457" t="str">
        <f t="shared" si="93"/>
        <v>n.é.</v>
      </c>
      <c r="BH165" s="458"/>
    </row>
    <row r="166" spans="1:60" ht="20.100000000000001" customHeight="1">
      <c r="A166" s="434" t="s">
        <v>806</v>
      </c>
      <c r="B166" s="435"/>
      <c r="C166" s="459" t="s">
        <v>421</v>
      </c>
      <c r="D166" s="460"/>
      <c r="E166" s="460"/>
      <c r="F166" s="460"/>
      <c r="G166" s="460"/>
      <c r="H166" s="460"/>
      <c r="I166" s="460"/>
      <c r="J166" s="460"/>
      <c r="K166" s="460"/>
      <c r="L166" s="460"/>
      <c r="M166" s="460"/>
      <c r="N166" s="460"/>
      <c r="O166" s="460"/>
      <c r="P166" s="460"/>
      <c r="Q166" s="460"/>
      <c r="R166" s="460"/>
      <c r="S166" s="460"/>
      <c r="T166" s="460"/>
      <c r="U166" s="460"/>
      <c r="V166" s="460"/>
      <c r="W166" s="460"/>
      <c r="X166" s="460"/>
      <c r="Y166" s="460"/>
      <c r="Z166" s="460"/>
      <c r="AA166" s="460"/>
      <c r="AB166" s="461"/>
      <c r="AC166" s="376" t="s">
        <v>137</v>
      </c>
      <c r="AD166" s="377"/>
      <c r="AE166" s="465">
        <v>0</v>
      </c>
      <c r="AF166" s="466"/>
      <c r="AG166" s="466"/>
      <c r="AH166" s="467"/>
      <c r="AI166" s="465">
        <v>0</v>
      </c>
      <c r="AJ166" s="466"/>
      <c r="AK166" s="466"/>
      <c r="AL166" s="467"/>
      <c r="AM166" s="465">
        <v>0</v>
      </c>
      <c r="AN166" s="466"/>
      <c r="AO166" s="466"/>
      <c r="AP166" s="467"/>
      <c r="AQ166" s="465">
        <v>0</v>
      </c>
      <c r="AR166" s="466"/>
      <c r="AS166" s="466"/>
      <c r="AT166" s="467"/>
      <c r="AU166" s="465">
        <v>0</v>
      </c>
      <c r="AV166" s="466"/>
      <c r="AW166" s="466"/>
      <c r="AX166" s="467"/>
      <c r="AY166" s="465">
        <v>0</v>
      </c>
      <c r="AZ166" s="466"/>
      <c r="BA166" s="466"/>
      <c r="BB166" s="467"/>
      <c r="BC166" s="465">
        <v>0</v>
      </c>
      <c r="BD166" s="466"/>
      <c r="BE166" s="466"/>
      <c r="BF166" s="467"/>
      <c r="BG166" s="457" t="str">
        <f t="shared" si="93"/>
        <v>n.é.</v>
      </c>
      <c r="BH166" s="458"/>
    </row>
    <row r="167" spans="1:60" ht="20.100000000000001" customHeight="1">
      <c r="A167" s="434" t="s">
        <v>807</v>
      </c>
      <c r="B167" s="435"/>
      <c r="C167" s="459" t="s">
        <v>144</v>
      </c>
      <c r="D167" s="460"/>
      <c r="E167" s="460"/>
      <c r="F167" s="460"/>
      <c r="G167" s="460"/>
      <c r="H167" s="460"/>
      <c r="I167" s="460"/>
      <c r="J167" s="460"/>
      <c r="K167" s="460"/>
      <c r="L167" s="460"/>
      <c r="M167" s="460"/>
      <c r="N167" s="460"/>
      <c r="O167" s="460"/>
      <c r="P167" s="460"/>
      <c r="Q167" s="460"/>
      <c r="R167" s="460"/>
      <c r="S167" s="460"/>
      <c r="T167" s="460"/>
      <c r="U167" s="460"/>
      <c r="V167" s="460"/>
      <c r="W167" s="460"/>
      <c r="X167" s="460"/>
      <c r="Y167" s="460"/>
      <c r="Z167" s="460"/>
      <c r="AA167" s="460"/>
      <c r="AB167" s="461"/>
      <c r="AC167" s="376" t="s">
        <v>138</v>
      </c>
      <c r="AD167" s="377"/>
      <c r="AE167" s="465">
        <v>0</v>
      </c>
      <c r="AF167" s="466"/>
      <c r="AG167" s="466"/>
      <c r="AH167" s="467"/>
      <c r="AI167" s="465">
        <v>0</v>
      </c>
      <c r="AJ167" s="466"/>
      <c r="AK167" s="466"/>
      <c r="AL167" s="467"/>
      <c r="AM167" s="465">
        <v>0</v>
      </c>
      <c r="AN167" s="466"/>
      <c r="AO167" s="466"/>
      <c r="AP167" s="467"/>
      <c r="AQ167" s="465">
        <v>0</v>
      </c>
      <c r="AR167" s="466"/>
      <c r="AS167" s="466"/>
      <c r="AT167" s="467"/>
      <c r="AU167" s="465">
        <v>0</v>
      </c>
      <c r="AV167" s="466"/>
      <c r="AW167" s="466"/>
      <c r="AX167" s="467"/>
      <c r="AY167" s="465">
        <v>0</v>
      </c>
      <c r="AZ167" s="466"/>
      <c r="BA167" s="466"/>
      <c r="BB167" s="467"/>
      <c r="BC167" s="465">
        <v>0</v>
      </c>
      <c r="BD167" s="466"/>
      <c r="BE167" s="466"/>
      <c r="BF167" s="467"/>
      <c r="BG167" s="457" t="str">
        <f t="shared" si="93"/>
        <v>n.é.</v>
      </c>
      <c r="BH167" s="458"/>
    </row>
    <row r="168" spans="1:60" ht="20.100000000000001" customHeight="1">
      <c r="A168" s="434" t="s">
        <v>808</v>
      </c>
      <c r="B168" s="435"/>
      <c r="C168" s="488" t="s">
        <v>145</v>
      </c>
      <c r="D168" s="489"/>
      <c r="E168" s="489"/>
      <c r="F168" s="489"/>
      <c r="G168" s="489"/>
      <c r="H168" s="489"/>
      <c r="I168" s="489"/>
      <c r="J168" s="489"/>
      <c r="K168" s="489"/>
      <c r="L168" s="489"/>
      <c r="M168" s="489"/>
      <c r="N168" s="489"/>
      <c r="O168" s="489"/>
      <c r="P168" s="489"/>
      <c r="Q168" s="489"/>
      <c r="R168" s="489"/>
      <c r="S168" s="489"/>
      <c r="T168" s="489"/>
      <c r="U168" s="489"/>
      <c r="V168" s="489"/>
      <c r="W168" s="489"/>
      <c r="X168" s="489"/>
      <c r="Y168" s="489"/>
      <c r="Z168" s="489"/>
      <c r="AA168" s="489"/>
      <c r="AB168" s="490"/>
      <c r="AC168" s="376" t="s">
        <v>139</v>
      </c>
      <c r="AD168" s="377"/>
      <c r="AE168" s="465">
        <v>0</v>
      </c>
      <c r="AF168" s="466"/>
      <c r="AG168" s="466"/>
      <c r="AH168" s="467"/>
      <c r="AI168" s="465">
        <v>0</v>
      </c>
      <c r="AJ168" s="466"/>
      <c r="AK168" s="466"/>
      <c r="AL168" s="467"/>
      <c r="AM168" s="465">
        <v>0</v>
      </c>
      <c r="AN168" s="466"/>
      <c r="AO168" s="466"/>
      <c r="AP168" s="467"/>
      <c r="AQ168" s="465">
        <v>0</v>
      </c>
      <c r="AR168" s="466"/>
      <c r="AS168" s="466"/>
      <c r="AT168" s="467"/>
      <c r="AU168" s="465">
        <v>0</v>
      </c>
      <c r="AV168" s="466"/>
      <c r="AW168" s="466"/>
      <c r="AX168" s="467"/>
      <c r="AY168" s="465">
        <v>0</v>
      </c>
      <c r="AZ168" s="466"/>
      <c r="BA168" s="466"/>
      <c r="BB168" s="467"/>
      <c r="BC168" s="465">
        <v>0</v>
      </c>
      <c r="BD168" s="466"/>
      <c r="BE168" s="466"/>
      <c r="BF168" s="467"/>
      <c r="BG168" s="457" t="str">
        <f t="shared" si="93"/>
        <v>n.é.</v>
      </c>
      <c r="BH168" s="458"/>
    </row>
    <row r="169" spans="1:60" ht="20.100000000000001" customHeight="1">
      <c r="A169" s="434" t="s">
        <v>809</v>
      </c>
      <c r="B169" s="435"/>
      <c r="C169" s="459" t="s">
        <v>776</v>
      </c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1"/>
      <c r="AC169" s="376" t="s">
        <v>140</v>
      </c>
      <c r="AD169" s="471"/>
      <c r="AE169" s="465">
        <v>0</v>
      </c>
      <c r="AF169" s="466"/>
      <c r="AG169" s="466"/>
      <c r="AH169" s="467"/>
      <c r="AI169" s="465">
        <v>0</v>
      </c>
      <c r="AJ169" s="466"/>
      <c r="AK169" s="466"/>
      <c r="AL169" s="467"/>
      <c r="AM169" s="465">
        <v>0</v>
      </c>
      <c r="AN169" s="466"/>
      <c r="AO169" s="466"/>
      <c r="AP169" s="467"/>
      <c r="AQ169" s="465">
        <v>0</v>
      </c>
      <c r="AR169" s="466"/>
      <c r="AS169" s="466"/>
      <c r="AT169" s="467"/>
      <c r="AU169" s="465">
        <v>0</v>
      </c>
      <c r="AV169" s="466"/>
      <c r="AW169" s="466"/>
      <c r="AX169" s="467"/>
      <c r="AY169" s="465">
        <v>0</v>
      </c>
      <c r="AZ169" s="466"/>
      <c r="BA169" s="466"/>
      <c r="BB169" s="467"/>
      <c r="BC169" s="465">
        <v>0</v>
      </c>
      <c r="BD169" s="466"/>
      <c r="BE169" s="466"/>
      <c r="BF169" s="467"/>
      <c r="BG169" s="457" t="str">
        <f t="shared" si="93"/>
        <v>n.é.</v>
      </c>
      <c r="BH169" s="458"/>
    </row>
    <row r="170" spans="1:60" ht="20.100000000000001" customHeight="1">
      <c r="A170" s="434" t="s">
        <v>810</v>
      </c>
      <c r="B170" s="435"/>
      <c r="C170" s="459" t="s">
        <v>146</v>
      </c>
      <c r="D170" s="460"/>
      <c r="E170" s="460"/>
      <c r="F170" s="460"/>
      <c r="G170" s="460"/>
      <c r="H170" s="460"/>
      <c r="I170" s="460"/>
      <c r="J170" s="460"/>
      <c r="K170" s="460"/>
      <c r="L170" s="460"/>
      <c r="M170" s="460"/>
      <c r="N170" s="460"/>
      <c r="O170" s="460"/>
      <c r="P170" s="460"/>
      <c r="Q170" s="460"/>
      <c r="R170" s="460"/>
      <c r="S170" s="460"/>
      <c r="T170" s="460"/>
      <c r="U170" s="460"/>
      <c r="V170" s="460"/>
      <c r="W170" s="460"/>
      <c r="X170" s="460"/>
      <c r="Y170" s="460"/>
      <c r="Z170" s="460"/>
      <c r="AA170" s="460"/>
      <c r="AB170" s="461"/>
      <c r="AC170" s="376" t="s">
        <v>141</v>
      </c>
      <c r="AD170" s="471"/>
      <c r="AE170" s="465">
        <v>0</v>
      </c>
      <c r="AF170" s="466"/>
      <c r="AG170" s="466"/>
      <c r="AH170" s="467"/>
      <c r="AI170" s="465">
        <v>0</v>
      </c>
      <c r="AJ170" s="466"/>
      <c r="AK170" s="466"/>
      <c r="AL170" s="467"/>
      <c r="AM170" s="465">
        <v>0</v>
      </c>
      <c r="AN170" s="466"/>
      <c r="AO170" s="466"/>
      <c r="AP170" s="467"/>
      <c r="AQ170" s="465">
        <v>0</v>
      </c>
      <c r="AR170" s="466"/>
      <c r="AS170" s="466"/>
      <c r="AT170" s="467"/>
      <c r="AU170" s="465">
        <v>0</v>
      </c>
      <c r="AV170" s="466"/>
      <c r="AW170" s="466"/>
      <c r="AX170" s="467"/>
      <c r="AY170" s="465">
        <v>0</v>
      </c>
      <c r="AZ170" s="466"/>
      <c r="BA170" s="466"/>
      <c r="BB170" s="467"/>
      <c r="BC170" s="465">
        <v>0</v>
      </c>
      <c r="BD170" s="466"/>
      <c r="BE170" s="466"/>
      <c r="BF170" s="467"/>
      <c r="BG170" s="457" t="str">
        <f t="shared" si="93"/>
        <v>n.é.</v>
      </c>
      <c r="BH170" s="458"/>
    </row>
    <row r="171" spans="1:60" ht="20.100000000000001" customHeight="1">
      <c r="A171" s="434" t="s">
        <v>811</v>
      </c>
      <c r="B171" s="435"/>
      <c r="C171" s="488" t="s">
        <v>147</v>
      </c>
      <c r="D171" s="489"/>
      <c r="E171" s="489"/>
      <c r="F171" s="489"/>
      <c r="G171" s="489"/>
      <c r="H171" s="489"/>
      <c r="I171" s="489"/>
      <c r="J171" s="489"/>
      <c r="K171" s="489"/>
      <c r="L171" s="489"/>
      <c r="M171" s="489"/>
      <c r="N171" s="489"/>
      <c r="O171" s="489"/>
      <c r="P171" s="489"/>
      <c r="Q171" s="489"/>
      <c r="R171" s="489"/>
      <c r="S171" s="489"/>
      <c r="T171" s="489"/>
      <c r="U171" s="489"/>
      <c r="V171" s="489"/>
      <c r="W171" s="489"/>
      <c r="X171" s="489"/>
      <c r="Y171" s="489"/>
      <c r="Z171" s="489"/>
      <c r="AA171" s="489"/>
      <c r="AB171" s="490"/>
      <c r="AC171" s="376" t="s">
        <v>777</v>
      </c>
      <c r="AD171" s="377"/>
      <c r="AE171" s="465">
        <v>0</v>
      </c>
      <c r="AF171" s="466"/>
      <c r="AG171" s="466"/>
      <c r="AH171" s="467"/>
      <c r="AI171" s="465">
        <v>0</v>
      </c>
      <c r="AJ171" s="466"/>
      <c r="AK171" s="466"/>
      <c r="AL171" s="467"/>
      <c r="AM171" s="429" t="s">
        <v>691</v>
      </c>
      <c r="AN171" s="430"/>
      <c r="AO171" s="430"/>
      <c r="AP171" s="431"/>
      <c r="AQ171" s="429" t="s">
        <v>691</v>
      </c>
      <c r="AR171" s="430"/>
      <c r="AS171" s="430"/>
      <c r="AT171" s="431"/>
      <c r="AU171" s="429" t="s">
        <v>691</v>
      </c>
      <c r="AV171" s="430"/>
      <c r="AW171" s="430"/>
      <c r="AX171" s="431"/>
      <c r="AY171" s="429" t="s">
        <v>691</v>
      </c>
      <c r="AZ171" s="430"/>
      <c r="BA171" s="430"/>
      <c r="BB171" s="431"/>
      <c r="BC171" s="429" t="s">
        <v>691</v>
      </c>
      <c r="BD171" s="430"/>
      <c r="BE171" s="430"/>
      <c r="BF171" s="431"/>
      <c r="BG171" s="432" t="s">
        <v>694</v>
      </c>
      <c r="BH171" s="433"/>
    </row>
    <row r="172" spans="1:60" ht="20.100000000000001" customHeight="1">
      <c r="A172" s="495" t="s">
        <v>812</v>
      </c>
      <c r="B172" s="496"/>
      <c r="C172" s="497" t="s">
        <v>893</v>
      </c>
      <c r="D172" s="498"/>
      <c r="E172" s="498"/>
      <c r="F172" s="498"/>
      <c r="G172" s="498"/>
      <c r="H172" s="498"/>
      <c r="I172" s="498"/>
      <c r="J172" s="498"/>
      <c r="K172" s="498"/>
      <c r="L172" s="498"/>
      <c r="M172" s="498"/>
      <c r="N172" s="498"/>
      <c r="O172" s="498"/>
      <c r="P172" s="498"/>
      <c r="Q172" s="498"/>
      <c r="R172" s="498"/>
      <c r="S172" s="498"/>
      <c r="T172" s="498"/>
      <c r="U172" s="498"/>
      <c r="V172" s="498"/>
      <c r="W172" s="498"/>
      <c r="X172" s="498"/>
      <c r="Y172" s="498"/>
      <c r="Z172" s="498"/>
      <c r="AA172" s="498"/>
      <c r="AB172" s="499"/>
      <c r="AC172" s="500" t="s">
        <v>59</v>
      </c>
      <c r="AD172" s="501"/>
      <c r="AE172" s="462">
        <v>0</v>
      </c>
      <c r="AF172" s="463"/>
      <c r="AG172" s="463"/>
      <c r="AH172" s="464"/>
      <c r="AI172" s="462">
        <f t="shared" ref="AI172" si="129">SUM(AI157:AL171)</f>
        <v>0</v>
      </c>
      <c r="AJ172" s="463"/>
      <c r="AK172" s="463"/>
      <c r="AL172" s="464"/>
      <c r="AM172" s="462">
        <f t="shared" ref="AM172" si="130">SUM(AM157:AP171)</f>
        <v>0</v>
      </c>
      <c r="AN172" s="463"/>
      <c r="AO172" s="463"/>
      <c r="AP172" s="464"/>
      <c r="AQ172" s="462">
        <f t="shared" ref="AQ172" si="131">SUM(AQ157:AT171)</f>
        <v>0</v>
      </c>
      <c r="AR172" s="463"/>
      <c r="AS172" s="463"/>
      <c r="AT172" s="464"/>
      <c r="AU172" s="462">
        <f t="shared" ref="AU172" si="132">SUM(AU157:AX171)</f>
        <v>0</v>
      </c>
      <c r="AV172" s="463"/>
      <c r="AW172" s="463"/>
      <c r="AX172" s="464"/>
      <c r="AY172" s="462">
        <f t="shared" ref="AY172" si="133">SUM(AY157:BB171)</f>
        <v>0</v>
      </c>
      <c r="AZ172" s="463"/>
      <c r="BA172" s="463"/>
      <c r="BB172" s="464"/>
      <c r="BC172" s="462">
        <f t="shared" ref="BC172" si="134">SUM(BC157:BF171)</f>
        <v>0</v>
      </c>
      <c r="BD172" s="463"/>
      <c r="BE172" s="463"/>
      <c r="BF172" s="464"/>
      <c r="BG172" s="439" t="str">
        <f t="shared" si="93"/>
        <v>n.é.</v>
      </c>
      <c r="BH172" s="440"/>
    </row>
    <row r="173" spans="1:60" ht="20.100000000000001" customHeight="1">
      <c r="A173" s="434" t="s">
        <v>813</v>
      </c>
      <c r="B173" s="435"/>
      <c r="C173" s="521" t="s">
        <v>148</v>
      </c>
      <c r="D173" s="522"/>
      <c r="E173" s="522"/>
      <c r="F173" s="522"/>
      <c r="G173" s="522"/>
      <c r="H173" s="522"/>
      <c r="I173" s="522"/>
      <c r="J173" s="522"/>
      <c r="K173" s="522"/>
      <c r="L173" s="522"/>
      <c r="M173" s="522"/>
      <c r="N173" s="522"/>
      <c r="O173" s="522"/>
      <c r="P173" s="522"/>
      <c r="Q173" s="522"/>
      <c r="R173" s="522"/>
      <c r="S173" s="522"/>
      <c r="T173" s="522"/>
      <c r="U173" s="522"/>
      <c r="V173" s="522"/>
      <c r="W173" s="522"/>
      <c r="X173" s="522"/>
      <c r="Y173" s="522"/>
      <c r="Z173" s="522"/>
      <c r="AA173" s="522"/>
      <c r="AB173" s="523"/>
      <c r="AC173" s="376" t="s">
        <v>124</v>
      </c>
      <c r="AD173" s="377"/>
      <c r="AE173" s="465">
        <v>0</v>
      </c>
      <c r="AF173" s="466"/>
      <c r="AG173" s="466"/>
      <c r="AH173" s="467"/>
      <c r="AI173" s="465">
        <v>168</v>
      </c>
      <c r="AJ173" s="466"/>
      <c r="AK173" s="466"/>
      <c r="AL173" s="467"/>
      <c r="AM173" s="465">
        <v>0</v>
      </c>
      <c r="AN173" s="466"/>
      <c r="AO173" s="466"/>
      <c r="AP173" s="467"/>
      <c r="AQ173" s="465">
        <v>168</v>
      </c>
      <c r="AR173" s="466"/>
      <c r="AS173" s="466"/>
      <c r="AT173" s="467"/>
      <c r="AU173" s="465">
        <v>0</v>
      </c>
      <c r="AV173" s="466"/>
      <c r="AW173" s="466"/>
      <c r="AX173" s="467"/>
      <c r="AY173" s="465">
        <v>0</v>
      </c>
      <c r="AZ173" s="466"/>
      <c r="BA173" s="466"/>
      <c r="BB173" s="467"/>
      <c r="BC173" s="465">
        <v>168</v>
      </c>
      <c r="BD173" s="466"/>
      <c r="BE173" s="466"/>
      <c r="BF173" s="467"/>
      <c r="BG173" s="457">
        <f t="shared" si="93"/>
        <v>1</v>
      </c>
      <c r="BH173" s="458"/>
    </row>
    <row r="174" spans="1:60" ht="20.100000000000001" customHeight="1">
      <c r="A174" s="434" t="s">
        <v>814</v>
      </c>
      <c r="B174" s="435"/>
      <c r="C174" s="521" t="s">
        <v>149</v>
      </c>
      <c r="D174" s="522"/>
      <c r="E174" s="522"/>
      <c r="F174" s="522"/>
      <c r="G174" s="522"/>
      <c r="H174" s="522"/>
      <c r="I174" s="522"/>
      <c r="J174" s="522"/>
      <c r="K174" s="522"/>
      <c r="L174" s="522"/>
      <c r="M174" s="522"/>
      <c r="N174" s="522"/>
      <c r="O174" s="522"/>
      <c r="P174" s="522"/>
      <c r="Q174" s="522"/>
      <c r="R174" s="522"/>
      <c r="S174" s="522"/>
      <c r="T174" s="522"/>
      <c r="U174" s="522"/>
      <c r="V174" s="522"/>
      <c r="W174" s="522"/>
      <c r="X174" s="522"/>
      <c r="Y174" s="522"/>
      <c r="Z174" s="522"/>
      <c r="AA174" s="522"/>
      <c r="AB174" s="523"/>
      <c r="AC174" s="376" t="s">
        <v>125</v>
      </c>
      <c r="AD174" s="377"/>
      <c r="AE174" s="465">
        <v>0</v>
      </c>
      <c r="AF174" s="466"/>
      <c r="AG174" s="466"/>
      <c r="AH174" s="467"/>
      <c r="AI174" s="465">
        <v>0</v>
      </c>
      <c r="AJ174" s="466"/>
      <c r="AK174" s="466"/>
      <c r="AL174" s="467"/>
      <c r="AM174" s="465">
        <v>0</v>
      </c>
      <c r="AN174" s="466"/>
      <c r="AO174" s="466"/>
      <c r="AP174" s="467"/>
      <c r="AQ174" s="465">
        <v>0</v>
      </c>
      <c r="AR174" s="466"/>
      <c r="AS174" s="466"/>
      <c r="AT174" s="467"/>
      <c r="AU174" s="465">
        <v>0</v>
      </c>
      <c r="AV174" s="466"/>
      <c r="AW174" s="466"/>
      <c r="AX174" s="467"/>
      <c r="AY174" s="465">
        <v>0</v>
      </c>
      <c r="AZ174" s="466"/>
      <c r="BA174" s="466"/>
      <c r="BB174" s="467"/>
      <c r="BC174" s="465">
        <v>0</v>
      </c>
      <c r="BD174" s="466"/>
      <c r="BE174" s="466"/>
      <c r="BF174" s="467"/>
      <c r="BG174" s="457" t="str">
        <f t="shared" si="93"/>
        <v>n.é.</v>
      </c>
      <c r="BH174" s="458"/>
    </row>
    <row r="175" spans="1:60" ht="20.100000000000001" customHeight="1">
      <c r="A175" s="434" t="s">
        <v>815</v>
      </c>
      <c r="B175" s="435"/>
      <c r="C175" s="521" t="s">
        <v>150</v>
      </c>
      <c r="D175" s="522"/>
      <c r="E175" s="522"/>
      <c r="F175" s="522"/>
      <c r="G175" s="522"/>
      <c r="H175" s="522"/>
      <c r="I175" s="522"/>
      <c r="J175" s="522"/>
      <c r="K175" s="522"/>
      <c r="L175" s="522"/>
      <c r="M175" s="522"/>
      <c r="N175" s="522"/>
      <c r="O175" s="522"/>
      <c r="P175" s="522"/>
      <c r="Q175" s="522"/>
      <c r="R175" s="522"/>
      <c r="S175" s="522"/>
      <c r="T175" s="522"/>
      <c r="U175" s="522"/>
      <c r="V175" s="522"/>
      <c r="W175" s="522"/>
      <c r="X175" s="522"/>
      <c r="Y175" s="522"/>
      <c r="Z175" s="522"/>
      <c r="AA175" s="522"/>
      <c r="AB175" s="523"/>
      <c r="AC175" s="376" t="s">
        <v>126</v>
      </c>
      <c r="AD175" s="377"/>
      <c r="AE175" s="465">
        <v>179</v>
      </c>
      <c r="AF175" s="466"/>
      <c r="AG175" s="466"/>
      <c r="AH175" s="467"/>
      <c r="AI175" s="454">
        <v>229</v>
      </c>
      <c r="AJ175" s="455"/>
      <c r="AK175" s="455"/>
      <c r="AL175" s="456"/>
      <c r="AM175" s="454">
        <v>0</v>
      </c>
      <c r="AN175" s="455"/>
      <c r="AO175" s="455"/>
      <c r="AP175" s="456"/>
      <c r="AQ175" s="454">
        <v>229</v>
      </c>
      <c r="AR175" s="455"/>
      <c r="AS175" s="455"/>
      <c r="AT175" s="456"/>
      <c r="AU175" s="454">
        <v>0</v>
      </c>
      <c r="AV175" s="455"/>
      <c r="AW175" s="455"/>
      <c r="AX175" s="456"/>
      <c r="AY175" s="454">
        <v>0</v>
      </c>
      <c r="AZ175" s="455"/>
      <c r="BA175" s="455"/>
      <c r="BB175" s="456"/>
      <c r="BC175" s="454">
        <v>229</v>
      </c>
      <c r="BD175" s="455"/>
      <c r="BE175" s="455"/>
      <c r="BF175" s="456"/>
      <c r="BG175" s="457">
        <f t="shared" ref="BG175:BG226" si="135">IF(AI175&gt;0,BC175/AI175,"n.é.")</f>
        <v>1</v>
      </c>
      <c r="BH175" s="458"/>
    </row>
    <row r="176" spans="1:60" ht="20.100000000000001" customHeight="1">
      <c r="A176" s="434" t="s">
        <v>816</v>
      </c>
      <c r="B176" s="435"/>
      <c r="C176" s="521" t="s">
        <v>151</v>
      </c>
      <c r="D176" s="522"/>
      <c r="E176" s="522"/>
      <c r="F176" s="522"/>
      <c r="G176" s="522"/>
      <c r="H176" s="522"/>
      <c r="I176" s="522"/>
      <c r="J176" s="522"/>
      <c r="K176" s="522"/>
      <c r="L176" s="522"/>
      <c r="M176" s="522"/>
      <c r="N176" s="522"/>
      <c r="O176" s="522"/>
      <c r="P176" s="522"/>
      <c r="Q176" s="522"/>
      <c r="R176" s="522"/>
      <c r="S176" s="522"/>
      <c r="T176" s="522"/>
      <c r="U176" s="522"/>
      <c r="V176" s="522"/>
      <c r="W176" s="522"/>
      <c r="X176" s="522"/>
      <c r="Y176" s="522"/>
      <c r="Z176" s="522"/>
      <c r="AA176" s="522"/>
      <c r="AB176" s="523"/>
      <c r="AC176" s="376" t="s">
        <v>127</v>
      </c>
      <c r="AD176" s="377"/>
      <c r="AE176" s="465">
        <v>315</v>
      </c>
      <c r="AF176" s="466"/>
      <c r="AG176" s="466"/>
      <c r="AH176" s="467"/>
      <c r="AI176" s="454">
        <v>361</v>
      </c>
      <c r="AJ176" s="455"/>
      <c r="AK176" s="455"/>
      <c r="AL176" s="456"/>
      <c r="AM176" s="454">
        <v>0</v>
      </c>
      <c r="AN176" s="455"/>
      <c r="AO176" s="455"/>
      <c r="AP176" s="456"/>
      <c r="AQ176" s="454">
        <v>361</v>
      </c>
      <c r="AR176" s="455"/>
      <c r="AS176" s="455"/>
      <c r="AT176" s="456"/>
      <c r="AU176" s="454">
        <v>0</v>
      </c>
      <c r="AV176" s="455"/>
      <c r="AW176" s="455"/>
      <c r="AX176" s="456"/>
      <c r="AY176" s="454">
        <v>0</v>
      </c>
      <c r="AZ176" s="455"/>
      <c r="BA176" s="455"/>
      <c r="BB176" s="456"/>
      <c r="BC176" s="454">
        <v>361</v>
      </c>
      <c r="BD176" s="455"/>
      <c r="BE176" s="455"/>
      <c r="BF176" s="456"/>
      <c r="BG176" s="457">
        <f t="shared" si="135"/>
        <v>1</v>
      </c>
      <c r="BH176" s="458"/>
    </row>
    <row r="177" spans="1:60" ht="20.100000000000001" customHeight="1">
      <c r="A177" s="434" t="s">
        <v>817</v>
      </c>
      <c r="B177" s="435"/>
      <c r="C177" s="365" t="s">
        <v>152</v>
      </c>
      <c r="D177" s="366"/>
      <c r="E177" s="366"/>
      <c r="F177" s="366"/>
      <c r="G177" s="366"/>
      <c r="H177" s="366"/>
      <c r="I177" s="366"/>
      <c r="J177" s="366"/>
      <c r="K177" s="366"/>
      <c r="L177" s="366"/>
      <c r="M177" s="366"/>
      <c r="N177" s="366"/>
      <c r="O177" s="366"/>
      <c r="P177" s="366"/>
      <c r="Q177" s="366"/>
      <c r="R177" s="366"/>
      <c r="S177" s="366"/>
      <c r="T177" s="366"/>
      <c r="U177" s="366"/>
      <c r="V177" s="366"/>
      <c r="W177" s="366"/>
      <c r="X177" s="366"/>
      <c r="Y177" s="366"/>
      <c r="Z177" s="366"/>
      <c r="AA177" s="366"/>
      <c r="AB177" s="367"/>
      <c r="AC177" s="376" t="s">
        <v>128</v>
      </c>
      <c r="AD177" s="377"/>
      <c r="AE177" s="465">
        <v>0</v>
      </c>
      <c r="AF177" s="466"/>
      <c r="AG177" s="466"/>
      <c r="AH177" s="467"/>
      <c r="AI177" s="465">
        <v>0</v>
      </c>
      <c r="AJ177" s="466"/>
      <c r="AK177" s="466"/>
      <c r="AL177" s="467"/>
      <c r="AM177" s="465">
        <v>0</v>
      </c>
      <c r="AN177" s="466"/>
      <c r="AO177" s="466"/>
      <c r="AP177" s="467"/>
      <c r="AQ177" s="465">
        <v>0</v>
      </c>
      <c r="AR177" s="466"/>
      <c r="AS177" s="466"/>
      <c r="AT177" s="467"/>
      <c r="AU177" s="465">
        <v>0</v>
      </c>
      <c r="AV177" s="466"/>
      <c r="AW177" s="466"/>
      <c r="AX177" s="467"/>
      <c r="AY177" s="465">
        <v>0</v>
      </c>
      <c r="AZ177" s="466"/>
      <c r="BA177" s="466"/>
      <c r="BB177" s="467"/>
      <c r="BC177" s="465">
        <v>0</v>
      </c>
      <c r="BD177" s="466"/>
      <c r="BE177" s="466"/>
      <c r="BF177" s="467"/>
      <c r="BG177" s="457" t="str">
        <f t="shared" si="135"/>
        <v>n.é.</v>
      </c>
      <c r="BH177" s="458"/>
    </row>
    <row r="178" spans="1:60" ht="20.100000000000001" customHeight="1">
      <c r="A178" s="434" t="s">
        <v>818</v>
      </c>
      <c r="B178" s="435"/>
      <c r="C178" s="365" t="s">
        <v>153</v>
      </c>
      <c r="D178" s="366"/>
      <c r="E178" s="366"/>
      <c r="F178" s="366"/>
      <c r="G178" s="366"/>
      <c r="H178" s="366"/>
      <c r="I178" s="366"/>
      <c r="J178" s="366"/>
      <c r="K178" s="366"/>
      <c r="L178" s="366"/>
      <c r="M178" s="366"/>
      <c r="N178" s="366"/>
      <c r="O178" s="366"/>
      <c r="P178" s="366"/>
      <c r="Q178" s="366"/>
      <c r="R178" s="366"/>
      <c r="S178" s="366"/>
      <c r="T178" s="366"/>
      <c r="U178" s="366"/>
      <c r="V178" s="366"/>
      <c r="W178" s="366"/>
      <c r="X178" s="366"/>
      <c r="Y178" s="366"/>
      <c r="Z178" s="366"/>
      <c r="AA178" s="366"/>
      <c r="AB178" s="367"/>
      <c r="AC178" s="376" t="s">
        <v>129</v>
      </c>
      <c r="AD178" s="377"/>
      <c r="AE178" s="465">
        <v>0</v>
      </c>
      <c r="AF178" s="466"/>
      <c r="AG178" s="466"/>
      <c r="AH178" s="467"/>
      <c r="AI178" s="465">
        <v>0</v>
      </c>
      <c r="AJ178" s="466"/>
      <c r="AK178" s="466"/>
      <c r="AL178" s="467"/>
      <c r="AM178" s="465">
        <v>0</v>
      </c>
      <c r="AN178" s="466"/>
      <c r="AO178" s="466"/>
      <c r="AP178" s="467"/>
      <c r="AQ178" s="465">
        <v>0</v>
      </c>
      <c r="AR178" s="466"/>
      <c r="AS178" s="466"/>
      <c r="AT178" s="467"/>
      <c r="AU178" s="465">
        <v>0</v>
      </c>
      <c r="AV178" s="466"/>
      <c r="AW178" s="466"/>
      <c r="AX178" s="467"/>
      <c r="AY178" s="465">
        <v>0</v>
      </c>
      <c r="AZ178" s="466"/>
      <c r="BA178" s="466"/>
      <c r="BB178" s="467"/>
      <c r="BC178" s="465">
        <v>0</v>
      </c>
      <c r="BD178" s="466"/>
      <c r="BE178" s="466"/>
      <c r="BF178" s="467"/>
      <c r="BG178" s="457" t="str">
        <f t="shared" si="135"/>
        <v>n.é.</v>
      </c>
      <c r="BH178" s="458"/>
    </row>
    <row r="179" spans="1:60" ht="20.100000000000001" customHeight="1">
      <c r="A179" s="434" t="s">
        <v>819</v>
      </c>
      <c r="B179" s="435"/>
      <c r="C179" s="365" t="s">
        <v>154</v>
      </c>
      <c r="D179" s="366"/>
      <c r="E179" s="366"/>
      <c r="F179" s="366"/>
      <c r="G179" s="366"/>
      <c r="H179" s="366"/>
      <c r="I179" s="366"/>
      <c r="J179" s="366"/>
      <c r="K179" s="366"/>
      <c r="L179" s="366"/>
      <c r="M179" s="366"/>
      <c r="N179" s="366"/>
      <c r="O179" s="366"/>
      <c r="P179" s="366"/>
      <c r="Q179" s="366"/>
      <c r="R179" s="366"/>
      <c r="S179" s="366"/>
      <c r="T179" s="366"/>
      <c r="U179" s="366"/>
      <c r="V179" s="366"/>
      <c r="W179" s="366"/>
      <c r="X179" s="366"/>
      <c r="Y179" s="366"/>
      <c r="Z179" s="366"/>
      <c r="AA179" s="366"/>
      <c r="AB179" s="367"/>
      <c r="AC179" s="376" t="s">
        <v>130</v>
      </c>
      <c r="AD179" s="377"/>
      <c r="AE179" s="465">
        <v>133</v>
      </c>
      <c r="AF179" s="466"/>
      <c r="AG179" s="466"/>
      <c r="AH179" s="467"/>
      <c r="AI179" s="454">
        <v>159</v>
      </c>
      <c r="AJ179" s="455"/>
      <c r="AK179" s="455"/>
      <c r="AL179" s="456"/>
      <c r="AM179" s="454">
        <v>0</v>
      </c>
      <c r="AN179" s="455"/>
      <c r="AO179" s="455"/>
      <c r="AP179" s="456"/>
      <c r="AQ179" s="454">
        <v>159</v>
      </c>
      <c r="AR179" s="455"/>
      <c r="AS179" s="455"/>
      <c r="AT179" s="456"/>
      <c r="AU179" s="454">
        <v>0</v>
      </c>
      <c r="AV179" s="455"/>
      <c r="AW179" s="455"/>
      <c r="AX179" s="456"/>
      <c r="AY179" s="454">
        <v>0</v>
      </c>
      <c r="AZ179" s="455"/>
      <c r="BA179" s="455"/>
      <c r="BB179" s="456"/>
      <c r="BC179" s="454">
        <v>159</v>
      </c>
      <c r="BD179" s="455"/>
      <c r="BE179" s="455"/>
      <c r="BF179" s="456"/>
      <c r="BG179" s="457">
        <f t="shared" si="135"/>
        <v>1</v>
      </c>
      <c r="BH179" s="458"/>
    </row>
    <row r="180" spans="1:60" s="3" customFormat="1" ht="20.100000000000001" customHeight="1">
      <c r="A180" s="495" t="s">
        <v>820</v>
      </c>
      <c r="B180" s="496"/>
      <c r="C180" s="477" t="s">
        <v>867</v>
      </c>
      <c r="D180" s="478"/>
      <c r="E180" s="478"/>
      <c r="F180" s="478"/>
      <c r="G180" s="478"/>
      <c r="H180" s="478"/>
      <c r="I180" s="478"/>
      <c r="J180" s="478"/>
      <c r="K180" s="478"/>
      <c r="L180" s="478"/>
      <c r="M180" s="478"/>
      <c r="N180" s="478"/>
      <c r="O180" s="478"/>
      <c r="P180" s="478"/>
      <c r="Q180" s="478"/>
      <c r="R180" s="478"/>
      <c r="S180" s="478"/>
      <c r="T180" s="478"/>
      <c r="U180" s="478"/>
      <c r="V180" s="478"/>
      <c r="W180" s="478"/>
      <c r="X180" s="478"/>
      <c r="Y180" s="478"/>
      <c r="Z180" s="478"/>
      <c r="AA180" s="478"/>
      <c r="AB180" s="479"/>
      <c r="AC180" s="500" t="s">
        <v>60</v>
      </c>
      <c r="AD180" s="501"/>
      <c r="AE180" s="462">
        <v>627</v>
      </c>
      <c r="AF180" s="463"/>
      <c r="AG180" s="463"/>
      <c r="AH180" s="464"/>
      <c r="AI180" s="462">
        <f t="shared" ref="AI180" si="136">SUM(AI173:AL179)</f>
        <v>917</v>
      </c>
      <c r="AJ180" s="463"/>
      <c r="AK180" s="463"/>
      <c r="AL180" s="464"/>
      <c r="AM180" s="462">
        <f t="shared" ref="AM180" si="137">SUM(AM173:AP179)</f>
        <v>0</v>
      </c>
      <c r="AN180" s="463"/>
      <c r="AO180" s="463"/>
      <c r="AP180" s="464"/>
      <c r="AQ180" s="462">
        <f t="shared" ref="AQ180" si="138">SUM(AQ173:AT179)</f>
        <v>917</v>
      </c>
      <c r="AR180" s="463"/>
      <c r="AS180" s="463"/>
      <c r="AT180" s="464"/>
      <c r="AU180" s="462">
        <f t="shared" ref="AU180" si="139">SUM(AU173:AX179)</f>
        <v>0</v>
      </c>
      <c r="AV180" s="463"/>
      <c r="AW180" s="463"/>
      <c r="AX180" s="464"/>
      <c r="AY180" s="462">
        <f t="shared" ref="AY180" si="140">SUM(AY173:BB179)</f>
        <v>0</v>
      </c>
      <c r="AZ180" s="463"/>
      <c r="BA180" s="463"/>
      <c r="BB180" s="464"/>
      <c r="BC180" s="462">
        <f t="shared" ref="BC180" si="141">SUM(BC173:BF179)</f>
        <v>917</v>
      </c>
      <c r="BD180" s="463"/>
      <c r="BE180" s="463"/>
      <c r="BF180" s="464"/>
      <c r="BG180" s="439">
        <f t="shared" si="135"/>
        <v>1</v>
      </c>
      <c r="BH180" s="440"/>
    </row>
    <row r="181" spans="1:60" ht="20.100000000000001" customHeight="1">
      <c r="A181" s="434" t="s">
        <v>821</v>
      </c>
      <c r="B181" s="435"/>
      <c r="C181" s="388" t="s">
        <v>167</v>
      </c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90"/>
      <c r="AC181" s="376" t="s">
        <v>155</v>
      </c>
      <c r="AD181" s="377"/>
      <c r="AE181" s="465">
        <v>0</v>
      </c>
      <c r="AF181" s="466"/>
      <c r="AG181" s="466"/>
      <c r="AH181" s="467"/>
      <c r="AI181" s="465">
        <v>0</v>
      </c>
      <c r="AJ181" s="466"/>
      <c r="AK181" s="466"/>
      <c r="AL181" s="467"/>
      <c r="AM181" s="465">
        <v>0</v>
      </c>
      <c r="AN181" s="466"/>
      <c r="AO181" s="466"/>
      <c r="AP181" s="467"/>
      <c r="AQ181" s="465">
        <v>0</v>
      </c>
      <c r="AR181" s="466"/>
      <c r="AS181" s="466"/>
      <c r="AT181" s="467"/>
      <c r="AU181" s="465">
        <v>0</v>
      </c>
      <c r="AV181" s="466"/>
      <c r="AW181" s="466"/>
      <c r="AX181" s="467"/>
      <c r="AY181" s="465">
        <v>0</v>
      </c>
      <c r="AZ181" s="466"/>
      <c r="BA181" s="466"/>
      <c r="BB181" s="467"/>
      <c r="BC181" s="465">
        <v>0</v>
      </c>
      <c r="BD181" s="466"/>
      <c r="BE181" s="466"/>
      <c r="BF181" s="467"/>
      <c r="BG181" s="457" t="str">
        <f t="shared" si="135"/>
        <v>n.é.</v>
      </c>
      <c r="BH181" s="458"/>
    </row>
    <row r="182" spans="1:60" ht="20.100000000000001" customHeight="1">
      <c r="A182" s="434" t="s">
        <v>822</v>
      </c>
      <c r="B182" s="435"/>
      <c r="C182" s="388" t="s">
        <v>168</v>
      </c>
      <c r="D182" s="389"/>
      <c r="E182" s="389"/>
      <c r="F182" s="389"/>
      <c r="G182" s="389"/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/>
      <c r="AA182" s="389"/>
      <c r="AB182" s="390"/>
      <c r="AC182" s="376" t="s">
        <v>156</v>
      </c>
      <c r="AD182" s="377"/>
      <c r="AE182" s="465">
        <v>0</v>
      </c>
      <c r="AF182" s="466"/>
      <c r="AG182" s="466"/>
      <c r="AH182" s="467"/>
      <c r="AI182" s="465">
        <v>0</v>
      </c>
      <c r="AJ182" s="466"/>
      <c r="AK182" s="466"/>
      <c r="AL182" s="467"/>
      <c r="AM182" s="465">
        <v>0</v>
      </c>
      <c r="AN182" s="466"/>
      <c r="AO182" s="466"/>
      <c r="AP182" s="467"/>
      <c r="AQ182" s="465">
        <v>0</v>
      </c>
      <c r="AR182" s="466"/>
      <c r="AS182" s="466"/>
      <c r="AT182" s="467"/>
      <c r="AU182" s="465">
        <v>0</v>
      </c>
      <c r="AV182" s="466"/>
      <c r="AW182" s="466"/>
      <c r="AX182" s="467"/>
      <c r="AY182" s="465">
        <v>0</v>
      </c>
      <c r="AZ182" s="466"/>
      <c r="BA182" s="466"/>
      <c r="BB182" s="467"/>
      <c r="BC182" s="465">
        <v>0</v>
      </c>
      <c r="BD182" s="466"/>
      <c r="BE182" s="466"/>
      <c r="BF182" s="467"/>
      <c r="BG182" s="457" t="str">
        <f t="shared" si="135"/>
        <v>n.é.</v>
      </c>
      <c r="BH182" s="458"/>
    </row>
    <row r="183" spans="1:60" ht="20.100000000000001" customHeight="1">
      <c r="A183" s="434" t="s">
        <v>823</v>
      </c>
      <c r="B183" s="435"/>
      <c r="C183" s="388" t="s">
        <v>169</v>
      </c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/>
      <c r="AA183" s="389"/>
      <c r="AB183" s="390"/>
      <c r="AC183" s="376" t="s">
        <v>157</v>
      </c>
      <c r="AD183" s="377"/>
      <c r="AE183" s="465">
        <v>0</v>
      </c>
      <c r="AF183" s="466"/>
      <c r="AG183" s="466"/>
      <c r="AH183" s="467"/>
      <c r="AI183" s="465">
        <v>0</v>
      </c>
      <c r="AJ183" s="466"/>
      <c r="AK183" s="466"/>
      <c r="AL183" s="467"/>
      <c r="AM183" s="465">
        <v>0</v>
      </c>
      <c r="AN183" s="466"/>
      <c r="AO183" s="466"/>
      <c r="AP183" s="467"/>
      <c r="AQ183" s="465">
        <v>0</v>
      </c>
      <c r="AR183" s="466"/>
      <c r="AS183" s="466"/>
      <c r="AT183" s="467"/>
      <c r="AU183" s="465">
        <v>0</v>
      </c>
      <c r="AV183" s="466"/>
      <c r="AW183" s="466"/>
      <c r="AX183" s="467"/>
      <c r="AY183" s="465">
        <v>0</v>
      </c>
      <c r="AZ183" s="466"/>
      <c r="BA183" s="466"/>
      <c r="BB183" s="467"/>
      <c r="BC183" s="465">
        <v>0</v>
      </c>
      <c r="BD183" s="466"/>
      <c r="BE183" s="466"/>
      <c r="BF183" s="467"/>
      <c r="BG183" s="457" t="str">
        <f t="shared" si="135"/>
        <v>n.é.</v>
      </c>
      <c r="BH183" s="458"/>
    </row>
    <row r="184" spans="1:60" ht="20.100000000000001" customHeight="1">
      <c r="A184" s="434" t="s">
        <v>824</v>
      </c>
      <c r="B184" s="435"/>
      <c r="C184" s="388" t="s">
        <v>170</v>
      </c>
      <c r="D184" s="389"/>
      <c r="E184" s="389"/>
      <c r="F184" s="389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9"/>
      <c r="Z184" s="389"/>
      <c r="AA184" s="389"/>
      <c r="AB184" s="390"/>
      <c r="AC184" s="376" t="s">
        <v>158</v>
      </c>
      <c r="AD184" s="377"/>
      <c r="AE184" s="465">
        <v>0</v>
      </c>
      <c r="AF184" s="466"/>
      <c r="AG184" s="466"/>
      <c r="AH184" s="467"/>
      <c r="AI184" s="465">
        <v>0</v>
      </c>
      <c r="AJ184" s="466"/>
      <c r="AK184" s="466"/>
      <c r="AL184" s="467"/>
      <c r="AM184" s="465">
        <v>0</v>
      </c>
      <c r="AN184" s="466"/>
      <c r="AO184" s="466"/>
      <c r="AP184" s="467"/>
      <c r="AQ184" s="465">
        <v>0</v>
      </c>
      <c r="AR184" s="466"/>
      <c r="AS184" s="466"/>
      <c r="AT184" s="467"/>
      <c r="AU184" s="465">
        <v>0</v>
      </c>
      <c r="AV184" s="466"/>
      <c r="AW184" s="466"/>
      <c r="AX184" s="467"/>
      <c r="AY184" s="465">
        <v>0</v>
      </c>
      <c r="AZ184" s="466"/>
      <c r="BA184" s="466"/>
      <c r="BB184" s="467"/>
      <c r="BC184" s="465">
        <v>0</v>
      </c>
      <c r="BD184" s="466"/>
      <c r="BE184" s="466"/>
      <c r="BF184" s="467"/>
      <c r="BG184" s="457" t="str">
        <f t="shared" si="135"/>
        <v>n.é.</v>
      </c>
      <c r="BH184" s="458"/>
    </row>
    <row r="185" spans="1:60" s="3" customFormat="1" ht="20.100000000000001" customHeight="1">
      <c r="A185" s="495" t="s">
        <v>825</v>
      </c>
      <c r="B185" s="496"/>
      <c r="C185" s="497" t="s">
        <v>868</v>
      </c>
      <c r="D185" s="498"/>
      <c r="E185" s="498"/>
      <c r="F185" s="498"/>
      <c r="G185" s="498"/>
      <c r="H185" s="498"/>
      <c r="I185" s="498"/>
      <c r="J185" s="498"/>
      <c r="K185" s="498"/>
      <c r="L185" s="498"/>
      <c r="M185" s="498"/>
      <c r="N185" s="498"/>
      <c r="O185" s="498"/>
      <c r="P185" s="498"/>
      <c r="Q185" s="498"/>
      <c r="R185" s="498"/>
      <c r="S185" s="498"/>
      <c r="T185" s="498"/>
      <c r="U185" s="498"/>
      <c r="V185" s="498"/>
      <c r="W185" s="498"/>
      <c r="X185" s="498"/>
      <c r="Y185" s="498"/>
      <c r="Z185" s="498"/>
      <c r="AA185" s="498"/>
      <c r="AB185" s="499"/>
      <c r="AC185" s="500" t="s">
        <v>61</v>
      </c>
      <c r="AD185" s="501"/>
      <c r="AE185" s="462">
        <v>0</v>
      </c>
      <c r="AF185" s="463"/>
      <c r="AG185" s="463"/>
      <c r="AH185" s="464"/>
      <c r="AI185" s="462">
        <f t="shared" ref="AI185" si="142">SUM(AI181:AL184)</f>
        <v>0</v>
      </c>
      <c r="AJ185" s="463"/>
      <c r="AK185" s="463"/>
      <c r="AL185" s="464"/>
      <c r="AM185" s="462">
        <f t="shared" ref="AM185" si="143">SUM(AM181:AP184)</f>
        <v>0</v>
      </c>
      <c r="AN185" s="463"/>
      <c r="AO185" s="463"/>
      <c r="AP185" s="464"/>
      <c r="AQ185" s="462">
        <f t="shared" ref="AQ185" si="144">SUM(AQ181:AT184)</f>
        <v>0</v>
      </c>
      <c r="AR185" s="463"/>
      <c r="AS185" s="463"/>
      <c r="AT185" s="464"/>
      <c r="AU185" s="462">
        <f t="shared" ref="AU185" si="145">SUM(AU181:AX184)</f>
        <v>0</v>
      </c>
      <c r="AV185" s="463"/>
      <c r="AW185" s="463"/>
      <c r="AX185" s="464"/>
      <c r="AY185" s="462">
        <f t="shared" ref="AY185" si="146">SUM(AY181:BB184)</f>
        <v>0</v>
      </c>
      <c r="AZ185" s="463"/>
      <c r="BA185" s="463"/>
      <c r="BB185" s="464"/>
      <c r="BC185" s="462">
        <f t="shared" ref="BC185" si="147">SUM(BC181:BF184)</f>
        <v>0</v>
      </c>
      <c r="BD185" s="463"/>
      <c r="BE185" s="463"/>
      <c r="BF185" s="464"/>
      <c r="BG185" s="439" t="str">
        <f t="shared" si="135"/>
        <v>n.é.</v>
      </c>
      <c r="BH185" s="440"/>
    </row>
    <row r="186" spans="1:60" ht="20.100000000000001" customHeight="1">
      <c r="A186" s="434" t="s">
        <v>826</v>
      </c>
      <c r="B186" s="435"/>
      <c r="C186" s="388" t="s">
        <v>416</v>
      </c>
      <c r="D186" s="389"/>
      <c r="E186" s="389"/>
      <c r="F186" s="389"/>
      <c r="G186" s="389"/>
      <c r="H186" s="38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90"/>
      <c r="AC186" s="376" t="s">
        <v>159</v>
      </c>
      <c r="AD186" s="377"/>
      <c r="AE186" s="465">
        <v>0</v>
      </c>
      <c r="AF186" s="466"/>
      <c r="AG186" s="466"/>
      <c r="AH186" s="467"/>
      <c r="AI186" s="465">
        <v>0</v>
      </c>
      <c r="AJ186" s="466"/>
      <c r="AK186" s="466"/>
      <c r="AL186" s="467"/>
      <c r="AM186" s="465">
        <v>0</v>
      </c>
      <c r="AN186" s="466"/>
      <c r="AO186" s="466"/>
      <c r="AP186" s="467"/>
      <c r="AQ186" s="465">
        <v>0</v>
      </c>
      <c r="AR186" s="466"/>
      <c r="AS186" s="466"/>
      <c r="AT186" s="467"/>
      <c r="AU186" s="465">
        <v>0</v>
      </c>
      <c r="AV186" s="466"/>
      <c r="AW186" s="466"/>
      <c r="AX186" s="467"/>
      <c r="AY186" s="465">
        <v>0</v>
      </c>
      <c r="AZ186" s="466"/>
      <c r="BA186" s="466"/>
      <c r="BB186" s="467"/>
      <c r="BC186" s="465">
        <v>0</v>
      </c>
      <c r="BD186" s="466"/>
      <c r="BE186" s="466"/>
      <c r="BF186" s="467"/>
      <c r="BG186" s="457" t="str">
        <f t="shared" si="135"/>
        <v>n.é.</v>
      </c>
      <c r="BH186" s="458"/>
    </row>
    <row r="187" spans="1:60" ht="20.100000000000001" customHeight="1">
      <c r="A187" s="434" t="s">
        <v>827</v>
      </c>
      <c r="B187" s="435"/>
      <c r="C187" s="388" t="s">
        <v>417</v>
      </c>
      <c r="D187" s="389"/>
      <c r="E187" s="389"/>
      <c r="F187" s="389"/>
      <c r="G187" s="389"/>
      <c r="H187" s="389"/>
      <c r="I187" s="389"/>
      <c r="J187" s="389"/>
      <c r="K187" s="389"/>
      <c r="L187" s="389"/>
      <c r="M187" s="389"/>
      <c r="N187" s="389"/>
      <c r="O187" s="389"/>
      <c r="P187" s="389"/>
      <c r="Q187" s="389"/>
      <c r="R187" s="389"/>
      <c r="S187" s="389"/>
      <c r="T187" s="389"/>
      <c r="U187" s="389"/>
      <c r="V187" s="389"/>
      <c r="W187" s="389"/>
      <c r="X187" s="389"/>
      <c r="Y187" s="389"/>
      <c r="Z187" s="389"/>
      <c r="AA187" s="389"/>
      <c r="AB187" s="390"/>
      <c r="AC187" s="376" t="s">
        <v>160</v>
      </c>
      <c r="AD187" s="377"/>
      <c r="AE187" s="465">
        <v>0</v>
      </c>
      <c r="AF187" s="466"/>
      <c r="AG187" s="466"/>
      <c r="AH187" s="467"/>
      <c r="AI187" s="465">
        <v>0</v>
      </c>
      <c r="AJ187" s="466"/>
      <c r="AK187" s="466"/>
      <c r="AL187" s="467"/>
      <c r="AM187" s="465">
        <v>0</v>
      </c>
      <c r="AN187" s="466"/>
      <c r="AO187" s="466"/>
      <c r="AP187" s="467"/>
      <c r="AQ187" s="465">
        <v>0</v>
      </c>
      <c r="AR187" s="466"/>
      <c r="AS187" s="466"/>
      <c r="AT187" s="467"/>
      <c r="AU187" s="465">
        <v>0</v>
      </c>
      <c r="AV187" s="466"/>
      <c r="AW187" s="466"/>
      <c r="AX187" s="467"/>
      <c r="AY187" s="465">
        <v>0</v>
      </c>
      <c r="AZ187" s="466"/>
      <c r="BA187" s="466"/>
      <c r="BB187" s="467"/>
      <c r="BC187" s="465">
        <v>0</v>
      </c>
      <c r="BD187" s="466"/>
      <c r="BE187" s="466"/>
      <c r="BF187" s="467"/>
      <c r="BG187" s="457" t="str">
        <f t="shared" si="135"/>
        <v>n.é.</v>
      </c>
      <c r="BH187" s="458"/>
    </row>
    <row r="188" spans="1:60" ht="20.100000000000001" customHeight="1">
      <c r="A188" s="434" t="s">
        <v>828</v>
      </c>
      <c r="B188" s="435"/>
      <c r="C188" s="388" t="s">
        <v>418</v>
      </c>
      <c r="D188" s="389"/>
      <c r="E188" s="389"/>
      <c r="F188" s="389"/>
      <c r="G188" s="389"/>
      <c r="H188" s="389"/>
      <c r="I188" s="389"/>
      <c r="J188" s="389"/>
      <c r="K188" s="389"/>
      <c r="L188" s="389"/>
      <c r="M188" s="389"/>
      <c r="N188" s="389"/>
      <c r="O188" s="389"/>
      <c r="P188" s="389"/>
      <c r="Q188" s="389"/>
      <c r="R188" s="389"/>
      <c r="S188" s="389"/>
      <c r="T188" s="389"/>
      <c r="U188" s="389"/>
      <c r="V188" s="389"/>
      <c r="W188" s="389"/>
      <c r="X188" s="389"/>
      <c r="Y188" s="389"/>
      <c r="Z188" s="389"/>
      <c r="AA188" s="389"/>
      <c r="AB188" s="390"/>
      <c r="AC188" s="376" t="s">
        <v>161</v>
      </c>
      <c r="AD188" s="377"/>
      <c r="AE188" s="465">
        <v>0</v>
      </c>
      <c r="AF188" s="466"/>
      <c r="AG188" s="466"/>
      <c r="AH188" s="467"/>
      <c r="AI188" s="465">
        <v>0</v>
      </c>
      <c r="AJ188" s="466"/>
      <c r="AK188" s="466"/>
      <c r="AL188" s="467"/>
      <c r="AM188" s="465">
        <v>0</v>
      </c>
      <c r="AN188" s="466"/>
      <c r="AO188" s="466"/>
      <c r="AP188" s="467"/>
      <c r="AQ188" s="465">
        <v>0</v>
      </c>
      <c r="AR188" s="466"/>
      <c r="AS188" s="466"/>
      <c r="AT188" s="467"/>
      <c r="AU188" s="465">
        <v>0</v>
      </c>
      <c r="AV188" s="466"/>
      <c r="AW188" s="466"/>
      <c r="AX188" s="467"/>
      <c r="AY188" s="465">
        <v>0</v>
      </c>
      <c r="AZ188" s="466"/>
      <c r="BA188" s="466"/>
      <c r="BB188" s="467"/>
      <c r="BC188" s="465">
        <v>0</v>
      </c>
      <c r="BD188" s="466"/>
      <c r="BE188" s="466"/>
      <c r="BF188" s="467"/>
      <c r="BG188" s="457" t="str">
        <f t="shared" si="135"/>
        <v>n.é.</v>
      </c>
      <c r="BH188" s="458"/>
    </row>
    <row r="189" spans="1:60" ht="20.100000000000001" customHeight="1">
      <c r="A189" s="434" t="s">
        <v>829</v>
      </c>
      <c r="B189" s="435"/>
      <c r="C189" s="388" t="s">
        <v>171</v>
      </c>
      <c r="D189" s="389"/>
      <c r="E189" s="389"/>
      <c r="F189" s="389"/>
      <c r="G189" s="389"/>
      <c r="H189" s="389"/>
      <c r="I189" s="389"/>
      <c r="J189" s="389"/>
      <c r="K189" s="389"/>
      <c r="L189" s="389"/>
      <c r="M189" s="389"/>
      <c r="N189" s="389"/>
      <c r="O189" s="389"/>
      <c r="P189" s="389"/>
      <c r="Q189" s="389"/>
      <c r="R189" s="389"/>
      <c r="S189" s="389"/>
      <c r="T189" s="389"/>
      <c r="U189" s="389"/>
      <c r="V189" s="389"/>
      <c r="W189" s="389"/>
      <c r="X189" s="389"/>
      <c r="Y189" s="389"/>
      <c r="Z189" s="389"/>
      <c r="AA189" s="389"/>
      <c r="AB189" s="390"/>
      <c r="AC189" s="376" t="s">
        <v>162</v>
      </c>
      <c r="AD189" s="377"/>
      <c r="AE189" s="465">
        <v>0</v>
      </c>
      <c r="AF189" s="466"/>
      <c r="AG189" s="466"/>
      <c r="AH189" s="467"/>
      <c r="AI189" s="465">
        <v>0</v>
      </c>
      <c r="AJ189" s="466"/>
      <c r="AK189" s="466"/>
      <c r="AL189" s="467"/>
      <c r="AM189" s="465">
        <v>0</v>
      </c>
      <c r="AN189" s="466"/>
      <c r="AO189" s="466"/>
      <c r="AP189" s="467"/>
      <c r="AQ189" s="465">
        <v>0</v>
      </c>
      <c r="AR189" s="466"/>
      <c r="AS189" s="466"/>
      <c r="AT189" s="467"/>
      <c r="AU189" s="465">
        <v>0</v>
      </c>
      <c r="AV189" s="466"/>
      <c r="AW189" s="466"/>
      <c r="AX189" s="467"/>
      <c r="AY189" s="465">
        <v>0</v>
      </c>
      <c r="AZ189" s="466"/>
      <c r="BA189" s="466"/>
      <c r="BB189" s="467"/>
      <c r="BC189" s="465">
        <v>0</v>
      </c>
      <c r="BD189" s="466"/>
      <c r="BE189" s="466"/>
      <c r="BF189" s="467"/>
      <c r="BG189" s="457" t="str">
        <f t="shared" si="135"/>
        <v>n.é.</v>
      </c>
      <c r="BH189" s="458"/>
    </row>
    <row r="190" spans="1:60" ht="20.100000000000001" customHeight="1">
      <c r="A190" s="434" t="s">
        <v>830</v>
      </c>
      <c r="B190" s="435"/>
      <c r="C190" s="388" t="s">
        <v>419</v>
      </c>
      <c r="D190" s="389"/>
      <c r="E190" s="389"/>
      <c r="F190" s="389"/>
      <c r="G190" s="389"/>
      <c r="H190" s="389"/>
      <c r="I190" s="389"/>
      <c r="J190" s="389"/>
      <c r="K190" s="389"/>
      <c r="L190" s="389"/>
      <c r="M190" s="389"/>
      <c r="N190" s="389"/>
      <c r="O190" s="389"/>
      <c r="P190" s="389"/>
      <c r="Q190" s="389"/>
      <c r="R190" s="389"/>
      <c r="S190" s="389"/>
      <c r="T190" s="389"/>
      <c r="U190" s="389"/>
      <c r="V190" s="389"/>
      <c r="W190" s="389"/>
      <c r="X190" s="389"/>
      <c r="Y190" s="389"/>
      <c r="Z190" s="389"/>
      <c r="AA190" s="389"/>
      <c r="AB190" s="390"/>
      <c r="AC190" s="376" t="s">
        <v>163</v>
      </c>
      <c r="AD190" s="377"/>
      <c r="AE190" s="465">
        <v>0</v>
      </c>
      <c r="AF190" s="466"/>
      <c r="AG190" s="466"/>
      <c r="AH190" s="467"/>
      <c r="AI190" s="465">
        <v>0</v>
      </c>
      <c r="AJ190" s="466"/>
      <c r="AK190" s="466"/>
      <c r="AL190" s="467"/>
      <c r="AM190" s="465">
        <v>0</v>
      </c>
      <c r="AN190" s="466"/>
      <c r="AO190" s="466"/>
      <c r="AP190" s="467"/>
      <c r="AQ190" s="465">
        <v>0</v>
      </c>
      <c r="AR190" s="466"/>
      <c r="AS190" s="466"/>
      <c r="AT190" s="467"/>
      <c r="AU190" s="465">
        <v>0</v>
      </c>
      <c r="AV190" s="466"/>
      <c r="AW190" s="466"/>
      <c r="AX190" s="467"/>
      <c r="AY190" s="465">
        <v>0</v>
      </c>
      <c r="AZ190" s="466"/>
      <c r="BA190" s="466"/>
      <c r="BB190" s="467"/>
      <c r="BC190" s="465">
        <v>0</v>
      </c>
      <c r="BD190" s="466"/>
      <c r="BE190" s="466"/>
      <c r="BF190" s="467"/>
      <c r="BG190" s="457" t="str">
        <f t="shared" si="135"/>
        <v>n.é.</v>
      </c>
      <c r="BH190" s="458"/>
    </row>
    <row r="191" spans="1:60" ht="20.100000000000001" customHeight="1">
      <c r="A191" s="434" t="s">
        <v>831</v>
      </c>
      <c r="B191" s="435"/>
      <c r="C191" s="388" t="s">
        <v>420</v>
      </c>
      <c r="D191" s="389"/>
      <c r="E191" s="389"/>
      <c r="F191" s="389"/>
      <c r="G191" s="389"/>
      <c r="H191" s="389"/>
      <c r="I191" s="389"/>
      <c r="J191" s="389"/>
      <c r="K191" s="389"/>
      <c r="L191" s="389"/>
      <c r="M191" s="389"/>
      <c r="N191" s="389"/>
      <c r="O191" s="389"/>
      <c r="P191" s="389"/>
      <c r="Q191" s="389"/>
      <c r="R191" s="389"/>
      <c r="S191" s="389"/>
      <c r="T191" s="389"/>
      <c r="U191" s="389"/>
      <c r="V191" s="389"/>
      <c r="W191" s="389"/>
      <c r="X191" s="389"/>
      <c r="Y191" s="389"/>
      <c r="Z191" s="389"/>
      <c r="AA191" s="389"/>
      <c r="AB191" s="390"/>
      <c r="AC191" s="376" t="s">
        <v>164</v>
      </c>
      <c r="AD191" s="377"/>
      <c r="AE191" s="465">
        <v>0</v>
      </c>
      <c r="AF191" s="466"/>
      <c r="AG191" s="466"/>
      <c r="AH191" s="467"/>
      <c r="AI191" s="465">
        <v>0</v>
      </c>
      <c r="AJ191" s="466"/>
      <c r="AK191" s="466"/>
      <c r="AL191" s="467"/>
      <c r="AM191" s="465">
        <v>0</v>
      </c>
      <c r="AN191" s="466"/>
      <c r="AO191" s="466"/>
      <c r="AP191" s="467"/>
      <c r="AQ191" s="465">
        <v>0</v>
      </c>
      <c r="AR191" s="466"/>
      <c r="AS191" s="466"/>
      <c r="AT191" s="467"/>
      <c r="AU191" s="465">
        <v>0</v>
      </c>
      <c r="AV191" s="466"/>
      <c r="AW191" s="466"/>
      <c r="AX191" s="467"/>
      <c r="AY191" s="465">
        <v>0</v>
      </c>
      <c r="AZ191" s="466"/>
      <c r="BA191" s="466"/>
      <c r="BB191" s="467"/>
      <c r="BC191" s="465">
        <v>0</v>
      </c>
      <c r="BD191" s="466"/>
      <c r="BE191" s="466"/>
      <c r="BF191" s="467"/>
      <c r="BG191" s="457" t="str">
        <f t="shared" si="135"/>
        <v>n.é.</v>
      </c>
      <c r="BH191" s="458"/>
    </row>
    <row r="192" spans="1:60" ht="20.100000000000001" customHeight="1">
      <c r="A192" s="434" t="s">
        <v>832</v>
      </c>
      <c r="B192" s="435"/>
      <c r="C192" s="388" t="s">
        <v>172</v>
      </c>
      <c r="D192" s="389"/>
      <c r="E192" s="389"/>
      <c r="F192" s="389"/>
      <c r="G192" s="389"/>
      <c r="H192" s="389"/>
      <c r="I192" s="389"/>
      <c r="J192" s="389"/>
      <c r="K192" s="389"/>
      <c r="L192" s="389"/>
      <c r="M192" s="389"/>
      <c r="N192" s="389"/>
      <c r="O192" s="389"/>
      <c r="P192" s="389"/>
      <c r="Q192" s="389"/>
      <c r="R192" s="389"/>
      <c r="S192" s="389"/>
      <c r="T192" s="389"/>
      <c r="U192" s="389"/>
      <c r="V192" s="389"/>
      <c r="W192" s="389"/>
      <c r="X192" s="389"/>
      <c r="Y192" s="389"/>
      <c r="Z192" s="389"/>
      <c r="AA192" s="389"/>
      <c r="AB192" s="390"/>
      <c r="AC192" s="376" t="s">
        <v>165</v>
      </c>
      <c r="AD192" s="377"/>
      <c r="AE192" s="465">
        <v>0</v>
      </c>
      <c r="AF192" s="466"/>
      <c r="AG192" s="466"/>
      <c r="AH192" s="467"/>
      <c r="AI192" s="465">
        <v>0</v>
      </c>
      <c r="AJ192" s="466"/>
      <c r="AK192" s="466"/>
      <c r="AL192" s="467"/>
      <c r="AM192" s="465">
        <v>0</v>
      </c>
      <c r="AN192" s="466"/>
      <c r="AO192" s="466"/>
      <c r="AP192" s="467"/>
      <c r="AQ192" s="465">
        <v>0</v>
      </c>
      <c r="AR192" s="466"/>
      <c r="AS192" s="466"/>
      <c r="AT192" s="467"/>
      <c r="AU192" s="465">
        <v>0</v>
      </c>
      <c r="AV192" s="466"/>
      <c r="AW192" s="466"/>
      <c r="AX192" s="467"/>
      <c r="AY192" s="465">
        <v>0</v>
      </c>
      <c r="AZ192" s="466"/>
      <c r="BA192" s="466"/>
      <c r="BB192" s="467"/>
      <c r="BC192" s="465">
        <v>0</v>
      </c>
      <c r="BD192" s="466"/>
      <c r="BE192" s="466"/>
      <c r="BF192" s="467"/>
      <c r="BG192" s="457" t="str">
        <f t="shared" si="135"/>
        <v>n.é.</v>
      </c>
      <c r="BH192" s="458"/>
    </row>
    <row r="193" spans="1:60" ht="20.100000000000001" customHeight="1">
      <c r="A193" s="434" t="s">
        <v>833</v>
      </c>
      <c r="B193" s="435"/>
      <c r="C193" s="388" t="s">
        <v>778</v>
      </c>
      <c r="D193" s="389"/>
      <c r="E193" s="389"/>
      <c r="F193" s="389"/>
      <c r="G193" s="389"/>
      <c r="H193" s="389"/>
      <c r="I193" s="389"/>
      <c r="J193" s="389"/>
      <c r="K193" s="389"/>
      <c r="L193" s="389"/>
      <c r="M193" s="389"/>
      <c r="N193" s="389"/>
      <c r="O193" s="389"/>
      <c r="P193" s="389"/>
      <c r="Q193" s="389"/>
      <c r="R193" s="389"/>
      <c r="S193" s="389"/>
      <c r="T193" s="389"/>
      <c r="U193" s="389"/>
      <c r="V193" s="389"/>
      <c r="W193" s="389"/>
      <c r="X193" s="389"/>
      <c r="Y193" s="389"/>
      <c r="Z193" s="389"/>
      <c r="AA193" s="389"/>
      <c r="AB193" s="390"/>
      <c r="AC193" s="376" t="s">
        <v>166</v>
      </c>
      <c r="AD193" s="377"/>
      <c r="AE193" s="465">
        <v>0</v>
      </c>
      <c r="AF193" s="466"/>
      <c r="AG193" s="466"/>
      <c r="AH193" s="467"/>
      <c r="AI193" s="465">
        <v>0</v>
      </c>
      <c r="AJ193" s="466"/>
      <c r="AK193" s="466"/>
      <c r="AL193" s="467"/>
      <c r="AM193" s="465">
        <v>0</v>
      </c>
      <c r="AN193" s="466"/>
      <c r="AO193" s="466"/>
      <c r="AP193" s="467"/>
      <c r="AQ193" s="465">
        <v>0</v>
      </c>
      <c r="AR193" s="466"/>
      <c r="AS193" s="466"/>
      <c r="AT193" s="467"/>
      <c r="AU193" s="465">
        <v>0</v>
      </c>
      <c r="AV193" s="466"/>
      <c r="AW193" s="466"/>
      <c r="AX193" s="467"/>
      <c r="AY193" s="465">
        <v>0</v>
      </c>
      <c r="AZ193" s="466"/>
      <c r="BA193" s="466"/>
      <c r="BB193" s="467"/>
      <c r="BC193" s="465">
        <v>0</v>
      </c>
      <c r="BD193" s="466"/>
      <c r="BE193" s="466"/>
      <c r="BF193" s="467"/>
      <c r="BG193" s="457" t="str">
        <f t="shared" si="135"/>
        <v>n.é.</v>
      </c>
      <c r="BH193" s="458"/>
    </row>
    <row r="194" spans="1:60" ht="20.100000000000001" customHeight="1">
      <c r="A194" s="434" t="s">
        <v>834</v>
      </c>
      <c r="B194" s="435"/>
      <c r="C194" s="388" t="s">
        <v>173</v>
      </c>
      <c r="D194" s="389"/>
      <c r="E194" s="389"/>
      <c r="F194" s="389"/>
      <c r="G194" s="389"/>
      <c r="H194" s="389"/>
      <c r="I194" s="389"/>
      <c r="J194" s="389"/>
      <c r="K194" s="389"/>
      <c r="L194" s="389"/>
      <c r="M194" s="389"/>
      <c r="N194" s="389"/>
      <c r="O194" s="389"/>
      <c r="P194" s="389"/>
      <c r="Q194" s="389"/>
      <c r="R194" s="389"/>
      <c r="S194" s="389"/>
      <c r="T194" s="389"/>
      <c r="U194" s="389"/>
      <c r="V194" s="389"/>
      <c r="W194" s="389"/>
      <c r="X194" s="389"/>
      <c r="Y194" s="389"/>
      <c r="Z194" s="389"/>
      <c r="AA194" s="389"/>
      <c r="AB194" s="390"/>
      <c r="AC194" s="376" t="s">
        <v>779</v>
      </c>
      <c r="AD194" s="377"/>
      <c r="AE194" s="465">
        <v>0</v>
      </c>
      <c r="AF194" s="466"/>
      <c r="AG194" s="466"/>
      <c r="AH194" s="467"/>
      <c r="AI194" s="465">
        <v>0</v>
      </c>
      <c r="AJ194" s="466"/>
      <c r="AK194" s="466"/>
      <c r="AL194" s="467"/>
      <c r="AM194" s="465">
        <v>0</v>
      </c>
      <c r="AN194" s="466"/>
      <c r="AO194" s="466"/>
      <c r="AP194" s="467"/>
      <c r="AQ194" s="465">
        <v>0</v>
      </c>
      <c r="AR194" s="466"/>
      <c r="AS194" s="466"/>
      <c r="AT194" s="467"/>
      <c r="AU194" s="465">
        <v>0</v>
      </c>
      <c r="AV194" s="466"/>
      <c r="AW194" s="466"/>
      <c r="AX194" s="467"/>
      <c r="AY194" s="465">
        <v>0</v>
      </c>
      <c r="AZ194" s="466"/>
      <c r="BA194" s="466"/>
      <c r="BB194" s="467"/>
      <c r="BC194" s="465">
        <v>0</v>
      </c>
      <c r="BD194" s="466"/>
      <c r="BE194" s="466"/>
      <c r="BF194" s="467"/>
      <c r="BG194" s="457" t="str">
        <f t="shared" si="135"/>
        <v>n.é.</v>
      </c>
      <c r="BH194" s="458"/>
    </row>
    <row r="195" spans="1:60" ht="20.100000000000001" customHeight="1">
      <c r="A195" s="495" t="s">
        <v>835</v>
      </c>
      <c r="B195" s="496"/>
      <c r="C195" s="497" t="s">
        <v>869</v>
      </c>
      <c r="D195" s="498"/>
      <c r="E195" s="498"/>
      <c r="F195" s="498"/>
      <c r="G195" s="498"/>
      <c r="H195" s="498"/>
      <c r="I195" s="498"/>
      <c r="J195" s="498"/>
      <c r="K195" s="498"/>
      <c r="L195" s="498"/>
      <c r="M195" s="498"/>
      <c r="N195" s="498"/>
      <c r="O195" s="498"/>
      <c r="P195" s="498"/>
      <c r="Q195" s="498"/>
      <c r="R195" s="498"/>
      <c r="S195" s="498"/>
      <c r="T195" s="498"/>
      <c r="U195" s="498"/>
      <c r="V195" s="498"/>
      <c r="W195" s="498"/>
      <c r="X195" s="498"/>
      <c r="Y195" s="498"/>
      <c r="Z195" s="498"/>
      <c r="AA195" s="498"/>
      <c r="AB195" s="499"/>
      <c r="AC195" s="500" t="s">
        <v>62</v>
      </c>
      <c r="AD195" s="501"/>
      <c r="AE195" s="462">
        <v>0</v>
      </c>
      <c r="AF195" s="463"/>
      <c r="AG195" s="463"/>
      <c r="AH195" s="464"/>
      <c r="AI195" s="462">
        <f t="shared" ref="AI195" si="148">SUM(AI186:AL194)</f>
        <v>0</v>
      </c>
      <c r="AJ195" s="463"/>
      <c r="AK195" s="463"/>
      <c r="AL195" s="464"/>
      <c r="AM195" s="462">
        <f t="shared" ref="AM195" si="149">SUM(AM186:AP194)</f>
        <v>0</v>
      </c>
      <c r="AN195" s="463"/>
      <c r="AO195" s="463"/>
      <c r="AP195" s="464"/>
      <c r="AQ195" s="462">
        <f t="shared" ref="AQ195" si="150">SUM(AQ186:AT194)</f>
        <v>0</v>
      </c>
      <c r="AR195" s="463"/>
      <c r="AS195" s="463"/>
      <c r="AT195" s="464"/>
      <c r="AU195" s="462">
        <f t="shared" ref="AU195" si="151">SUM(AU186:AX194)</f>
        <v>0</v>
      </c>
      <c r="AV195" s="463"/>
      <c r="AW195" s="463"/>
      <c r="AX195" s="464"/>
      <c r="AY195" s="462">
        <f t="shared" ref="AY195" si="152">SUM(AY186:BB194)</f>
        <v>0</v>
      </c>
      <c r="AZ195" s="463"/>
      <c r="BA195" s="463"/>
      <c r="BB195" s="464"/>
      <c r="BC195" s="462">
        <f t="shared" ref="BC195" si="153">SUM(BC186:BF194)</f>
        <v>0</v>
      </c>
      <c r="BD195" s="463"/>
      <c r="BE195" s="463"/>
      <c r="BF195" s="464"/>
      <c r="BG195" s="439" t="str">
        <f t="shared" si="135"/>
        <v>n.é.</v>
      </c>
      <c r="BH195" s="440"/>
    </row>
    <row r="196" spans="1:60" s="3" customFormat="1" ht="20.100000000000001" customHeight="1">
      <c r="A196" s="510" t="s">
        <v>836</v>
      </c>
      <c r="B196" s="511"/>
      <c r="C196" s="512" t="s">
        <v>870</v>
      </c>
      <c r="D196" s="513"/>
      <c r="E196" s="513"/>
      <c r="F196" s="513"/>
      <c r="G196" s="513"/>
      <c r="H196" s="513"/>
      <c r="I196" s="513"/>
      <c r="J196" s="513"/>
      <c r="K196" s="513"/>
      <c r="L196" s="513"/>
      <c r="M196" s="513"/>
      <c r="N196" s="513"/>
      <c r="O196" s="513"/>
      <c r="P196" s="513"/>
      <c r="Q196" s="513"/>
      <c r="R196" s="513"/>
      <c r="S196" s="513"/>
      <c r="T196" s="513"/>
      <c r="U196" s="513"/>
      <c r="V196" s="513"/>
      <c r="W196" s="513"/>
      <c r="X196" s="513"/>
      <c r="Y196" s="513"/>
      <c r="Z196" s="513"/>
      <c r="AA196" s="513"/>
      <c r="AB196" s="514"/>
      <c r="AC196" s="383" t="s">
        <v>174</v>
      </c>
      <c r="AD196" s="384"/>
      <c r="AE196" s="518">
        <v>65856</v>
      </c>
      <c r="AF196" s="519"/>
      <c r="AG196" s="519"/>
      <c r="AH196" s="520"/>
      <c r="AI196" s="518">
        <f>AI121+AI122+AI147+AI156+AI172+AI180+AI185+AI195</f>
        <v>66964</v>
      </c>
      <c r="AJ196" s="519"/>
      <c r="AK196" s="519"/>
      <c r="AL196" s="520"/>
      <c r="AM196" s="518">
        <f>AM121+AM122+AM147+AM156+AM172+AM180+AM185+AM195</f>
        <v>0</v>
      </c>
      <c r="AN196" s="519"/>
      <c r="AO196" s="519"/>
      <c r="AP196" s="520"/>
      <c r="AQ196" s="518">
        <f>AQ121+AQ122+AQ147+AQ156+AQ172+AQ180+AQ185+AQ195</f>
        <v>65894</v>
      </c>
      <c r="AR196" s="519"/>
      <c r="AS196" s="519"/>
      <c r="AT196" s="520"/>
      <c r="AU196" s="518">
        <f>AU121+AU122+AU147+AU156+AU172+AU180+AU185+AU195</f>
        <v>122145</v>
      </c>
      <c r="AV196" s="519"/>
      <c r="AW196" s="519"/>
      <c r="AX196" s="520"/>
      <c r="AY196" s="518">
        <f>AY121+AY122+AY147+AY156+AY172+AY180+AY185+AY195</f>
        <v>54</v>
      </c>
      <c r="AZ196" s="519"/>
      <c r="BA196" s="519"/>
      <c r="BB196" s="520"/>
      <c r="BC196" s="518">
        <f>BC121+BC122+BC147+BC156+BC172+BC180+BC185+BC195</f>
        <v>65894</v>
      </c>
      <c r="BD196" s="519"/>
      <c r="BE196" s="519"/>
      <c r="BF196" s="520"/>
      <c r="BG196" s="508">
        <f t="shared" si="135"/>
        <v>0.98402126515739796</v>
      </c>
      <c r="BH196" s="509"/>
    </row>
    <row r="197" spans="1:60" ht="20.100000000000001" customHeight="1">
      <c r="A197" s="434" t="s">
        <v>837</v>
      </c>
      <c r="B197" s="435"/>
      <c r="C197" s="388" t="s">
        <v>780</v>
      </c>
      <c r="D197" s="389"/>
      <c r="E197" s="389"/>
      <c r="F197" s="389"/>
      <c r="G197" s="389"/>
      <c r="H197" s="389"/>
      <c r="I197" s="389"/>
      <c r="J197" s="389"/>
      <c r="K197" s="389"/>
      <c r="L197" s="389"/>
      <c r="M197" s="389"/>
      <c r="N197" s="389"/>
      <c r="O197" s="389"/>
      <c r="P197" s="389"/>
      <c r="Q197" s="389"/>
      <c r="R197" s="389"/>
      <c r="S197" s="389"/>
      <c r="T197" s="389"/>
      <c r="U197" s="389"/>
      <c r="V197" s="389"/>
      <c r="W197" s="389"/>
      <c r="X197" s="389"/>
      <c r="Y197" s="389"/>
      <c r="Z197" s="389"/>
      <c r="AA197" s="389"/>
      <c r="AB197" s="390"/>
      <c r="AC197" s="368" t="s">
        <v>381</v>
      </c>
      <c r="AD197" s="369"/>
      <c r="AE197" s="465">
        <v>0</v>
      </c>
      <c r="AF197" s="466"/>
      <c r="AG197" s="466"/>
      <c r="AH197" s="467"/>
      <c r="AI197" s="465">
        <v>0</v>
      </c>
      <c r="AJ197" s="466"/>
      <c r="AK197" s="466"/>
      <c r="AL197" s="467"/>
      <c r="AM197" s="465">
        <v>0</v>
      </c>
      <c r="AN197" s="466"/>
      <c r="AO197" s="466"/>
      <c r="AP197" s="467"/>
      <c r="AQ197" s="465">
        <v>0</v>
      </c>
      <c r="AR197" s="466"/>
      <c r="AS197" s="466"/>
      <c r="AT197" s="467"/>
      <c r="AU197" s="465">
        <v>0</v>
      </c>
      <c r="AV197" s="466"/>
      <c r="AW197" s="466"/>
      <c r="AX197" s="467"/>
      <c r="AY197" s="465">
        <v>0</v>
      </c>
      <c r="AZ197" s="466"/>
      <c r="BA197" s="466"/>
      <c r="BB197" s="467"/>
      <c r="BC197" s="465">
        <v>0</v>
      </c>
      <c r="BD197" s="466"/>
      <c r="BE197" s="466"/>
      <c r="BF197" s="467"/>
      <c r="BG197" s="439" t="str">
        <f t="shared" si="135"/>
        <v>n.é.</v>
      </c>
      <c r="BH197" s="440"/>
    </row>
    <row r="198" spans="1:60" ht="20.100000000000001" customHeight="1">
      <c r="A198" s="434" t="s">
        <v>838</v>
      </c>
      <c r="B198" s="435"/>
      <c r="C198" s="388" t="s">
        <v>382</v>
      </c>
      <c r="D198" s="389"/>
      <c r="E198" s="389"/>
      <c r="F198" s="389"/>
      <c r="G198" s="389"/>
      <c r="H198" s="389"/>
      <c r="I198" s="389"/>
      <c r="J198" s="389"/>
      <c r="K198" s="389"/>
      <c r="L198" s="389"/>
      <c r="M198" s="389"/>
      <c r="N198" s="389"/>
      <c r="O198" s="389"/>
      <c r="P198" s="389"/>
      <c r="Q198" s="389"/>
      <c r="R198" s="389"/>
      <c r="S198" s="389"/>
      <c r="T198" s="389"/>
      <c r="U198" s="389"/>
      <c r="V198" s="389"/>
      <c r="W198" s="389"/>
      <c r="X198" s="389"/>
      <c r="Y198" s="389"/>
      <c r="Z198" s="389"/>
      <c r="AA198" s="389"/>
      <c r="AB198" s="390"/>
      <c r="AC198" s="368" t="s">
        <v>383</v>
      </c>
      <c r="AD198" s="369"/>
      <c r="AE198" s="465">
        <v>0</v>
      </c>
      <c r="AF198" s="466"/>
      <c r="AG198" s="466"/>
      <c r="AH198" s="467"/>
      <c r="AI198" s="465">
        <v>0</v>
      </c>
      <c r="AJ198" s="466"/>
      <c r="AK198" s="466"/>
      <c r="AL198" s="467"/>
      <c r="AM198" s="465">
        <v>0</v>
      </c>
      <c r="AN198" s="466"/>
      <c r="AO198" s="466"/>
      <c r="AP198" s="467"/>
      <c r="AQ198" s="465">
        <v>0</v>
      </c>
      <c r="AR198" s="466"/>
      <c r="AS198" s="466"/>
      <c r="AT198" s="467"/>
      <c r="AU198" s="465">
        <v>0</v>
      </c>
      <c r="AV198" s="466"/>
      <c r="AW198" s="466"/>
      <c r="AX198" s="467"/>
      <c r="AY198" s="465">
        <v>0</v>
      </c>
      <c r="AZ198" s="466"/>
      <c r="BA198" s="466"/>
      <c r="BB198" s="467"/>
      <c r="BC198" s="465">
        <v>0</v>
      </c>
      <c r="BD198" s="466"/>
      <c r="BE198" s="466"/>
      <c r="BF198" s="467"/>
      <c r="BG198" s="439" t="str">
        <f t="shared" si="135"/>
        <v>n.é.</v>
      </c>
      <c r="BH198" s="440"/>
    </row>
    <row r="199" spans="1:60" ht="20.100000000000001" customHeight="1">
      <c r="A199" s="434" t="s">
        <v>839</v>
      </c>
      <c r="B199" s="435"/>
      <c r="C199" s="388" t="s">
        <v>781</v>
      </c>
      <c r="D199" s="389"/>
      <c r="E199" s="389"/>
      <c r="F199" s="389"/>
      <c r="G199" s="389"/>
      <c r="H199" s="389"/>
      <c r="I199" s="389"/>
      <c r="J199" s="389"/>
      <c r="K199" s="389"/>
      <c r="L199" s="389"/>
      <c r="M199" s="389"/>
      <c r="N199" s="389"/>
      <c r="O199" s="389"/>
      <c r="P199" s="389"/>
      <c r="Q199" s="389"/>
      <c r="R199" s="389"/>
      <c r="S199" s="389"/>
      <c r="T199" s="389"/>
      <c r="U199" s="389"/>
      <c r="V199" s="389"/>
      <c r="W199" s="389"/>
      <c r="X199" s="389"/>
      <c r="Y199" s="389"/>
      <c r="Z199" s="389"/>
      <c r="AA199" s="389"/>
      <c r="AB199" s="390"/>
      <c r="AC199" s="368" t="s">
        <v>384</v>
      </c>
      <c r="AD199" s="369"/>
      <c r="AE199" s="465">
        <v>0</v>
      </c>
      <c r="AF199" s="466"/>
      <c r="AG199" s="466"/>
      <c r="AH199" s="467"/>
      <c r="AI199" s="465">
        <v>0</v>
      </c>
      <c r="AJ199" s="466"/>
      <c r="AK199" s="466"/>
      <c r="AL199" s="467"/>
      <c r="AM199" s="465">
        <v>0</v>
      </c>
      <c r="AN199" s="466"/>
      <c r="AO199" s="466"/>
      <c r="AP199" s="467"/>
      <c r="AQ199" s="465">
        <v>0</v>
      </c>
      <c r="AR199" s="466"/>
      <c r="AS199" s="466"/>
      <c r="AT199" s="467"/>
      <c r="AU199" s="465">
        <v>0</v>
      </c>
      <c r="AV199" s="466"/>
      <c r="AW199" s="466"/>
      <c r="AX199" s="467"/>
      <c r="AY199" s="465">
        <v>0</v>
      </c>
      <c r="AZ199" s="466"/>
      <c r="BA199" s="466"/>
      <c r="BB199" s="467"/>
      <c r="BC199" s="465">
        <v>0</v>
      </c>
      <c r="BD199" s="466"/>
      <c r="BE199" s="466"/>
      <c r="BF199" s="467"/>
      <c r="BG199" s="439" t="str">
        <f t="shared" si="135"/>
        <v>n.é.</v>
      </c>
      <c r="BH199" s="440"/>
    </row>
    <row r="200" spans="1:60" ht="20.100000000000001" customHeight="1">
      <c r="A200" s="495" t="s">
        <v>840</v>
      </c>
      <c r="B200" s="496"/>
      <c r="C200" s="497" t="s">
        <v>871</v>
      </c>
      <c r="D200" s="498"/>
      <c r="E200" s="498"/>
      <c r="F200" s="498"/>
      <c r="G200" s="498"/>
      <c r="H200" s="498"/>
      <c r="I200" s="498"/>
      <c r="J200" s="498"/>
      <c r="K200" s="498"/>
      <c r="L200" s="498"/>
      <c r="M200" s="498"/>
      <c r="N200" s="498"/>
      <c r="O200" s="498"/>
      <c r="P200" s="498"/>
      <c r="Q200" s="498"/>
      <c r="R200" s="498"/>
      <c r="S200" s="498"/>
      <c r="T200" s="498"/>
      <c r="U200" s="498"/>
      <c r="V200" s="498"/>
      <c r="W200" s="498"/>
      <c r="X200" s="498"/>
      <c r="Y200" s="498"/>
      <c r="Z200" s="498"/>
      <c r="AA200" s="498"/>
      <c r="AB200" s="499"/>
      <c r="AC200" s="480" t="s">
        <v>385</v>
      </c>
      <c r="AD200" s="481"/>
      <c r="AE200" s="462">
        <v>0</v>
      </c>
      <c r="AF200" s="463"/>
      <c r="AG200" s="463"/>
      <c r="AH200" s="464"/>
      <c r="AI200" s="494">
        <f t="shared" ref="AI200" si="154">SUM(AI197:AL199)</f>
        <v>0</v>
      </c>
      <c r="AJ200" s="494"/>
      <c r="AK200" s="494"/>
      <c r="AL200" s="494"/>
      <c r="AM200" s="494">
        <f t="shared" ref="AM200" si="155">SUM(AM197:AP199)</f>
        <v>0</v>
      </c>
      <c r="AN200" s="494"/>
      <c r="AO200" s="494"/>
      <c r="AP200" s="494"/>
      <c r="AQ200" s="494">
        <f t="shared" ref="AQ200" si="156">SUM(AQ197:AT199)</f>
        <v>0</v>
      </c>
      <c r="AR200" s="494"/>
      <c r="AS200" s="494"/>
      <c r="AT200" s="494"/>
      <c r="AU200" s="494">
        <f t="shared" ref="AU200" si="157">SUM(AU197:AX199)</f>
        <v>0</v>
      </c>
      <c r="AV200" s="494"/>
      <c r="AW200" s="494"/>
      <c r="AX200" s="494"/>
      <c r="AY200" s="494">
        <f t="shared" ref="AY200" si="158">SUM(AY197:BB199)</f>
        <v>0</v>
      </c>
      <c r="AZ200" s="494"/>
      <c r="BA200" s="494"/>
      <c r="BB200" s="494"/>
      <c r="BC200" s="494">
        <f t="shared" ref="BC200" si="159">SUM(BC197:BF199)</f>
        <v>0</v>
      </c>
      <c r="BD200" s="494"/>
      <c r="BE200" s="494"/>
      <c r="BF200" s="494"/>
      <c r="BG200" s="439" t="str">
        <f t="shared" si="135"/>
        <v>n.é.</v>
      </c>
      <c r="BH200" s="440"/>
    </row>
    <row r="201" spans="1:60" ht="20.100000000000001" customHeight="1">
      <c r="A201" s="434" t="s">
        <v>841</v>
      </c>
      <c r="B201" s="435"/>
      <c r="C201" s="365" t="s">
        <v>386</v>
      </c>
      <c r="D201" s="366"/>
      <c r="E201" s="366"/>
      <c r="F201" s="366"/>
      <c r="G201" s="366"/>
      <c r="H201" s="366"/>
      <c r="I201" s="366"/>
      <c r="J201" s="366"/>
      <c r="K201" s="366"/>
      <c r="L201" s="366"/>
      <c r="M201" s="366"/>
      <c r="N201" s="366"/>
      <c r="O201" s="366"/>
      <c r="P201" s="366"/>
      <c r="Q201" s="366"/>
      <c r="R201" s="366"/>
      <c r="S201" s="366"/>
      <c r="T201" s="366"/>
      <c r="U201" s="366"/>
      <c r="V201" s="366"/>
      <c r="W201" s="366"/>
      <c r="X201" s="366"/>
      <c r="Y201" s="366"/>
      <c r="Z201" s="366"/>
      <c r="AA201" s="366"/>
      <c r="AB201" s="367"/>
      <c r="AC201" s="368" t="s">
        <v>387</v>
      </c>
      <c r="AD201" s="369"/>
      <c r="AE201" s="465">
        <v>0</v>
      </c>
      <c r="AF201" s="466"/>
      <c r="AG201" s="466"/>
      <c r="AH201" s="467"/>
      <c r="AI201" s="465">
        <v>0</v>
      </c>
      <c r="AJ201" s="466"/>
      <c r="AK201" s="466"/>
      <c r="AL201" s="467"/>
      <c r="AM201" s="465">
        <v>0</v>
      </c>
      <c r="AN201" s="466"/>
      <c r="AO201" s="466"/>
      <c r="AP201" s="467"/>
      <c r="AQ201" s="465">
        <v>0</v>
      </c>
      <c r="AR201" s="466"/>
      <c r="AS201" s="466"/>
      <c r="AT201" s="467"/>
      <c r="AU201" s="465">
        <v>0</v>
      </c>
      <c r="AV201" s="466"/>
      <c r="AW201" s="466"/>
      <c r="AX201" s="467"/>
      <c r="AY201" s="465">
        <v>0</v>
      </c>
      <c r="AZ201" s="466"/>
      <c r="BA201" s="466"/>
      <c r="BB201" s="467"/>
      <c r="BC201" s="465">
        <v>0</v>
      </c>
      <c r="BD201" s="466"/>
      <c r="BE201" s="466"/>
      <c r="BF201" s="467"/>
      <c r="BG201" s="439" t="str">
        <f t="shared" si="135"/>
        <v>n.é.</v>
      </c>
      <c r="BH201" s="440"/>
    </row>
    <row r="202" spans="1:60" ht="20.100000000000001" customHeight="1">
      <c r="A202" s="434" t="s">
        <v>842</v>
      </c>
      <c r="B202" s="435"/>
      <c r="C202" s="388" t="s">
        <v>389</v>
      </c>
      <c r="D202" s="389"/>
      <c r="E202" s="389"/>
      <c r="F202" s="389"/>
      <c r="G202" s="389"/>
      <c r="H202" s="389"/>
      <c r="I202" s="389"/>
      <c r="J202" s="389"/>
      <c r="K202" s="389"/>
      <c r="L202" s="389"/>
      <c r="M202" s="389"/>
      <c r="N202" s="389"/>
      <c r="O202" s="389"/>
      <c r="P202" s="389"/>
      <c r="Q202" s="389"/>
      <c r="R202" s="389"/>
      <c r="S202" s="389"/>
      <c r="T202" s="389"/>
      <c r="U202" s="389"/>
      <c r="V202" s="389"/>
      <c r="W202" s="389"/>
      <c r="X202" s="389"/>
      <c r="Y202" s="389"/>
      <c r="Z202" s="389"/>
      <c r="AA202" s="389"/>
      <c r="AB202" s="390"/>
      <c r="AC202" s="368" t="s">
        <v>388</v>
      </c>
      <c r="AD202" s="369"/>
      <c r="AE202" s="465">
        <v>0</v>
      </c>
      <c r="AF202" s="466"/>
      <c r="AG202" s="466"/>
      <c r="AH202" s="467"/>
      <c r="AI202" s="465">
        <v>0</v>
      </c>
      <c r="AJ202" s="466"/>
      <c r="AK202" s="466"/>
      <c r="AL202" s="467"/>
      <c r="AM202" s="465">
        <v>0</v>
      </c>
      <c r="AN202" s="466"/>
      <c r="AO202" s="466"/>
      <c r="AP202" s="467"/>
      <c r="AQ202" s="465">
        <v>0</v>
      </c>
      <c r="AR202" s="466"/>
      <c r="AS202" s="466"/>
      <c r="AT202" s="467"/>
      <c r="AU202" s="465">
        <v>0</v>
      </c>
      <c r="AV202" s="466"/>
      <c r="AW202" s="466"/>
      <c r="AX202" s="467"/>
      <c r="AY202" s="465">
        <v>0</v>
      </c>
      <c r="AZ202" s="466"/>
      <c r="BA202" s="466"/>
      <c r="BB202" s="467"/>
      <c r="BC202" s="465">
        <v>0</v>
      </c>
      <c r="BD202" s="466"/>
      <c r="BE202" s="466"/>
      <c r="BF202" s="467"/>
      <c r="BG202" s="439" t="str">
        <f t="shared" si="135"/>
        <v>n.é.</v>
      </c>
      <c r="BH202" s="440"/>
    </row>
    <row r="203" spans="1:60" ht="20.100000000000001" customHeight="1">
      <c r="A203" s="434" t="s">
        <v>843</v>
      </c>
      <c r="B203" s="435"/>
      <c r="C203" s="388" t="s">
        <v>782</v>
      </c>
      <c r="D203" s="389"/>
      <c r="E203" s="389"/>
      <c r="F203" s="389"/>
      <c r="G203" s="389"/>
      <c r="H203" s="389"/>
      <c r="I203" s="389"/>
      <c r="J203" s="389"/>
      <c r="K203" s="389"/>
      <c r="L203" s="389"/>
      <c r="M203" s="389"/>
      <c r="N203" s="389"/>
      <c r="O203" s="389"/>
      <c r="P203" s="389"/>
      <c r="Q203" s="389"/>
      <c r="R203" s="389"/>
      <c r="S203" s="389"/>
      <c r="T203" s="389"/>
      <c r="U203" s="389"/>
      <c r="V203" s="389"/>
      <c r="W203" s="389"/>
      <c r="X203" s="389"/>
      <c r="Y203" s="389"/>
      <c r="Z203" s="389"/>
      <c r="AA203" s="389"/>
      <c r="AB203" s="390"/>
      <c r="AC203" s="368" t="s">
        <v>390</v>
      </c>
      <c r="AD203" s="369"/>
      <c r="AE203" s="465">
        <v>0</v>
      </c>
      <c r="AF203" s="466"/>
      <c r="AG203" s="466"/>
      <c r="AH203" s="467"/>
      <c r="AI203" s="465">
        <v>0</v>
      </c>
      <c r="AJ203" s="466"/>
      <c r="AK203" s="466"/>
      <c r="AL203" s="467"/>
      <c r="AM203" s="465">
        <v>0</v>
      </c>
      <c r="AN203" s="466"/>
      <c r="AO203" s="466"/>
      <c r="AP203" s="467"/>
      <c r="AQ203" s="465">
        <v>0</v>
      </c>
      <c r="AR203" s="466"/>
      <c r="AS203" s="466"/>
      <c r="AT203" s="467"/>
      <c r="AU203" s="465">
        <v>0</v>
      </c>
      <c r="AV203" s="466"/>
      <c r="AW203" s="466"/>
      <c r="AX203" s="467"/>
      <c r="AY203" s="465">
        <v>0</v>
      </c>
      <c r="AZ203" s="466"/>
      <c r="BA203" s="466"/>
      <c r="BB203" s="467"/>
      <c r="BC203" s="465">
        <v>0</v>
      </c>
      <c r="BD203" s="466"/>
      <c r="BE203" s="466"/>
      <c r="BF203" s="467"/>
      <c r="BG203" s="439" t="str">
        <f t="shared" si="135"/>
        <v>n.é.</v>
      </c>
      <c r="BH203" s="440"/>
    </row>
    <row r="204" spans="1:60" ht="20.100000000000001" customHeight="1">
      <c r="A204" s="434" t="s">
        <v>844</v>
      </c>
      <c r="B204" s="435"/>
      <c r="C204" s="388" t="s">
        <v>783</v>
      </c>
      <c r="D204" s="389"/>
      <c r="E204" s="389"/>
      <c r="F204" s="389"/>
      <c r="G204" s="389"/>
      <c r="H204" s="389"/>
      <c r="I204" s="389"/>
      <c r="J204" s="389"/>
      <c r="K204" s="389"/>
      <c r="L204" s="389"/>
      <c r="M204" s="389"/>
      <c r="N204" s="389"/>
      <c r="O204" s="389"/>
      <c r="P204" s="389"/>
      <c r="Q204" s="389"/>
      <c r="R204" s="389"/>
      <c r="S204" s="389"/>
      <c r="T204" s="389"/>
      <c r="U204" s="389"/>
      <c r="V204" s="389"/>
      <c r="W204" s="389"/>
      <c r="X204" s="389"/>
      <c r="Y204" s="389"/>
      <c r="Z204" s="389"/>
      <c r="AA204" s="389"/>
      <c r="AB204" s="390"/>
      <c r="AC204" s="368" t="s">
        <v>391</v>
      </c>
      <c r="AD204" s="369"/>
      <c r="AE204" s="465">
        <v>0</v>
      </c>
      <c r="AF204" s="466"/>
      <c r="AG204" s="466"/>
      <c r="AH204" s="467"/>
      <c r="AI204" s="465">
        <v>0</v>
      </c>
      <c r="AJ204" s="466"/>
      <c r="AK204" s="466"/>
      <c r="AL204" s="467"/>
      <c r="AM204" s="465">
        <v>0</v>
      </c>
      <c r="AN204" s="466"/>
      <c r="AO204" s="466"/>
      <c r="AP204" s="467"/>
      <c r="AQ204" s="465">
        <v>0</v>
      </c>
      <c r="AR204" s="466"/>
      <c r="AS204" s="466"/>
      <c r="AT204" s="467"/>
      <c r="AU204" s="465">
        <v>0</v>
      </c>
      <c r="AV204" s="466"/>
      <c r="AW204" s="466"/>
      <c r="AX204" s="467"/>
      <c r="AY204" s="465">
        <v>0</v>
      </c>
      <c r="AZ204" s="466"/>
      <c r="BA204" s="466"/>
      <c r="BB204" s="467"/>
      <c r="BC204" s="465">
        <v>0</v>
      </c>
      <c r="BD204" s="466"/>
      <c r="BE204" s="466"/>
      <c r="BF204" s="467"/>
      <c r="BG204" s="439" t="str">
        <f t="shared" si="135"/>
        <v>n.é.</v>
      </c>
      <c r="BH204" s="440"/>
    </row>
    <row r="205" spans="1:60" ht="20.100000000000001" customHeight="1">
      <c r="A205" s="434" t="s">
        <v>845</v>
      </c>
      <c r="B205" s="435"/>
      <c r="C205" s="388" t="s">
        <v>784</v>
      </c>
      <c r="D205" s="389"/>
      <c r="E205" s="389"/>
      <c r="F205" s="389"/>
      <c r="G205" s="389"/>
      <c r="H205" s="389"/>
      <c r="I205" s="389"/>
      <c r="J205" s="389"/>
      <c r="K205" s="389"/>
      <c r="L205" s="389"/>
      <c r="M205" s="389"/>
      <c r="N205" s="389"/>
      <c r="O205" s="389"/>
      <c r="P205" s="389"/>
      <c r="Q205" s="389"/>
      <c r="R205" s="389"/>
      <c r="S205" s="389"/>
      <c r="T205" s="389"/>
      <c r="U205" s="389"/>
      <c r="V205" s="389"/>
      <c r="W205" s="389"/>
      <c r="X205" s="389"/>
      <c r="Y205" s="389"/>
      <c r="Z205" s="389"/>
      <c r="AA205" s="389"/>
      <c r="AB205" s="390"/>
      <c r="AC205" s="368" t="s">
        <v>785</v>
      </c>
      <c r="AD205" s="369"/>
      <c r="AE205" s="465">
        <v>0</v>
      </c>
      <c r="AF205" s="466"/>
      <c r="AG205" s="466"/>
      <c r="AH205" s="467"/>
      <c r="AI205" s="465">
        <v>0</v>
      </c>
      <c r="AJ205" s="466"/>
      <c r="AK205" s="466"/>
      <c r="AL205" s="467"/>
      <c r="AM205" s="465">
        <v>0</v>
      </c>
      <c r="AN205" s="466"/>
      <c r="AO205" s="466"/>
      <c r="AP205" s="467"/>
      <c r="AQ205" s="465">
        <v>0</v>
      </c>
      <c r="AR205" s="466"/>
      <c r="AS205" s="466"/>
      <c r="AT205" s="467"/>
      <c r="AU205" s="465">
        <v>0</v>
      </c>
      <c r="AV205" s="466"/>
      <c r="AW205" s="466"/>
      <c r="AX205" s="467"/>
      <c r="AY205" s="465">
        <v>0</v>
      </c>
      <c r="AZ205" s="466"/>
      <c r="BA205" s="466"/>
      <c r="BB205" s="467"/>
      <c r="BC205" s="465">
        <v>0</v>
      </c>
      <c r="BD205" s="466"/>
      <c r="BE205" s="466"/>
      <c r="BF205" s="467"/>
      <c r="BG205" s="439" t="str">
        <f t="shared" si="135"/>
        <v>n.é.</v>
      </c>
      <c r="BH205" s="440"/>
    </row>
    <row r="206" spans="1:60" ht="20.100000000000001" customHeight="1">
      <c r="A206" s="495" t="s">
        <v>846</v>
      </c>
      <c r="B206" s="496"/>
      <c r="C206" s="477" t="s">
        <v>872</v>
      </c>
      <c r="D206" s="478"/>
      <c r="E206" s="478"/>
      <c r="F206" s="478"/>
      <c r="G206" s="478"/>
      <c r="H206" s="478"/>
      <c r="I206" s="478"/>
      <c r="J206" s="478"/>
      <c r="K206" s="478"/>
      <c r="L206" s="478"/>
      <c r="M206" s="478"/>
      <c r="N206" s="478"/>
      <c r="O206" s="478"/>
      <c r="P206" s="478"/>
      <c r="Q206" s="478"/>
      <c r="R206" s="478"/>
      <c r="S206" s="478"/>
      <c r="T206" s="478"/>
      <c r="U206" s="478"/>
      <c r="V206" s="478"/>
      <c r="W206" s="478"/>
      <c r="X206" s="478"/>
      <c r="Y206" s="478"/>
      <c r="Z206" s="478"/>
      <c r="AA206" s="478"/>
      <c r="AB206" s="479"/>
      <c r="AC206" s="480" t="s">
        <v>392</v>
      </c>
      <c r="AD206" s="481"/>
      <c r="AE206" s="462">
        <v>0</v>
      </c>
      <c r="AF206" s="463"/>
      <c r="AG206" s="463"/>
      <c r="AH206" s="464"/>
      <c r="AI206" s="494">
        <f t="shared" ref="AI206" si="160">SUM(AI201:AL205)</f>
        <v>0</v>
      </c>
      <c r="AJ206" s="494"/>
      <c r="AK206" s="494"/>
      <c r="AL206" s="494"/>
      <c r="AM206" s="494">
        <f t="shared" ref="AM206" si="161">SUM(AM201:AP205)</f>
        <v>0</v>
      </c>
      <c r="AN206" s="494"/>
      <c r="AO206" s="494"/>
      <c r="AP206" s="494"/>
      <c r="AQ206" s="494">
        <f t="shared" ref="AQ206" si="162">SUM(AQ201:AT205)</f>
        <v>0</v>
      </c>
      <c r="AR206" s="494"/>
      <c r="AS206" s="494"/>
      <c r="AT206" s="494"/>
      <c r="AU206" s="494">
        <f t="shared" ref="AU206" si="163">SUM(AU201:AX205)</f>
        <v>0</v>
      </c>
      <c r="AV206" s="494"/>
      <c r="AW206" s="494"/>
      <c r="AX206" s="494"/>
      <c r="AY206" s="494">
        <f t="shared" ref="AY206" si="164">SUM(AY201:BB205)</f>
        <v>0</v>
      </c>
      <c r="AZ206" s="494"/>
      <c r="BA206" s="494"/>
      <c r="BB206" s="494"/>
      <c r="BC206" s="494">
        <f t="shared" ref="BC206" si="165">SUM(BC201:BF205)</f>
        <v>0</v>
      </c>
      <c r="BD206" s="494"/>
      <c r="BE206" s="494"/>
      <c r="BF206" s="494"/>
      <c r="BG206" s="439" t="str">
        <f t="shared" si="135"/>
        <v>n.é.</v>
      </c>
      <c r="BH206" s="440"/>
    </row>
    <row r="207" spans="1:60" ht="20.100000000000001" customHeight="1">
      <c r="A207" s="434" t="s">
        <v>847</v>
      </c>
      <c r="B207" s="435"/>
      <c r="C207" s="365" t="s">
        <v>393</v>
      </c>
      <c r="D207" s="366"/>
      <c r="E207" s="366"/>
      <c r="F207" s="366"/>
      <c r="G207" s="366"/>
      <c r="H207" s="366"/>
      <c r="I207" s="366"/>
      <c r="J207" s="366"/>
      <c r="K207" s="366"/>
      <c r="L207" s="366"/>
      <c r="M207" s="366"/>
      <c r="N207" s="366"/>
      <c r="O207" s="366"/>
      <c r="P207" s="366"/>
      <c r="Q207" s="366"/>
      <c r="R207" s="366"/>
      <c r="S207" s="366"/>
      <c r="T207" s="366"/>
      <c r="U207" s="366"/>
      <c r="V207" s="366"/>
      <c r="W207" s="366"/>
      <c r="X207" s="366"/>
      <c r="Y207" s="366"/>
      <c r="Z207" s="366"/>
      <c r="AA207" s="366"/>
      <c r="AB207" s="367"/>
      <c r="AC207" s="368" t="s">
        <v>394</v>
      </c>
      <c r="AD207" s="369"/>
      <c r="AE207" s="465">
        <v>0</v>
      </c>
      <c r="AF207" s="466"/>
      <c r="AG207" s="466"/>
      <c r="AH207" s="467"/>
      <c r="AI207" s="465">
        <v>0</v>
      </c>
      <c r="AJ207" s="466"/>
      <c r="AK207" s="466"/>
      <c r="AL207" s="467"/>
      <c r="AM207" s="465">
        <v>0</v>
      </c>
      <c r="AN207" s="466"/>
      <c r="AO207" s="466"/>
      <c r="AP207" s="467"/>
      <c r="AQ207" s="465">
        <v>0</v>
      </c>
      <c r="AR207" s="466"/>
      <c r="AS207" s="466"/>
      <c r="AT207" s="467"/>
      <c r="AU207" s="465">
        <v>0</v>
      </c>
      <c r="AV207" s="466"/>
      <c r="AW207" s="466"/>
      <c r="AX207" s="467"/>
      <c r="AY207" s="465">
        <v>0</v>
      </c>
      <c r="AZ207" s="466"/>
      <c r="BA207" s="466"/>
      <c r="BB207" s="467"/>
      <c r="BC207" s="465">
        <v>0</v>
      </c>
      <c r="BD207" s="466"/>
      <c r="BE207" s="466"/>
      <c r="BF207" s="467"/>
      <c r="BG207" s="437" t="str">
        <f t="shared" si="135"/>
        <v>n.é.</v>
      </c>
      <c r="BH207" s="438"/>
    </row>
    <row r="208" spans="1:60" ht="20.100000000000001" customHeight="1">
      <c r="A208" s="434" t="s">
        <v>848</v>
      </c>
      <c r="B208" s="435"/>
      <c r="C208" s="365" t="s">
        <v>395</v>
      </c>
      <c r="D208" s="366"/>
      <c r="E208" s="366"/>
      <c r="F208" s="366"/>
      <c r="G208" s="366"/>
      <c r="H208" s="366"/>
      <c r="I208" s="366"/>
      <c r="J208" s="366"/>
      <c r="K208" s="366"/>
      <c r="L208" s="366"/>
      <c r="M208" s="366"/>
      <c r="N208" s="366"/>
      <c r="O208" s="366"/>
      <c r="P208" s="366"/>
      <c r="Q208" s="366"/>
      <c r="R208" s="366"/>
      <c r="S208" s="366"/>
      <c r="T208" s="366"/>
      <c r="U208" s="366"/>
      <c r="V208" s="366"/>
      <c r="W208" s="366"/>
      <c r="X208" s="366"/>
      <c r="Y208" s="366"/>
      <c r="Z208" s="366"/>
      <c r="AA208" s="366"/>
      <c r="AB208" s="367"/>
      <c r="AC208" s="368" t="s">
        <v>396</v>
      </c>
      <c r="AD208" s="369"/>
      <c r="AE208" s="465">
        <v>0</v>
      </c>
      <c r="AF208" s="466"/>
      <c r="AG208" s="466"/>
      <c r="AH208" s="467"/>
      <c r="AI208" s="465">
        <v>0</v>
      </c>
      <c r="AJ208" s="466"/>
      <c r="AK208" s="466"/>
      <c r="AL208" s="467"/>
      <c r="AM208" s="465">
        <v>0</v>
      </c>
      <c r="AN208" s="466"/>
      <c r="AO208" s="466"/>
      <c r="AP208" s="467"/>
      <c r="AQ208" s="465">
        <v>0</v>
      </c>
      <c r="AR208" s="466"/>
      <c r="AS208" s="466"/>
      <c r="AT208" s="467"/>
      <c r="AU208" s="465">
        <v>0</v>
      </c>
      <c r="AV208" s="466"/>
      <c r="AW208" s="466"/>
      <c r="AX208" s="467"/>
      <c r="AY208" s="465">
        <v>0</v>
      </c>
      <c r="AZ208" s="466"/>
      <c r="BA208" s="466"/>
      <c r="BB208" s="467"/>
      <c r="BC208" s="465">
        <v>0</v>
      </c>
      <c r="BD208" s="466"/>
      <c r="BE208" s="466"/>
      <c r="BF208" s="467"/>
      <c r="BG208" s="437" t="str">
        <f t="shared" si="135"/>
        <v>n.é.</v>
      </c>
      <c r="BH208" s="438"/>
    </row>
    <row r="209" spans="1:60" ht="20.100000000000001" customHeight="1">
      <c r="A209" s="434" t="s">
        <v>849</v>
      </c>
      <c r="B209" s="435"/>
      <c r="C209" s="365" t="s">
        <v>397</v>
      </c>
      <c r="D209" s="366"/>
      <c r="E209" s="366"/>
      <c r="F209" s="366"/>
      <c r="G209" s="366"/>
      <c r="H209" s="366"/>
      <c r="I209" s="366"/>
      <c r="J209" s="366"/>
      <c r="K209" s="366"/>
      <c r="L209" s="366"/>
      <c r="M209" s="366"/>
      <c r="N209" s="366"/>
      <c r="O209" s="366"/>
      <c r="P209" s="366"/>
      <c r="Q209" s="366"/>
      <c r="R209" s="366"/>
      <c r="S209" s="366"/>
      <c r="T209" s="366"/>
      <c r="U209" s="366"/>
      <c r="V209" s="366"/>
      <c r="W209" s="366"/>
      <c r="X209" s="366"/>
      <c r="Y209" s="366"/>
      <c r="Z209" s="366"/>
      <c r="AA209" s="366"/>
      <c r="AB209" s="367"/>
      <c r="AC209" s="368" t="s">
        <v>398</v>
      </c>
      <c r="AD209" s="369"/>
      <c r="AE209" s="465">
        <v>0</v>
      </c>
      <c r="AF209" s="466"/>
      <c r="AG209" s="466"/>
      <c r="AH209" s="467"/>
      <c r="AI209" s="465">
        <v>0</v>
      </c>
      <c r="AJ209" s="466"/>
      <c r="AK209" s="466"/>
      <c r="AL209" s="467"/>
      <c r="AM209" s="465">
        <v>0</v>
      </c>
      <c r="AN209" s="466"/>
      <c r="AO209" s="466"/>
      <c r="AP209" s="467"/>
      <c r="AQ209" s="465">
        <v>0</v>
      </c>
      <c r="AR209" s="466"/>
      <c r="AS209" s="466"/>
      <c r="AT209" s="467"/>
      <c r="AU209" s="465">
        <v>0</v>
      </c>
      <c r="AV209" s="466"/>
      <c r="AW209" s="466"/>
      <c r="AX209" s="467"/>
      <c r="AY209" s="465">
        <v>0</v>
      </c>
      <c r="AZ209" s="466"/>
      <c r="BA209" s="466"/>
      <c r="BB209" s="467"/>
      <c r="BC209" s="465">
        <v>0</v>
      </c>
      <c r="BD209" s="466"/>
      <c r="BE209" s="466"/>
      <c r="BF209" s="467"/>
      <c r="BG209" s="437" t="str">
        <f t="shared" si="135"/>
        <v>n.é.</v>
      </c>
      <c r="BH209" s="438"/>
    </row>
    <row r="210" spans="1:60" ht="20.100000000000001" customHeight="1">
      <c r="A210" s="434" t="s">
        <v>850</v>
      </c>
      <c r="B210" s="435"/>
      <c r="C210" s="365" t="s">
        <v>786</v>
      </c>
      <c r="D210" s="366"/>
      <c r="E210" s="366"/>
      <c r="F210" s="366"/>
      <c r="G210" s="366"/>
      <c r="H210" s="366"/>
      <c r="I210" s="366"/>
      <c r="J210" s="366"/>
      <c r="K210" s="366"/>
      <c r="L210" s="366"/>
      <c r="M210" s="366"/>
      <c r="N210" s="366"/>
      <c r="O210" s="366"/>
      <c r="P210" s="366"/>
      <c r="Q210" s="366"/>
      <c r="R210" s="366"/>
      <c r="S210" s="366"/>
      <c r="T210" s="366"/>
      <c r="U210" s="366"/>
      <c r="V210" s="366"/>
      <c r="W210" s="366"/>
      <c r="X210" s="366"/>
      <c r="Y210" s="366"/>
      <c r="Z210" s="366"/>
      <c r="AA210" s="366"/>
      <c r="AB210" s="367"/>
      <c r="AC210" s="368" t="s">
        <v>399</v>
      </c>
      <c r="AD210" s="369"/>
      <c r="AE210" s="465">
        <v>0</v>
      </c>
      <c r="AF210" s="466"/>
      <c r="AG210" s="466"/>
      <c r="AH210" s="467"/>
      <c r="AI210" s="465">
        <v>0</v>
      </c>
      <c r="AJ210" s="466"/>
      <c r="AK210" s="466"/>
      <c r="AL210" s="467"/>
      <c r="AM210" s="465">
        <v>0</v>
      </c>
      <c r="AN210" s="466"/>
      <c r="AO210" s="466"/>
      <c r="AP210" s="467"/>
      <c r="AQ210" s="465">
        <v>0</v>
      </c>
      <c r="AR210" s="466"/>
      <c r="AS210" s="466"/>
      <c r="AT210" s="467"/>
      <c r="AU210" s="465">
        <v>0</v>
      </c>
      <c r="AV210" s="466"/>
      <c r="AW210" s="466"/>
      <c r="AX210" s="467"/>
      <c r="AY210" s="465">
        <v>0</v>
      </c>
      <c r="AZ210" s="466"/>
      <c r="BA210" s="466"/>
      <c r="BB210" s="467"/>
      <c r="BC210" s="465">
        <v>0</v>
      </c>
      <c r="BD210" s="466"/>
      <c r="BE210" s="466"/>
      <c r="BF210" s="467"/>
      <c r="BG210" s="437" t="str">
        <f t="shared" si="135"/>
        <v>n.é.</v>
      </c>
      <c r="BH210" s="438"/>
    </row>
    <row r="211" spans="1:60" ht="20.100000000000001" customHeight="1">
      <c r="A211" s="434" t="s">
        <v>851</v>
      </c>
      <c r="B211" s="435"/>
      <c r="C211" s="365" t="s">
        <v>400</v>
      </c>
      <c r="D211" s="366"/>
      <c r="E211" s="366"/>
      <c r="F211" s="366"/>
      <c r="G211" s="366"/>
      <c r="H211" s="366"/>
      <c r="I211" s="366"/>
      <c r="J211" s="366"/>
      <c r="K211" s="366"/>
      <c r="L211" s="366"/>
      <c r="M211" s="366"/>
      <c r="N211" s="366"/>
      <c r="O211" s="366"/>
      <c r="P211" s="366"/>
      <c r="Q211" s="366"/>
      <c r="R211" s="366"/>
      <c r="S211" s="366"/>
      <c r="T211" s="366"/>
      <c r="U211" s="366"/>
      <c r="V211" s="366"/>
      <c r="W211" s="366"/>
      <c r="X211" s="366"/>
      <c r="Y211" s="366"/>
      <c r="Z211" s="366"/>
      <c r="AA211" s="366"/>
      <c r="AB211" s="367"/>
      <c r="AC211" s="368" t="s">
        <v>401</v>
      </c>
      <c r="AD211" s="369"/>
      <c r="AE211" s="465">
        <v>0</v>
      </c>
      <c r="AF211" s="466"/>
      <c r="AG211" s="466"/>
      <c r="AH211" s="467"/>
      <c r="AI211" s="465">
        <v>0</v>
      </c>
      <c r="AJ211" s="466"/>
      <c r="AK211" s="466"/>
      <c r="AL211" s="467"/>
      <c r="AM211" s="465">
        <v>0</v>
      </c>
      <c r="AN211" s="466"/>
      <c r="AO211" s="466"/>
      <c r="AP211" s="467"/>
      <c r="AQ211" s="465">
        <v>0</v>
      </c>
      <c r="AR211" s="466"/>
      <c r="AS211" s="466"/>
      <c r="AT211" s="467"/>
      <c r="AU211" s="465">
        <v>0</v>
      </c>
      <c r="AV211" s="466"/>
      <c r="AW211" s="466"/>
      <c r="AX211" s="467"/>
      <c r="AY211" s="465">
        <v>0</v>
      </c>
      <c r="AZ211" s="466"/>
      <c r="BA211" s="466"/>
      <c r="BB211" s="467"/>
      <c r="BC211" s="465">
        <v>0</v>
      </c>
      <c r="BD211" s="466"/>
      <c r="BE211" s="466"/>
      <c r="BF211" s="467"/>
      <c r="BG211" s="437" t="str">
        <f t="shared" si="135"/>
        <v>n.é.</v>
      </c>
      <c r="BH211" s="438"/>
    </row>
    <row r="212" spans="1:60" ht="20.100000000000001" customHeight="1">
      <c r="A212" s="434" t="s">
        <v>852</v>
      </c>
      <c r="B212" s="435"/>
      <c r="C212" s="365" t="s">
        <v>402</v>
      </c>
      <c r="D212" s="366"/>
      <c r="E212" s="366"/>
      <c r="F212" s="366"/>
      <c r="G212" s="366"/>
      <c r="H212" s="366"/>
      <c r="I212" s="366"/>
      <c r="J212" s="366"/>
      <c r="K212" s="366"/>
      <c r="L212" s="366"/>
      <c r="M212" s="366"/>
      <c r="N212" s="366"/>
      <c r="O212" s="366"/>
      <c r="P212" s="366"/>
      <c r="Q212" s="366"/>
      <c r="R212" s="366"/>
      <c r="S212" s="366"/>
      <c r="T212" s="366"/>
      <c r="U212" s="366"/>
      <c r="V212" s="366"/>
      <c r="W212" s="366"/>
      <c r="X212" s="366"/>
      <c r="Y212" s="366"/>
      <c r="Z212" s="366"/>
      <c r="AA212" s="366"/>
      <c r="AB212" s="367"/>
      <c r="AC212" s="368" t="s">
        <v>403</v>
      </c>
      <c r="AD212" s="369"/>
      <c r="AE212" s="465">
        <v>0</v>
      </c>
      <c r="AF212" s="466"/>
      <c r="AG212" s="466"/>
      <c r="AH212" s="467"/>
      <c r="AI212" s="465">
        <v>0</v>
      </c>
      <c r="AJ212" s="466"/>
      <c r="AK212" s="466"/>
      <c r="AL212" s="467"/>
      <c r="AM212" s="465">
        <v>0</v>
      </c>
      <c r="AN212" s="466"/>
      <c r="AO212" s="466"/>
      <c r="AP212" s="467"/>
      <c r="AQ212" s="465">
        <v>0</v>
      </c>
      <c r="AR212" s="466"/>
      <c r="AS212" s="466"/>
      <c r="AT212" s="467"/>
      <c r="AU212" s="465">
        <v>0</v>
      </c>
      <c r="AV212" s="466"/>
      <c r="AW212" s="466"/>
      <c r="AX212" s="467"/>
      <c r="AY212" s="465">
        <v>0</v>
      </c>
      <c r="AZ212" s="466"/>
      <c r="BA212" s="466"/>
      <c r="BB212" s="467"/>
      <c r="BC212" s="465">
        <v>0</v>
      </c>
      <c r="BD212" s="466"/>
      <c r="BE212" s="466"/>
      <c r="BF212" s="467"/>
      <c r="BG212" s="437" t="str">
        <f t="shared" si="135"/>
        <v>n.é.</v>
      </c>
      <c r="BH212" s="438"/>
    </row>
    <row r="213" spans="1:60" ht="20.100000000000001" customHeight="1">
      <c r="A213" s="434" t="s">
        <v>853</v>
      </c>
      <c r="B213" s="435"/>
      <c r="C213" s="365" t="s">
        <v>789</v>
      </c>
      <c r="D213" s="366"/>
      <c r="E213" s="366"/>
      <c r="F213" s="366"/>
      <c r="G213" s="366"/>
      <c r="H213" s="366"/>
      <c r="I213" s="366"/>
      <c r="J213" s="366"/>
      <c r="K213" s="366"/>
      <c r="L213" s="366"/>
      <c r="M213" s="366"/>
      <c r="N213" s="366"/>
      <c r="O213" s="366"/>
      <c r="P213" s="366"/>
      <c r="Q213" s="366"/>
      <c r="R213" s="366"/>
      <c r="S213" s="366"/>
      <c r="T213" s="366"/>
      <c r="U213" s="366"/>
      <c r="V213" s="366"/>
      <c r="W213" s="366"/>
      <c r="X213" s="366"/>
      <c r="Y213" s="366"/>
      <c r="Z213" s="366"/>
      <c r="AA213" s="366"/>
      <c r="AB213" s="367"/>
      <c r="AC213" s="368" t="s">
        <v>790</v>
      </c>
      <c r="AD213" s="369"/>
      <c r="AE213" s="465">
        <v>0</v>
      </c>
      <c r="AF213" s="466"/>
      <c r="AG213" s="466"/>
      <c r="AH213" s="467"/>
      <c r="AI213" s="465">
        <v>0</v>
      </c>
      <c r="AJ213" s="466"/>
      <c r="AK213" s="466"/>
      <c r="AL213" s="467"/>
      <c r="AM213" s="465">
        <v>0</v>
      </c>
      <c r="AN213" s="466"/>
      <c r="AO213" s="466"/>
      <c r="AP213" s="467"/>
      <c r="AQ213" s="465">
        <v>0</v>
      </c>
      <c r="AR213" s="466"/>
      <c r="AS213" s="466"/>
      <c r="AT213" s="467"/>
      <c r="AU213" s="465">
        <v>0</v>
      </c>
      <c r="AV213" s="466"/>
      <c r="AW213" s="466"/>
      <c r="AX213" s="467"/>
      <c r="AY213" s="465">
        <v>0</v>
      </c>
      <c r="AZ213" s="466"/>
      <c r="BA213" s="466"/>
      <c r="BB213" s="467"/>
      <c r="BC213" s="465">
        <v>0</v>
      </c>
      <c r="BD213" s="466"/>
      <c r="BE213" s="466"/>
      <c r="BF213" s="467"/>
      <c r="BG213" s="437" t="str">
        <f t="shared" si="135"/>
        <v>n.é.</v>
      </c>
      <c r="BH213" s="438"/>
    </row>
    <row r="214" spans="1:60" ht="20.100000000000001" customHeight="1">
      <c r="A214" s="434" t="s">
        <v>854</v>
      </c>
      <c r="B214" s="435"/>
      <c r="C214" s="365" t="s">
        <v>788</v>
      </c>
      <c r="D214" s="366"/>
      <c r="E214" s="366"/>
      <c r="F214" s="366"/>
      <c r="G214" s="366"/>
      <c r="H214" s="366"/>
      <c r="I214" s="366"/>
      <c r="J214" s="366"/>
      <c r="K214" s="366"/>
      <c r="L214" s="366"/>
      <c r="M214" s="366"/>
      <c r="N214" s="366"/>
      <c r="O214" s="366"/>
      <c r="P214" s="366"/>
      <c r="Q214" s="366"/>
      <c r="R214" s="366"/>
      <c r="S214" s="366"/>
      <c r="T214" s="366"/>
      <c r="U214" s="366"/>
      <c r="V214" s="366"/>
      <c r="W214" s="366"/>
      <c r="X214" s="366"/>
      <c r="Y214" s="366"/>
      <c r="Z214" s="366"/>
      <c r="AA214" s="366"/>
      <c r="AB214" s="367"/>
      <c r="AC214" s="368" t="s">
        <v>791</v>
      </c>
      <c r="AD214" s="369"/>
      <c r="AE214" s="465">
        <v>0</v>
      </c>
      <c r="AF214" s="466"/>
      <c r="AG214" s="466"/>
      <c r="AH214" s="467"/>
      <c r="AI214" s="465">
        <v>0</v>
      </c>
      <c r="AJ214" s="466"/>
      <c r="AK214" s="466"/>
      <c r="AL214" s="467"/>
      <c r="AM214" s="465">
        <v>0</v>
      </c>
      <c r="AN214" s="466"/>
      <c r="AO214" s="466"/>
      <c r="AP214" s="467"/>
      <c r="AQ214" s="465">
        <v>0</v>
      </c>
      <c r="AR214" s="466"/>
      <c r="AS214" s="466"/>
      <c r="AT214" s="467"/>
      <c r="AU214" s="465">
        <v>0</v>
      </c>
      <c r="AV214" s="466"/>
      <c r="AW214" s="466"/>
      <c r="AX214" s="467"/>
      <c r="AY214" s="465">
        <v>0</v>
      </c>
      <c r="AZ214" s="466"/>
      <c r="BA214" s="466"/>
      <c r="BB214" s="467"/>
      <c r="BC214" s="465">
        <v>0</v>
      </c>
      <c r="BD214" s="466"/>
      <c r="BE214" s="466"/>
      <c r="BF214" s="467"/>
      <c r="BG214" s="437" t="str">
        <f t="shared" si="135"/>
        <v>n.é.</v>
      </c>
      <c r="BH214" s="438"/>
    </row>
    <row r="215" spans="1:60" s="3" customFormat="1" ht="20.100000000000001" customHeight="1">
      <c r="A215" s="495" t="s">
        <v>855</v>
      </c>
      <c r="B215" s="496"/>
      <c r="C215" s="477" t="s">
        <v>873</v>
      </c>
      <c r="D215" s="478"/>
      <c r="E215" s="478"/>
      <c r="F215" s="478"/>
      <c r="G215" s="478"/>
      <c r="H215" s="478"/>
      <c r="I215" s="478"/>
      <c r="J215" s="478"/>
      <c r="K215" s="478"/>
      <c r="L215" s="478"/>
      <c r="M215" s="478"/>
      <c r="N215" s="478"/>
      <c r="O215" s="478"/>
      <c r="P215" s="478"/>
      <c r="Q215" s="478"/>
      <c r="R215" s="478"/>
      <c r="S215" s="478"/>
      <c r="T215" s="478"/>
      <c r="U215" s="478"/>
      <c r="V215" s="478"/>
      <c r="W215" s="478"/>
      <c r="X215" s="478"/>
      <c r="Y215" s="478"/>
      <c r="Z215" s="478"/>
      <c r="AA215" s="478"/>
      <c r="AB215" s="479"/>
      <c r="AC215" s="480" t="s">
        <v>787</v>
      </c>
      <c r="AD215" s="481"/>
      <c r="AE215" s="543">
        <v>0</v>
      </c>
      <c r="AF215" s="544"/>
      <c r="AG215" s="544"/>
      <c r="AH215" s="545"/>
      <c r="AI215" s="517">
        <f t="shared" ref="AI215" si="166">SUM(AI213:AL214)</f>
        <v>0</v>
      </c>
      <c r="AJ215" s="517"/>
      <c r="AK215" s="517"/>
      <c r="AL215" s="517"/>
      <c r="AM215" s="517">
        <f t="shared" ref="AM215" si="167">SUM(AM213:AP214)</f>
        <v>0</v>
      </c>
      <c r="AN215" s="517"/>
      <c r="AO215" s="517"/>
      <c r="AP215" s="517"/>
      <c r="AQ215" s="517">
        <f t="shared" ref="AQ215" si="168">SUM(AQ213:AT214)</f>
        <v>0</v>
      </c>
      <c r="AR215" s="517"/>
      <c r="AS215" s="517"/>
      <c r="AT215" s="517"/>
      <c r="AU215" s="517">
        <f t="shared" ref="AU215" si="169">SUM(AU213:AX214)</f>
        <v>0</v>
      </c>
      <c r="AV215" s="517"/>
      <c r="AW215" s="517"/>
      <c r="AX215" s="517"/>
      <c r="AY215" s="517">
        <f t="shared" ref="AY215" si="170">SUM(AY213:BB214)</f>
        <v>0</v>
      </c>
      <c r="AZ215" s="517"/>
      <c r="BA215" s="517"/>
      <c r="BB215" s="517"/>
      <c r="BC215" s="517">
        <f t="shared" ref="BC215" si="171">SUM(BC213:BF214)</f>
        <v>0</v>
      </c>
      <c r="BD215" s="517"/>
      <c r="BE215" s="517"/>
      <c r="BF215" s="517"/>
      <c r="BG215" s="439" t="str">
        <f t="shared" si="135"/>
        <v>n.é.</v>
      </c>
      <c r="BH215" s="440"/>
    </row>
    <row r="216" spans="1:60" ht="20.100000000000001" customHeight="1">
      <c r="A216" s="495" t="s">
        <v>856</v>
      </c>
      <c r="B216" s="496"/>
      <c r="C216" s="477" t="s">
        <v>874</v>
      </c>
      <c r="D216" s="478"/>
      <c r="E216" s="478"/>
      <c r="F216" s="478"/>
      <c r="G216" s="478"/>
      <c r="H216" s="478"/>
      <c r="I216" s="478"/>
      <c r="J216" s="478"/>
      <c r="K216" s="478"/>
      <c r="L216" s="478"/>
      <c r="M216" s="478"/>
      <c r="N216" s="478"/>
      <c r="O216" s="478"/>
      <c r="P216" s="478"/>
      <c r="Q216" s="478"/>
      <c r="R216" s="478"/>
      <c r="S216" s="478"/>
      <c r="T216" s="478"/>
      <c r="U216" s="478"/>
      <c r="V216" s="478"/>
      <c r="W216" s="478"/>
      <c r="X216" s="478"/>
      <c r="Y216" s="478"/>
      <c r="Z216" s="478"/>
      <c r="AA216" s="478"/>
      <c r="AB216" s="479"/>
      <c r="AC216" s="480" t="s">
        <v>404</v>
      </c>
      <c r="AD216" s="481"/>
      <c r="AE216" s="462">
        <v>0</v>
      </c>
      <c r="AF216" s="463"/>
      <c r="AG216" s="463"/>
      <c r="AH216" s="464"/>
      <c r="AI216" s="494">
        <f t="shared" ref="AI216" si="172">AI200+SUM(AI206:AL212)+AI215</f>
        <v>0</v>
      </c>
      <c r="AJ216" s="494"/>
      <c r="AK216" s="494"/>
      <c r="AL216" s="494"/>
      <c r="AM216" s="494">
        <f t="shared" ref="AM216" si="173">AM200+SUM(AM206:AP212)+AM215</f>
        <v>0</v>
      </c>
      <c r="AN216" s="494"/>
      <c r="AO216" s="494"/>
      <c r="AP216" s="494"/>
      <c r="AQ216" s="494">
        <f t="shared" ref="AQ216" si="174">AQ200+SUM(AQ206:AT212)+AQ215</f>
        <v>0</v>
      </c>
      <c r="AR216" s="494"/>
      <c r="AS216" s="494"/>
      <c r="AT216" s="494"/>
      <c r="AU216" s="494">
        <f t="shared" ref="AU216" si="175">AU200+SUM(AU206:AX212)+AU215</f>
        <v>0</v>
      </c>
      <c r="AV216" s="494"/>
      <c r="AW216" s="494"/>
      <c r="AX216" s="494"/>
      <c r="AY216" s="494">
        <f t="shared" ref="AY216" si="176">AY200+SUM(AY206:BB212)+AY215</f>
        <v>0</v>
      </c>
      <c r="AZ216" s="494"/>
      <c r="BA216" s="494"/>
      <c r="BB216" s="494"/>
      <c r="BC216" s="494">
        <f t="shared" ref="BC216" si="177">BC200+SUM(BC206:BF212)+BC215</f>
        <v>0</v>
      </c>
      <c r="BD216" s="494"/>
      <c r="BE216" s="494"/>
      <c r="BF216" s="494"/>
      <c r="BG216" s="439" t="str">
        <f t="shared" si="135"/>
        <v>n.é.</v>
      </c>
      <c r="BH216" s="440"/>
    </row>
    <row r="217" spans="1:60" ht="20.100000000000001" customHeight="1">
      <c r="A217" s="434" t="s">
        <v>857</v>
      </c>
      <c r="B217" s="435"/>
      <c r="C217" s="365" t="s">
        <v>405</v>
      </c>
      <c r="D217" s="366"/>
      <c r="E217" s="366"/>
      <c r="F217" s="366"/>
      <c r="G217" s="366"/>
      <c r="H217" s="366"/>
      <c r="I217" s="366"/>
      <c r="J217" s="366"/>
      <c r="K217" s="366"/>
      <c r="L217" s="366"/>
      <c r="M217" s="366"/>
      <c r="N217" s="366"/>
      <c r="O217" s="366"/>
      <c r="P217" s="366"/>
      <c r="Q217" s="366"/>
      <c r="R217" s="366"/>
      <c r="S217" s="366"/>
      <c r="T217" s="366"/>
      <c r="U217" s="366"/>
      <c r="V217" s="366"/>
      <c r="W217" s="366"/>
      <c r="X217" s="366"/>
      <c r="Y217" s="366"/>
      <c r="Z217" s="366"/>
      <c r="AA217" s="366"/>
      <c r="AB217" s="367"/>
      <c r="AC217" s="368" t="s">
        <v>406</v>
      </c>
      <c r="AD217" s="369"/>
      <c r="AE217" s="465">
        <v>0</v>
      </c>
      <c r="AF217" s="466"/>
      <c r="AG217" s="466"/>
      <c r="AH217" s="467"/>
      <c r="AI217" s="465">
        <v>0</v>
      </c>
      <c r="AJ217" s="466"/>
      <c r="AK217" s="466"/>
      <c r="AL217" s="467"/>
      <c r="AM217" s="465">
        <v>0</v>
      </c>
      <c r="AN217" s="466"/>
      <c r="AO217" s="466"/>
      <c r="AP217" s="467"/>
      <c r="AQ217" s="465">
        <v>0</v>
      </c>
      <c r="AR217" s="466"/>
      <c r="AS217" s="466"/>
      <c r="AT217" s="467"/>
      <c r="AU217" s="465">
        <v>0</v>
      </c>
      <c r="AV217" s="466"/>
      <c r="AW217" s="466"/>
      <c r="AX217" s="467"/>
      <c r="AY217" s="465">
        <v>0</v>
      </c>
      <c r="AZ217" s="466"/>
      <c r="BA217" s="466"/>
      <c r="BB217" s="467"/>
      <c r="BC217" s="465">
        <v>0</v>
      </c>
      <c r="BD217" s="466"/>
      <c r="BE217" s="466"/>
      <c r="BF217" s="467"/>
      <c r="BG217" s="439" t="str">
        <f t="shared" si="135"/>
        <v>n.é.</v>
      </c>
      <c r="BH217" s="440"/>
    </row>
    <row r="218" spans="1:60" ht="20.100000000000001" customHeight="1">
      <c r="A218" s="434" t="s">
        <v>858</v>
      </c>
      <c r="B218" s="435"/>
      <c r="C218" s="388" t="s">
        <v>407</v>
      </c>
      <c r="D218" s="389"/>
      <c r="E218" s="389"/>
      <c r="F218" s="389"/>
      <c r="G218" s="389"/>
      <c r="H218" s="389"/>
      <c r="I218" s="389"/>
      <c r="J218" s="389"/>
      <c r="K218" s="389"/>
      <c r="L218" s="389"/>
      <c r="M218" s="389"/>
      <c r="N218" s="389"/>
      <c r="O218" s="389"/>
      <c r="P218" s="389"/>
      <c r="Q218" s="389"/>
      <c r="R218" s="389"/>
      <c r="S218" s="389"/>
      <c r="T218" s="389"/>
      <c r="U218" s="389"/>
      <c r="V218" s="389"/>
      <c r="W218" s="389"/>
      <c r="X218" s="389"/>
      <c r="Y218" s="389"/>
      <c r="Z218" s="389"/>
      <c r="AA218" s="389"/>
      <c r="AB218" s="390"/>
      <c r="AC218" s="368" t="s">
        <v>408</v>
      </c>
      <c r="AD218" s="369"/>
      <c r="AE218" s="465">
        <v>0</v>
      </c>
      <c r="AF218" s="466"/>
      <c r="AG218" s="466"/>
      <c r="AH218" s="467"/>
      <c r="AI218" s="465">
        <v>0</v>
      </c>
      <c r="AJ218" s="466"/>
      <c r="AK218" s="466"/>
      <c r="AL218" s="467"/>
      <c r="AM218" s="465">
        <v>0</v>
      </c>
      <c r="AN218" s="466"/>
      <c r="AO218" s="466"/>
      <c r="AP218" s="467"/>
      <c r="AQ218" s="465">
        <v>0</v>
      </c>
      <c r="AR218" s="466"/>
      <c r="AS218" s="466"/>
      <c r="AT218" s="467"/>
      <c r="AU218" s="465">
        <v>0</v>
      </c>
      <c r="AV218" s="466"/>
      <c r="AW218" s="466"/>
      <c r="AX218" s="467"/>
      <c r="AY218" s="465">
        <v>0</v>
      </c>
      <c r="AZ218" s="466"/>
      <c r="BA218" s="466"/>
      <c r="BB218" s="467"/>
      <c r="BC218" s="465">
        <v>0</v>
      </c>
      <c r="BD218" s="466"/>
      <c r="BE218" s="466"/>
      <c r="BF218" s="467"/>
      <c r="BG218" s="439" t="str">
        <f t="shared" si="135"/>
        <v>n.é.</v>
      </c>
      <c r="BH218" s="440"/>
    </row>
    <row r="219" spans="1:60" ht="20.100000000000001" customHeight="1">
      <c r="A219" s="434" t="s">
        <v>859</v>
      </c>
      <c r="B219" s="435"/>
      <c r="C219" s="365" t="s">
        <v>409</v>
      </c>
      <c r="D219" s="366"/>
      <c r="E219" s="366"/>
      <c r="F219" s="366"/>
      <c r="G219" s="366"/>
      <c r="H219" s="366"/>
      <c r="I219" s="366"/>
      <c r="J219" s="366"/>
      <c r="K219" s="366"/>
      <c r="L219" s="366"/>
      <c r="M219" s="366"/>
      <c r="N219" s="366"/>
      <c r="O219" s="366"/>
      <c r="P219" s="366"/>
      <c r="Q219" s="366"/>
      <c r="R219" s="366"/>
      <c r="S219" s="366"/>
      <c r="T219" s="366"/>
      <c r="U219" s="366"/>
      <c r="V219" s="366"/>
      <c r="W219" s="366"/>
      <c r="X219" s="366"/>
      <c r="Y219" s="366"/>
      <c r="Z219" s="366"/>
      <c r="AA219" s="366"/>
      <c r="AB219" s="367"/>
      <c r="AC219" s="368" t="s">
        <v>410</v>
      </c>
      <c r="AD219" s="369"/>
      <c r="AE219" s="465">
        <v>0</v>
      </c>
      <c r="AF219" s="466"/>
      <c r="AG219" s="466"/>
      <c r="AH219" s="467"/>
      <c r="AI219" s="465">
        <v>0</v>
      </c>
      <c r="AJ219" s="466"/>
      <c r="AK219" s="466"/>
      <c r="AL219" s="467"/>
      <c r="AM219" s="465">
        <v>0</v>
      </c>
      <c r="AN219" s="466"/>
      <c r="AO219" s="466"/>
      <c r="AP219" s="467"/>
      <c r="AQ219" s="465">
        <v>0</v>
      </c>
      <c r="AR219" s="466"/>
      <c r="AS219" s="466"/>
      <c r="AT219" s="467"/>
      <c r="AU219" s="465">
        <v>0</v>
      </c>
      <c r="AV219" s="466"/>
      <c r="AW219" s="466"/>
      <c r="AX219" s="467"/>
      <c r="AY219" s="465">
        <v>0</v>
      </c>
      <c r="AZ219" s="466"/>
      <c r="BA219" s="466"/>
      <c r="BB219" s="467"/>
      <c r="BC219" s="465">
        <v>0</v>
      </c>
      <c r="BD219" s="466"/>
      <c r="BE219" s="466"/>
      <c r="BF219" s="467"/>
      <c r="BG219" s="439" t="str">
        <f t="shared" si="135"/>
        <v>n.é.</v>
      </c>
      <c r="BH219" s="440"/>
    </row>
    <row r="220" spans="1:60" ht="20.100000000000001" customHeight="1">
      <c r="A220" s="434" t="s">
        <v>860</v>
      </c>
      <c r="B220" s="435"/>
      <c r="C220" s="365" t="s">
        <v>794</v>
      </c>
      <c r="D220" s="366"/>
      <c r="E220" s="366"/>
      <c r="F220" s="366"/>
      <c r="G220" s="366"/>
      <c r="H220" s="366"/>
      <c r="I220" s="366"/>
      <c r="J220" s="366"/>
      <c r="K220" s="366"/>
      <c r="L220" s="366"/>
      <c r="M220" s="366"/>
      <c r="N220" s="366"/>
      <c r="O220" s="366"/>
      <c r="P220" s="366"/>
      <c r="Q220" s="366"/>
      <c r="R220" s="366"/>
      <c r="S220" s="366"/>
      <c r="T220" s="366"/>
      <c r="U220" s="366"/>
      <c r="V220" s="366"/>
      <c r="W220" s="366"/>
      <c r="X220" s="366"/>
      <c r="Y220" s="366"/>
      <c r="Z220" s="366"/>
      <c r="AA220" s="366"/>
      <c r="AB220" s="367"/>
      <c r="AC220" s="368" t="s">
        <v>411</v>
      </c>
      <c r="AD220" s="369"/>
      <c r="AE220" s="465">
        <v>0</v>
      </c>
      <c r="AF220" s="466"/>
      <c r="AG220" s="466"/>
      <c r="AH220" s="467"/>
      <c r="AI220" s="465">
        <v>0</v>
      </c>
      <c r="AJ220" s="466"/>
      <c r="AK220" s="466"/>
      <c r="AL220" s="467"/>
      <c r="AM220" s="465">
        <v>0</v>
      </c>
      <c r="AN220" s="466"/>
      <c r="AO220" s="466"/>
      <c r="AP220" s="467"/>
      <c r="AQ220" s="465">
        <v>0</v>
      </c>
      <c r="AR220" s="466"/>
      <c r="AS220" s="466"/>
      <c r="AT220" s="467"/>
      <c r="AU220" s="465">
        <v>0</v>
      </c>
      <c r="AV220" s="466"/>
      <c r="AW220" s="466"/>
      <c r="AX220" s="467"/>
      <c r="AY220" s="465">
        <v>0</v>
      </c>
      <c r="AZ220" s="466"/>
      <c r="BA220" s="466"/>
      <c r="BB220" s="467"/>
      <c r="BC220" s="465">
        <v>0</v>
      </c>
      <c r="BD220" s="466"/>
      <c r="BE220" s="466"/>
      <c r="BF220" s="467"/>
      <c r="BG220" s="439" t="str">
        <f t="shared" si="135"/>
        <v>n.é.</v>
      </c>
      <c r="BH220" s="440"/>
    </row>
    <row r="221" spans="1:60" ht="20.100000000000001" customHeight="1">
      <c r="A221" s="434" t="s">
        <v>861</v>
      </c>
      <c r="B221" s="435"/>
      <c r="C221" s="365" t="s">
        <v>792</v>
      </c>
      <c r="D221" s="366"/>
      <c r="E221" s="366"/>
      <c r="F221" s="366"/>
      <c r="G221" s="366"/>
      <c r="H221" s="366"/>
      <c r="I221" s="366"/>
      <c r="J221" s="366"/>
      <c r="K221" s="366"/>
      <c r="L221" s="366"/>
      <c r="M221" s="366"/>
      <c r="N221" s="366"/>
      <c r="O221" s="366"/>
      <c r="P221" s="366"/>
      <c r="Q221" s="366"/>
      <c r="R221" s="366"/>
      <c r="S221" s="366"/>
      <c r="T221" s="366"/>
      <c r="U221" s="366"/>
      <c r="V221" s="366"/>
      <c r="W221" s="366"/>
      <c r="X221" s="366"/>
      <c r="Y221" s="366"/>
      <c r="Z221" s="366"/>
      <c r="AA221" s="366"/>
      <c r="AB221" s="367"/>
      <c r="AC221" s="368" t="s">
        <v>793</v>
      </c>
      <c r="AD221" s="369"/>
      <c r="AE221" s="465">
        <v>0</v>
      </c>
      <c r="AF221" s="466"/>
      <c r="AG221" s="466"/>
      <c r="AH221" s="467"/>
      <c r="AI221" s="465">
        <v>0</v>
      </c>
      <c r="AJ221" s="466"/>
      <c r="AK221" s="466"/>
      <c r="AL221" s="467"/>
      <c r="AM221" s="465">
        <v>0</v>
      </c>
      <c r="AN221" s="466"/>
      <c r="AO221" s="466"/>
      <c r="AP221" s="467"/>
      <c r="AQ221" s="465">
        <v>0</v>
      </c>
      <c r="AR221" s="466"/>
      <c r="AS221" s="466"/>
      <c r="AT221" s="467"/>
      <c r="AU221" s="465">
        <v>0</v>
      </c>
      <c r="AV221" s="466"/>
      <c r="AW221" s="466"/>
      <c r="AX221" s="467"/>
      <c r="AY221" s="465">
        <v>0</v>
      </c>
      <c r="AZ221" s="466"/>
      <c r="BA221" s="466"/>
      <c r="BB221" s="467"/>
      <c r="BC221" s="465">
        <v>0</v>
      </c>
      <c r="BD221" s="466"/>
      <c r="BE221" s="466"/>
      <c r="BF221" s="467"/>
      <c r="BG221" s="439" t="str">
        <f t="shared" si="135"/>
        <v>n.é.</v>
      </c>
      <c r="BH221" s="440"/>
    </row>
    <row r="222" spans="1:60" s="3" customFormat="1" ht="20.100000000000001" customHeight="1">
      <c r="A222" s="495" t="s">
        <v>862</v>
      </c>
      <c r="B222" s="496"/>
      <c r="C222" s="477" t="s">
        <v>875</v>
      </c>
      <c r="D222" s="478"/>
      <c r="E222" s="478"/>
      <c r="F222" s="478"/>
      <c r="G222" s="478"/>
      <c r="H222" s="478"/>
      <c r="I222" s="478"/>
      <c r="J222" s="478"/>
      <c r="K222" s="478"/>
      <c r="L222" s="478"/>
      <c r="M222" s="478"/>
      <c r="N222" s="478"/>
      <c r="O222" s="478"/>
      <c r="P222" s="478"/>
      <c r="Q222" s="478"/>
      <c r="R222" s="478"/>
      <c r="S222" s="478"/>
      <c r="T222" s="478"/>
      <c r="U222" s="478"/>
      <c r="V222" s="478"/>
      <c r="W222" s="478"/>
      <c r="X222" s="478"/>
      <c r="Y222" s="478"/>
      <c r="Z222" s="478"/>
      <c r="AA222" s="478"/>
      <c r="AB222" s="479"/>
      <c r="AC222" s="480" t="s">
        <v>412</v>
      </c>
      <c r="AD222" s="481"/>
      <c r="AE222" s="462">
        <v>0</v>
      </c>
      <c r="AF222" s="463"/>
      <c r="AG222" s="463"/>
      <c r="AH222" s="464"/>
      <c r="AI222" s="494">
        <f t="shared" ref="AI222" si="178">SUM(AI217:AL221)</f>
        <v>0</v>
      </c>
      <c r="AJ222" s="494"/>
      <c r="AK222" s="494"/>
      <c r="AL222" s="494"/>
      <c r="AM222" s="494">
        <f t="shared" ref="AM222" si="179">SUM(AM217:AP221)</f>
        <v>0</v>
      </c>
      <c r="AN222" s="494"/>
      <c r="AO222" s="494"/>
      <c r="AP222" s="494"/>
      <c r="AQ222" s="494">
        <f t="shared" ref="AQ222" si="180">SUM(AQ217:AT221)</f>
        <v>0</v>
      </c>
      <c r="AR222" s="494"/>
      <c r="AS222" s="494"/>
      <c r="AT222" s="494"/>
      <c r="AU222" s="494">
        <f t="shared" ref="AU222" si="181">SUM(AU217:AX221)</f>
        <v>0</v>
      </c>
      <c r="AV222" s="494"/>
      <c r="AW222" s="494"/>
      <c r="AX222" s="494"/>
      <c r="AY222" s="494">
        <f t="shared" ref="AY222" si="182">SUM(AY217:BB221)</f>
        <v>0</v>
      </c>
      <c r="AZ222" s="494"/>
      <c r="BA222" s="494"/>
      <c r="BB222" s="494"/>
      <c r="BC222" s="494">
        <f t="shared" ref="BC222" si="183">SUM(BC217:BF221)</f>
        <v>0</v>
      </c>
      <c r="BD222" s="494"/>
      <c r="BE222" s="494"/>
      <c r="BF222" s="494"/>
      <c r="BG222" s="439" t="str">
        <f t="shared" si="135"/>
        <v>n.é.</v>
      </c>
      <c r="BH222" s="440"/>
    </row>
    <row r="223" spans="1:60" ht="20.100000000000001" customHeight="1">
      <c r="A223" s="434" t="s">
        <v>863</v>
      </c>
      <c r="B223" s="435"/>
      <c r="C223" s="388" t="s">
        <v>413</v>
      </c>
      <c r="D223" s="389"/>
      <c r="E223" s="389"/>
      <c r="F223" s="389"/>
      <c r="G223" s="389"/>
      <c r="H223" s="389"/>
      <c r="I223" s="389"/>
      <c r="J223" s="389"/>
      <c r="K223" s="389"/>
      <c r="L223" s="389"/>
      <c r="M223" s="389"/>
      <c r="N223" s="389"/>
      <c r="O223" s="389"/>
      <c r="P223" s="389"/>
      <c r="Q223" s="389"/>
      <c r="R223" s="389"/>
      <c r="S223" s="389"/>
      <c r="T223" s="389"/>
      <c r="U223" s="389"/>
      <c r="V223" s="389"/>
      <c r="W223" s="389"/>
      <c r="X223" s="389"/>
      <c r="Y223" s="389"/>
      <c r="Z223" s="389"/>
      <c r="AA223" s="389"/>
      <c r="AB223" s="390"/>
      <c r="AC223" s="368" t="s">
        <v>414</v>
      </c>
      <c r="AD223" s="369"/>
      <c r="AE223" s="465">
        <v>0</v>
      </c>
      <c r="AF223" s="466"/>
      <c r="AG223" s="466"/>
      <c r="AH223" s="467"/>
      <c r="AI223" s="465">
        <v>0</v>
      </c>
      <c r="AJ223" s="466"/>
      <c r="AK223" s="466"/>
      <c r="AL223" s="467"/>
      <c r="AM223" s="465">
        <v>0</v>
      </c>
      <c r="AN223" s="466"/>
      <c r="AO223" s="466"/>
      <c r="AP223" s="467"/>
      <c r="AQ223" s="465">
        <v>0</v>
      </c>
      <c r="AR223" s="466"/>
      <c r="AS223" s="466"/>
      <c r="AT223" s="467"/>
      <c r="AU223" s="465">
        <v>0</v>
      </c>
      <c r="AV223" s="466"/>
      <c r="AW223" s="466"/>
      <c r="AX223" s="467"/>
      <c r="AY223" s="465">
        <v>0</v>
      </c>
      <c r="AZ223" s="466"/>
      <c r="BA223" s="466"/>
      <c r="BB223" s="467"/>
      <c r="BC223" s="465">
        <v>0</v>
      </c>
      <c r="BD223" s="466"/>
      <c r="BE223" s="466"/>
      <c r="BF223" s="467"/>
      <c r="BG223" s="437" t="str">
        <f t="shared" si="135"/>
        <v>n.é.</v>
      </c>
      <c r="BH223" s="438"/>
    </row>
    <row r="224" spans="1:60" ht="20.100000000000001" customHeight="1">
      <c r="A224" s="434" t="s">
        <v>864</v>
      </c>
      <c r="B224" s="435"/>
      <c r="C224" s="388" t="s">
        <v>795</v>
      </c>
      <c r="D224" s="389"/>
      <c r="E224" s="389"/>
      <c r="F224" s="389"/>
      <c r="G224" s="389"/>
      <c r="H224" s="389"/>
      <c r="I224" s="389"/>
      <c r="J224" s="389"/>
      <c r="K224" s="389"/>
      <c r="L224" s="389"/>
      <c r="M224" s="389"/>
      <c r="N224" s="389"/>
      <c r="O224" s="389"/>
      <c r="P224" s="389"/>
      <c r="Q224" s="389"/>
      <c r="R224" s="389"/>
      <c r="S224" s="389"/>
      <c r="T224" s="389"/>
      <c r="U224" s="389"/>
      <c r="V224" s="389"/>
      <c r="W224" s="389"/>
      <c r="X224" s="389"/>
      <c r="Y224" s="389"/>
      <c r="Z224" s="389"/>
      <c r="AA224" s="389"/>
      <c r="AB224" s="390"/>
      <c r="AC224" s="368" t="s">
        <v>796</v>
      </c>
      <c r="AD224" s="369"/>
      <c r="AE224" s="465">
        <v>0</v>
      </c>
      <c r="AF224" s="466"/>
      <c r="AG224" s="466"/>
      <c r="AH224" s="467"/>
      <c r="AI224" s="465">
        <v>0</v>
      </c>
      <c r="AJ224" s="466"/>
      <c r="AK224" s="466"/>
      <c r="AL224" s="467"/>
      <c r="AM224" s="465">
        <v>0</v>
      </c>
      <c r="AN224" s="466"/>
      <c r="AO224" s="466"/>
      <c r="AP224" s="467"/>
      <c r="AQ224" s="465">
        <v>0</v>
      </c>
      <c r="AR224" s="466"/>
      <c r="AS224" s="466"/>
      <c r="AT224" s="467"/>
      <c r="AU224" s="465">
        <v>0</v>
      </c>
      <c r="AV224" s="466"/>
      <c r="AW224" s="466"/>
      <c r="AX224" s="467"/>
      <c r="AY224" s="465">
        <v>0</v>
      </c>
      <c r="AZ224" s="466"/>
      <c r="BA224" s="466"/>
      <c r="BB224" s="467"/>
      <c r="BC224" s="465">
        <v>0</v>
      </c>
      <c r="BD224" s="466"/>
      <c r="BE224" s="466"/>
      <c r="BF224" s="467"/>
      <c r="BG224" s="437" t="str">
        <f t="shared" si="135"/>
        <v>n.é.</v>
      </c>
      <c r="BH224" s="438"/>
    </row>
    <row r="225" spans="1:60" s="3" customFormat="1" ht="20.100000000000001" customHeight="1">
      <c r="A225" s="510" t="s">
        <v>865</v>
      </c>
      <c r="B225" s="511"/>
      <c r="C225" s="512" t="s">
        <v>876</v>
      </c>
      <c r="D225" s="513"/>
      <c r="E225" s="513"/>
      <c r="F225" s="513"/>
      <c r="G225" s="513"/>
      <c r="H225" s="513"/>
      <c r="I225" s="513"/>
      <c r="J225" s="513"/>
      <c r="K225" s="513"/>
      <c r="L225" s="513"/>
      <c r="M225" s="513"/>
      <c r="N225" s="513"/>
      <c r="O225" s="513"/>
      <c r="P225" s="513"/>
      <c r="Q225" s="513"/>
      <c r="R225" s="513"/>
      <c r="S225" s="513"/>
      <c r="T225" s="513"/>
      <c r="U225" s="513"/>
      <c r="V225" s="513"/>
      <c r="W225" s="513"/>
      <c r="X225" s="513"/>
      <c r="Y225" s="513"/>
      <c r="Z225" s="513"/>
      <c r="AA225" s="513"/>
      <c r="AB225" s="514"/>
      <c r="AC225" s="515" t="s">
        <v>415</v>
      </c>
      <c r="AD225" s="516"/>
      <c r="AE225" s="518">
        <v>0</v>
      </c>
      <c r="AF225" s="519"/>
      <c r="AG225" s="519"/>
      <c r="AH225" s="520"/>
      <c r="AI225" s="507">
        <f t="shared" ref="AI225" si="184">AI216+AI222+AI223+AI224</f>
        <v>0</v>
      </c>
      <c r="AJ225" s="507"/>
      <c r="AK225" s="507"/>
      <c r="AL225" s="507"/>
      <c r="AM225" s="507">
        <f t="shared" ref="AM225" si="185">AM216+AM222+AM223+AM224</f>
        <v>0</v>
      </c>
      <c r="AN225" s="507"/>
      <c r="AO225" s="507"/>
      <c r="AP225" s="507"/>
      <c r="AQ225" s="507">
        <f t="shared" ref="AQ225" si="186">AQ216+AQ222+AQ223+AQ224</f>
        <v>0</v>
      </c>
      <c r="AR225" s="507"/>
      <c r="AS225" s="507"/>
      <c r="AT225" s="507"/>
      <c r="AU225" s="507">
        <f t="shared" ref="AU225" si="187">AU216+AU222+AU223+AU224</f>
        <v>0</v>
      </c>
      <c r="AV225" s="507"/>
      <c r="AW225" s="507"/>
      <c r="AX225" s="507"/>
      <c r="AY225" s="507">
        <f t="shared" ref="AY225" si="188">AY216+AY222+AY223+AY224</f>
        <v>0</v>
      </c>
      <c r="AZ225" s="507"/>
      <c r="BA225" s="507"/>
      <c r="BB225" s="507"/>
      <c r="BC225" s="507">
        <f t="shared" ref="BC225" si="189">BC216+BC222+BC223+BC224</f>
        <v>0</v>
      </c>
      <c r="BD225" s="507"/>
      <c r="BE225" s="507"/>
      <c r="BF225" s="507"/>
      <c r="BG225" s="508" t="str">
        <f t="shared" si="135"/>
        <v>n.é.</v>
      </c>
      <c r="BH225" s="509"/>
    </row>
    <row r="226" spans="1:60" s="3" customFormat="1" ht="20.100000000000001" customHeight="1">
      <c r="A226" s="353" t="s">
        <v>866</v>
      </c>
      <c r="B226" s="354"/>
      <c r="C226" s="355" t="s">
        <v>877</v>
      </c>
      <c r="D226" s="356"/>
      <c r="E226" s="356"/>
      <c r="F226" s="356"/>
      <c r="G226" s="356"/>
      <c r="H226" s="356"/>
      <c r="I226" s="356"/>
      <c r="J226" s="356"/>
      <c r="K226" s="356"/>
      <c r="L226" s="356"/>
      <c r="M226" s="356"/>
      <c r="N226" s="356"/>
      <c r="O226" s="356"/>
      <c r="P226" s="356"/>
      <c r="Q226" s="356"/>
      <c r="R226" s="356"/>
      <c r="S226" s="356"/>
      <c r="T226" s="356"/>
      <c r="U226" s="356"/>
      <c r="V226" s="356"/>
      <c r="W226" s="356"/>
      <c r="X226" s="356"/>
      <c r="Y226" s="356"/>
      <c r="Z226" s="356"/>
      <c r="AA226" s="356"/>
      <c r="AB226" s="357"/>
      <c r="AC226" s="358"/>
      <c r="AD226" s="359"/>
      <c r="AE226" s="504">
        <f>AE196+AE225</f>
        <v>65856</v>
      </c>
      <c r="AF226" s="504"/>
      <c r="AG226" s="504"/>
      <c r="AH226" s="504"/>
      <c r="AI226" s="504">
        <f>AI196+AI225</f>
        <v>66964</v>
      </c>
      <c r="AJ226" s="504"/>
      <c r="AK226" s="504"/>
      <c r="AL226" s="504"/>
      <c r="AM226" s="504">
        <f>AM196+AM225</f>
        <v>0</v>
      </c>
      <c r="AN226" s="504"/>
      <c r="AO226" s="504"/>
      <c r="AP226" s="504"/>
      <c r="AQ226" s="504">
        <f>AQ196+AQ225</f>
        <v>65894</v>
      </c>
      <c r="AR226" s="504"/>
      <c r="AS226" s="504"/>
      <c r="AT226" s="504"/>
      <c r="AU226" s="504">
        <f>AU196+AU225</f>
        <v>122145</v>
      </c>
      <c r="AV226" s="504"/>
      <c r="AW226" s="504"/>
      <c r="AX226" s="504"/>
      <c r="AY226" s="504">
        <f>AY196+AY225</f>
        <v>54</v>
      </c>
      <c r="AZ226" s="504"/>
      <c r="BA226" s="504"/>
      <c r="BB226" s="504"/>
      <c r="BC226" s="504">
        <f>BC196+BC225</f>
        <v>65894</v>
      </c>
      <c r="BD226" s="504"/>
      <c r="BE226" s="504"/>
      <c r="BF226" s="504"/>
      <c r="BG226" s="505">
        <f t="shared" si="135"/>
        <v>0.98402126515739796</v>
      </c>
      <c r="BH226" s="506"/>
    </row>
    <row r="228" spans="1:60">
      <c r="AC228" s="128"/>
      <c r="AD228" s="128"/>
      <c r="AE228" s="123">
        <f>AE226-AE102</f>
        <v>0</v>
      </c>
      <c r="AF228" s="123"/>
      <c r="AG228" s="123"/>
      <c r="AH228" s="123"/>
      <c r="AI228" s="123">
        <f>AI226-AI102</f>
        <v>0</v>
      </c>
      <c r="AJ228" s="123"/>
      <c r="AK228" s="123"/>
      <c r="AL228" s="123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  <c r="BB228" s="122"/>
      <c r="BC228" s="123">
        <f>BC102-BC226</f>
        <v>1070</v>
      </c>
      <c r="BD228" s="123"/>
      <c r="BE228" s="123"/>
      <c r="BF228" s="123"/>
      <c r="BG228" s="124"/>
      <c r="BH228" s="124"/>
    </row>
  </sheetData>
  <mergeCells count="2444">
    <mergeCell ref="AY228:BB228"/>
    <mergeCell ref="BC228:BF228"/>
    <mergeCell ref="BG228:BH228"/>
    <mergeCell ref="AC228:AD228"/>
    <mergeCell ref="AE228:AH228"/>
    <mergeCell ref="AI228:AL228"/>
    <mergeCell ref="AM228:AP228"/>
    <mergeCell ref="AQ228:AT228"/>
    <mergeCell ref="AU228:AX228"/>
    <mergeCell ref="AM226:AP226"/>
    <mergeCell ref="AQ226:AT226"/>
    <mergeCell ref="AU226:AX226"/>
    <mergeCell ref="AY226:BB226"/>
    <mergeCell ref="BC226:BF226"/>
    <mergeCell ref="BG226:BH226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AI226:AL226"/>
    <mergeCell ref="A225:B225"/>
    <mergeCell ref="C225:AB225"/>
    <mergeCell ref="AC225:AD225"/>
    <mergeCell ref="AE225:AH225"/>
    <mergeCell ref="AI225:AL225"/>
    <mergeCell ref="AM225:AP225"/>
    <mergeCell ref="AM224:AP224"/>
    <mergeCell ref="AQ224:AT224"/>
    <mergeCell ref="AU224:AX224"/>
    <mergeCell ref="AY224:BB224"/>
    <mergeCell ref="BC224:BF224"/>
    <mergeCell ref="BG224:BH224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AI224:AL224"/>
    <mergeCell ref="A223:B223"/>
    <mergeCell ref="C223:AB223"/>
    <mergeCell ref="AC223:AD223"/>
    <mergeCell ref="AE223:AH223"/>
    <mergeCell ref="AI223:AL223"/>
    <mergeCell ref="AM223:AP223"/>
    <mergeCell ref="AM222:AP222"/>
    <mergeCell ref="AQ222:AT222"/>
    <mergeCell ref="AU222:AX222"/>
    <mergeCell ref="AY222:BB222"/>
    <mergeCell ref="BC222:BF222"/>
    <mergeCell ref="BG222:BH222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AI222:AL222"/>
    <mergeCell ref="A221:B221"/>
    <mergeCell ref="C221:AB221"/>
    <mergeCell ref="AC221:AD221"/>
    <mergeCell ref="AE221:AH221"/>
    <mergeCell ref="AI221:AL221"/>
    <mergeCell ref="AM221:AP221"/>
    <mergeCell ref="AM220:AP220"/>
    <mergeCell ref="AQ220:AT220"/>
    <mergeCell ref="AU220:AX220"/>
    <mergeCell ref="AY220:BB220"/>
    <mergeCell ref="BC220:BF220"/>
    <mergeCell ref="BG220:BH220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AI220:AL220"/>
    <mergeCell ref="A219:B219"/>
    <mergeCell ref="C219:AB219"/>
    <mergeCell ref="AC219:AD219"/>
    <mergeCell ref="AE219:AH219"/>
    <mergeCell ref="AI219:AL219"/>
    <mergeCell ref="AM219:AP219"/>
    <mergeCell ref="AM218:AP218"/>
    <mergeCell ref="AQ218:AT218"/>
    <mergeCell ref="AU218:AX218"/>
    <mergeCell ref="AY218:BB218"/>
    <mergeCell ref="BC218:BF218"/>
    <mergeCell ref="BG218:BH218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AI218:AL218"/>
    <mergeCell ref="A217:B217"/>
    <mergeCell ref="C217:AB217"/>
    <mergeCell ref="AC217:AD217"/>
    <mergeCell ref="AE217:AH217"/>
    <mergeCell ref="AI217:AL217"/>
    <mergeCell ref="AM217:AP217"/>
    <mergeCell ref="AM216:AP216"/>
    <mergeCell ref="AQ216:AT216"/>
    <mergeCell ref="AU216:AX216"/>
    <mergeCell ref="AY216:BB216"/>
    <mergeCell ref="BC216:BF216"/>
    <mergeCell ref="BG216:BH216"/>
    <mergeCell ref="AQ215:AT215"/>
    <mergeCell ref="AU215:AX215"/>
    <mergeCell ref="AY215:BB215"/>
    <mergeCell ref="BC215:BF215"/>
    <mergeCell ref="BG215:BH215"/>
    <mergeCell ref="A216:B216"/>
    <mergeCell ref="C216:AB216"/>
    <mergeCell ref="AC216:AD216"/>
    <mergeCell ref="AE216:AH216"/>
    <mergeCell ref="AI216:AL216"/>
    <mergeCell ref="A215:B215"/>
    <mergeCell ref="C215:AB215"/>
    <mergeCell ref="AC215:AD215"/>
    <mergeCell ref="AE215:AH215"/>
    <mergeCell ref="AI215:AL215"/>
    <mergeCell ref="AM215:AP215"/>
    <mergeCell ref="AM214:AP214"/>
    <mergeCell ref="AQ214:AT214"/>
    <mergeCell ref="AU214:AX214"/>
    <mergeCell ref="AY214:BB214"/>
    <mergeCell ref="BC214:BF214"/>
    <mergeCell ref="BG214:BH214"/>
    <mergeCell ref="AQ213:AT213"/>
    <mergeCell ref="AU213:AX213"/>
    <mergeCell ref="AY213:BB213"/>
    <mergeCell ref="BC213:BF213"/>
    <mergeCell ref="BG213:BH213"/>
    <mergeCell ref="A214:B214"/>
    <mergeCell ref="C214:AB214"/>
    <mergeCell ref="AC214:AD214"/>
    <mergeCell ref="AE214:AH214"/>
    <mergeCell ref="AI214:AL214"/>
    <mergeCell ref="A213:B213"/>
    <mergeCell ref="C213:AB213"/>
    <mergeCell ref="AC213:AD213"/>
    <mergeCell ref="AE213:AH213"/>
    <mergeCell ref="AI213:AL213"/>
    <mergeCell ref="AM213:AP213"/>
    <mergeCell ref="AM212:AP212"/>
    <mergeCell ref="AQ212:AT212"/>
    <mergeCell ref="AU212:AX212"/>
    <mergeCell ref="AY212:BB212"/>
    <mergeCell ref="BC212:BF212"/>
    <mergeCell ref="BG212:BH212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AI212:AL212"/>
    <mergeCell ref="A211:B211"/>
    <mergeCell ref="C211:AB211"/>
    <mergeCell ref="AC211:AD211"/>
    <mergeCell ref="AE211:AH211"/>
    <mergeCell ref="AI211:AL211"/>
    <mergeCell ref="AM211:AP211"/>
    <mergeCell ref="AM210:AP210"/>
    <mergeCell ref="AQ210:AT210"/>
    <mergeCell ref="AU210:AX210"/>
    <mergeCell ref="AY210:BB210"/>
    <mergeCell ref="BC210:BF210"/>
    <mergeCell ref="BG210:BH210"/>
    <mergeCell ref="A210:B210"/>
    <mergeCell ref="C210:AB210"/>
    <mergeCell ref="AC210:AD210"/>
    <mergeCell ref="AE210:AH210"/>
    <mergeCell ref="AI210:AL210"/>
    <mergeCell ref="AQ209:AT209"/>
    <mergeCell ref="AU209:AX209"/>
    <mergeCell ref="AY209:BB209"/>
    <mergeCell ref="BC209:BF209"/>
    <mergeCell ref="BG209:BH209"/>
    <mergeCell ref="A209:B209"/>
    <mergeCell ref="C209:AB209"/>
    <mergeCell ref="AC209:AD209"/>
    <mergeCell ref="AE209:AH209"/>
    <mergeCell ref="AI209:AL209"/>
    <mergeCell ref="AM209:AP209"/>
    <mergeCell ref="AM208:AP208"/>
    <mergeCell ref="AQ208:AT208"/>
    <mergeCell ref="AU208:AX208"/>
    <mergeCell ref="AY208:BB208"/>
    <mergeCell ref="BC208:BF208"/>
    <mergeCell ref="BG208:BH208"/>
    <mergeCell ref="AQ207:AT207"/>
    <mergeCell ref="AU207:AX207"/>
    <mergeCell ref="AY207:BB207"/>
    <mergeCell ref="BC207:BF207"/>
    <mergeCell ref="BG207:BH207"/>
    <mergeCell ref="A208:B208"/>
    <mergeCell ref="C208:AB208"/>
    <mergeCell ref="AC208:AD208"/>
    <mergeCell ref="AE208:AH208"/>
    <mergeCell ref="AI208:AL208"/>
    <mergeCell ref="A207:B207"/>
    <mergeCell ref="C207:AB207"/>
    <mergeCell ref="AC207:AD207"/>
    <mergeCell ref="AE207:AH207"/>
    <mergeCell ref="AI207:AL207"/>
    <mergeCell ref="AM207:AP207"/>
    <mergeCell ref="AM206:AP206"/>
    <mergeCell ref="AQ206:AT206"/>
    <mergeCell ref="AU206:AX206"/>
    <mergeCell ref="AY206:BB206"/>
    <mergeCell ref="BC206:BF206"/>
    <mergeCell ref="BG206:BH206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AI206:AL206"/>
    <mergeCell ref="A205:B205"/>
    <mergeCell ref="C205:AB205"/>
    <mergeCell ref="AC205:AD205"/>
    <mergeCell ref="AE205:AH205"/>
    <mergeCell ref="AI205:AL205"/>
    <mergeCell ref="AM205:AP205"/>
    <mergeCell ref="AM204:AP204"/>
    <mergeCell ref="AQ204:AT204"/>
    <mergeCell ref="AU204:AX204"/>
    <mergeCell ref="AY204:BB204"/>
    <mergeCell ref="BC204:BF204"/>
    <mergeCell ref="BG204:BH204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AI204:AL204"/>
    <mergeCell ref="A203:B203"/>
    <mergeCell ref="C203:AB203"/>
    <mergeCell ref="AC203:AD203"/>
    <mergeCell ref="AE203:AH203"/>
    <mergeCell ref="AI203:AL203"/>
    <mergeCell ref="AM203:AP203"/>
    <mergeCell ref="AM202:AP202"/>
    <mergeCell ref="AQ202:AT202"/>
    <mergeCell ref="AU202:AX202"/>
    <mergeCell ref="AY202:BB202"/>
    <mergeCell ref="BC202:BF202"/>
    <mergeCell ref="BG202:BH202"/>
    <mergeCell ref="AQ201:AT201"/>
    <mergeCell ref="AU201:AX201"/>
    <mergeCell ref="AY201:BB201"/>
    <mergeCell ref="BC201:BF201"/>
    <mergeCell ref="BG201:BH201"/>
    <mergeCell ref="A202:B202"/>
    <mergeCell ref="C202:AB202"/>
    <mergeCell ref="AC202:AD202"/>
    <mergeCell ref="AE202:AH202"/>
    <mergeCell ref="AI202:AL202"/>
    <mergeCell ref="A201:B201"/>
    <mergeCell ref="C201:AB201"/>
    <mergeCell ref="AC201:AD201"/>
    <mergeCell ref="AE201:AH201"/>
    <mergeCell ref="AI201:AL201"/>
    <mergeCell ref="AM201:AP201"/>
    <mergeCell ref="AM200:AP200"/>
    <mergeCell ref="AQ200:AT200"/>
    <mergeCell ref="AU200:AX200"/>
    <mergeCell ref="AY200:BB200"/>
    <mergeCell ref="BC200:BF200"/>
    <mergeCell ref="BG200:BH200"/>
    <mergeCell ref="AQ199:AT199"/>
    <mergeCell ref="AU199:AX199"/>
    <mergeCell ref="AY199:BB199"/>
    <mergeCell ref="BC199:BF199"/>
    <mergeCell ref="BG199:BH199"/>
    <mergeCell ref="A200:B200"/>
    <mergeCell ref="C200:AB200"/>
    <mergeCell ref="AC200:AD200"/>
    <mergeCell ref="AE200:AH200"/>
    <mergeCell ref="AI200:AL200"/>
    <mergeCell ref="A199:B199"/>
    <mergeCell ref="C199:AB199"/>
    <mergeCell ref="AC199:AD199"/>
    <mergeCell ref="AE199:AH199"/>
    <mergeCell ref="AI199:AL199"/>
    <mergeCell ref="AM199:AP199"/>
    <mergeCell ref="AM198:AP198"/>
    <mergeCell ref="AQ198:AT198"/>
    <mergeCell ref="AU198:AX198"/>
    <mergeCell ref="AY198:BB198"/>
    <mergeCell ref="BC198:BF198"/>
    <mergeCell ref="BG198:BH198"/>
    <mergeCell ref="AQ197:AT197"/>
    <mergeCell ref="AU197:AX197"/>
    <mergeCell ref="AY197:BB197"/>
    <mergeCell ref="BC197:BF197"/>
    <mergeCell ref="BG197:BH197"/>
    <mergeCell ref="A198:B198"/>
    <mergeCell ref="C198:AB198"/>
    <mergeCell ref="AC198:AD198"/>
    <mergeCell ref="AE198:AH198"/>
    <mergeCell ref="AI198:AL198"/>
    <mergeCell ref="A197:B197"/>
    <mergeCell ref="C197:AB197"/>
    <mergeCell ref="AC197:AD197"/>
    <mergeCell ref="AE197:AH197"/>
    <mergeCell ref="AI197:AL197"/>
    <mergeCell ref="AM197:AP197"/>
    <mergeCell ref="AM196:AP196"/>
    <mergeCell ref="AQ196:AT196"/>
    <mergeCell ref="AU196:AX196"/>
    <mergeCell ref="AY196:BB196"/>
    <mergeCell ref="BC196:BF196"/>
    <mergeCell ref="BG196:BH196"/>
    <mergeCell ref="AQ195:AT195"/>
    <mergeCell ref="AU195:AX195"/>
    <mergeCell ref="AY195:BB195"/>
    <mergeCell ref="BC195:BF195"/>
    <mergeCell ref="BG195:BH195"/>
    <mergeCell ref="A196:B196"/>
    <mergeCell ref="C196:AB196"/>
    <mergeCell ref="AC196:AD196"/>
    <mergeCell ref="AE196:AH196"/>
    <mergeCell ref="AI196:AL196"/>
    <mergeCell ref="A195:B195"/>
    <mergeCell ref="C195:AB195"/>
    <mergeCell ref="AC195:AD195"/>
    <mergeCell ref="AE195:AH195"/>
    <mergeCell ref="AI195:AL195"/>
    <mergeCell ref="AM195:AP195"/>
    <mergeCell ref="AM194:AP194"/>
    <mergeCell ref="AQ194:AT194"/>
    <mergeCell ref="AU194:AX194"/>
    <mergeCell ref="AY194:BB194"/>
    <mergeCell ref="BC194:BF194"/>
    <mergeCell ref="BG194:BH194"/>
    <mergeCell ref="AQ193:AT193"/>
    <mergeCell ref="AU193:AX193"/>
    <mergeCell ref="AY193:BB193"/>
    <mergeCell ref="BC193:BF193"/>
    <mergeCell ref="BG193:BH193"/>
    <mergeCell ref="A194:B194"/>
    <mergeCell ref="C194:AB194"/>
    <mergeCell ref="AC194:AD194"/>
    <mergeCell ref="AE194:AH194"/>
    <mergeCell ref="AI194:AL194"/>
    <mergeCell ref="A193:B193"/>
    <mergeCell ref="C193:AB193"/>
    <mergeCell ref="AC193:AD193"/>
    <mergeCell ref="AE193:AH193"/>
    <mergeCell ref="AI193:AL193"/>
    <mergeCell ref="AM193:AP193"/>
    <mergeCell ref="AM192:AP192"/>
    <mergeCell ref="AQ192:AT192"/>
    <mergeCell ref="AU192:AX192"/>
    <mergeCell ref="AY192:BB192"/>
    <mergeCell ref="BC192:BF192"/>
    <mergeCell ref="BG192:BH192"/>
    <mergeCell ref="AQ191:AT191"/>
    <mergeCell ref="AU191:AX191"/>
    <mergeCell ref="AY191:BB191"/>
    <mergeCell ref="BC191:BF191"/>
    <mergeCell ref="BG191:BH191"/>
    <mergeCell ref="A192:B192"/>
    <mergeCell ref="C192:AB192"/>
    <mergeCell ref="AC192:AD192"/>
    <mergeCell ref="AE192:AH192"/>
    <mergeCell ref="AI192:AL192"/>
    <mergeCell ref="A191:B191"/>
    <mergeCell ref="C191:AB191"/>
    <mergeCell ref="AC191:AD191"/>
    <mergeCell ref="AE191:AH191"/>
    <mergeCell ref="AI191:AL191"/>
    <mergeCell ref="AM191:AP191"/>
    <mergeCell ref="AM190:AP190"/>
    <mergeCell ref="AQ190:AT190"/>
    <mergeCell ref="AU190:AX190"/>
    <mergeCell ref="AY190:BB190"/>
    <mergeCell ref="BC190:BF190"/>
    <mergeCell ref="BG190:BH190"/>
    <mergeCell ref="AQ189:AT189"/>
    <mergeCell ref="AU189:AX189"/>
    <mergeCell ref="AY189:BB189"/>
    <mergeCell ref="BC189:BF189"/>
    <mergeCell ref="BG189:BH189"/>
    <mergeCell ref="A190:B190"/>
    <mergeCell ref="C190:AB190"/>
    <mergeCell ref="AC190:AD190"/>
    <mergeCell ref="AE190:AH190"/>
    <mergeCell ref="AI190:AL190"/>
    <mergeCell ref="A189:B189"/>
    <mergeCell ref="C189:AB189"/>
    <mergeCell ref="AC189:AD189"/>
    <mergeCell ref="AE189:AH189"/>
    <mergeCell ref="AI189:AL189"/>
    <mergeCell ref="AM189:AP189"/>
    <mergeCell ref="AM188:AP188"/>
    <mergeCell ref="AQ188:AT188"/>
    <mergeCell ref="AU188:AX188"/>
    <mergeCell ref="AY188:BB188"/>
    <mergeCell ref="BC188:BF188"/>
    <mergeCell ref="BG188:BH188"/>
    <mergeCell ref="AQ187:AT187"/>
    <mergeCell ref="AU187:AX187"/>
    <mergeCell ref="AY187:BB187"/>
    <mergeCell ref="BC187:BF187"/>
    <mergeCell ref="BG187:BH187"/>
    <mergeCell ref="A188:B188"/>
    <mergeCell ref="C188:AB188"/>
    <mergeCell ref="AC188:AD188"/>
    <mergeCell ref="AE188:AH188"/>
    <mergeCell ref="AI188:AL188"/>
    <mergeCell ref="A187:B187"/>
    <mergeCell ref="C187:AB187"/>
    <mergeCell ref="AC187:AD187"/>
    <mergeCell ref="AE187:AH187"/>
    <mergeCell ref="AI187:AL187"/>
    <mergeCell ref="AM187:AP187"/>
    <mergeCell ref="AM186:AP186"/>
    <mergeCell ref="AQ186:AT186"/>
    <mergeCell ref="AU186:AX186"/>
    <mergeCell ref="AY186:BB186"/>
    <mergeCell ref="BC186:BF186"/>
    <mergeCell ref="BG186:BH186"/>
    <mergeCell ref="AQ185:AT185"/>
    <mergeCell ref="AU185:AX185"/>
    <mergeCell ref="AY185:BB185"/>
    <mergeCell ref="BC185:BF185"/>
    <mergeCell ref="BG185:BH185"/>
    <mergeCell ref="A186:B186"/>
    <mergeCell ref="C186:AB186"/>
    <mergeCell ref="AC186:AD186"/>
    <mergeCell ref="AE186:AH186"/>
    <mergeCell ref="AI186:AL186"/>
    <mergeCell ref="A185:B185"/>
    <mergeCell ref="C185:AB185"/>
    <mergeCell ref="AC185:AD185"/>
    <mergeCell ref="AE185:AH185"/>
    <mergeCell ref="AI185:AL185"/>
    <mergeCell ref="AM185:AP185"/>
    <mergeCell ref="AM184:AP184"/>
    <mergeCell ref="AQ184:AT184"/>
    <mergeCell ref="AU184:AX184"/>
    <mergeCell ref="AY184:BB184"/>
    <mergeCell ref="BC184:BF184"/>
    <mergeCell ref="BG184:BH184"/>
    <mergeCell ref="AQ183:AT183"/>
    <mergeCell ref="AU183:AX183"/>
    <mergeCell ref="AY183:BB183"/>
    <mergeCell ref="BC183:BF183"/>
    <mergeCell ref="BG183:BH183"/>
    <mergeCell ref="A184:B184"/>
    <mergeCell ref="C184:AB184"/>
    <mergeCell ref="AC184:AD184"/>
    <mergeCell ref="AE184:AH184"/>
    <mergeCell ref="AI184:AL184"/>
    <mergeCell ref="A183:B183"/>
    <mergeCell ref="C183:AB183"/>
    <mergeCell ref="AC183:AD183"/>
    <mergeCell ref="AE183:AH183"/>
    <mergeCell ref="AI183:AL183"/>
    <mergeCell ref="AM183:AP183"/>
    <mergeCell ref="AM182:AP182"/>
    <mergeCell ref="AQ182:AT182"/>
    <mergeCell ref="AU182:AX182"/>
    <mergeCell ref="AY182:BB182"/>
    <mergeCell ref="BC182:BF182"/>
    <mergeCell ref="BG182:BH182"/>
    <mergeCell ref="AQ181:AT181"/>
    <mergeCell ref="AU181:AX181"/>
    <mergeCell ref="AY181:BB181"/>
    <mergeCell ref="BC181:BF181"/>
    <mergeCell ref="BG181:BH181"/>
    <mergeCell ref="A182:B182"/>
    <mergeCell ref="C182:AB182"/>
    <mergeCell ref="AC182:AD182"/>
    <mergeCell ref="AE182:AH182"/>
    <mergeCell ref="AI182:AL182"/>
    <mergeCell ref="A181:B181"/>
    <mergeCell ref="C181:AB181"/>
    <mergeCell ref="AC181:AD181"/>
    <mergeCell ref="AE181:AH181"/>
    <mergeCell ref="AI181:AL181"/>
    <mergeCell ref="AM181:AP181"/>
    <mergeCell ref="AM180:AP180"/>
    <mergeCell ref="AQ180:AT180"/>
    <mergeCell ref="AU180:AX180"/>
    <mergeCell ref="AY180:BB180"/>
    <mergeCell ref="BC180:BF180"/>
    <mergeCell ref="BG180:BH180"/>
    <mergeCell ref="AQ179:AT179"/>
    <mergeCell ref="AU179:AX179"/>
    <mergeCell ref="AY179:BB179"/>
    <mergeCell ref="BC179:BF179"/>
    <mergeCell ref="BG179:BH179"/>
    <mergeCell ref="A180:B180"/>
    <mergeCell ref="C180:AB180"/>
    <mergeCell ref="AC180:AD180"/>
    <mergeCell ref="AE180:AH180"/>
    <mergeCell ref="AI180:AL180"/>
    <mergeCell ref="A179:B179"/>
    <mergeCell ref="C179:AB179"/>
    <mergeCell ref="AC179:AD179"/>
    <mergeCell ref="AE179:AH179"/>
    <mergeCell ref="AI179:AL179"/>
    <mergeCell ref="AM179:AP179"/>
    <mergeCell ref="AM178:AP178"/>
    <mergeCell ref="AQ178:AT178"/>
    <mergeCell ref="AU178:AX178"/>
    <mergeCell ref="AY178:BB178"/>
    <mergeCell ref="BC178:BF178"/>
    <mergeCell ref="BG178:BH178"/>
    <mergeCell ref="AQ177:AT177"/>
    <mergeCell ref="AU177:AX177"/>
    <mergeCell ref="AY177:BB177"/>
    <mergeCell ref="BC177:BF177"/>
    <mergeCell ref="BG177:BH177"/>
    <mergeCell ref="A178:B178"/>
    <mergeCell ref="C178:AB178"/>
    <mergeCell ref="AC178:AD178"/>
    <mergeCell ref="AE178:AH178"/>
    <mergeCell ref="AI178:AL178"/>
    <mergeCell ref="A177:B177"/>
    <mergeCell ref="C177:AB177"/>
    <mergeCell ref="AC177:AD177"/>
    <mergeCell ref="AE177:AH177"/>
    <mergeCell ref="AI177:AL177"/>
    <mergeCell ref="AM177:AP177"/>
    <mergeCell ref="AM176:AP176"/>
    <mergeCell ref="AQ176:AT176"/>
    <mergeCell ref="AU176:AX176"/>
    <mergeCell ref="AY176:BB176"/>
    <mergeCell ref="BC176:BF176"/>
    <mergeCell ref="BG176:BH176"/>
    <mergeCell ref="AQ175:AT175"/>
    <mergeCell ref="AU175:AX175"/>
    <mergeCell ref="AY175:BB175"/>
    <mergeCell ref="BC175:BF175"/>
    <mergeCell ref="BG175:BH175"/>
    <mergeCell ref="A176:B176"/>
    <mergeCell ref="C176:AB176"/>
    <mergeCell ref="AC176:AD176"/>
    <mergeCell ref="AE176:AH176"/>
    <mergeCell ref="AI176:AL176"/>
    <mergeCell ref="A175:B175"/>
    <mergeCell ref="C175:AB175"/>
    <mergeCell ref="AC175:AD175"/>
    <mergeCell ref="AE175:AH175"/>
    <mergeCell ref="AI175:AL175"/>
    <mergeCell ref="AM175:AP175"/>
    <mergeCell ref="AM174:AP174"/>
    <mergeCell ref="AQ174:AT174"/>
    <mergeCell ref="AU174:AX174"/>
    <mergeCell ref="AY174:BB174"/>
    <mergeCell ref="BC174:BF174"/>
    <mergeCell ref="BG174:BH174"/>
    <mergeCell ref="AQ173:AT173"/>
    <mergeCell ref="AU173:AX173"/>
    <mergeCell ref="AY173:BB173"/>
    <mergeCell ref="BC173:BF173"/>
    <mergeCell ref="BG173:BH173"/>
    <mergeCell ref="A174:B174"/>
    <mergeCell ref="C174:AB174"/>
    <mergeCell ref="AC174:AD174"/>
    <mergeCell ref="AE174:AH174"/>
    <mergeCell ref="AI174:AL174"/>
    <mergeCell ref="A173:B173"/>
    <mergeCell ref="C173:AB173"/>
    <mergeCell ref="AC173:AD173"/>
    <mergeCell ref="AE173:AH173"/>
    <mergeCell ref="AI173:AL173"/>
    <mergeCell ref="AM173:AP173"/>
    <mergeCell ref="AM172:AP172"/>
    <mergeCell ref="AQ172:AT172"/>
    <mergeCell ref="AU172:AX172"/>
    <mergeCell ref="AY172:BB172"/>
    <mergeCell ref="BC172:BF172"/>
    <mergeCell ref="BG172:BH172"/>
    <mergeCell ref="AQ171:AT171"/>
    <mergeCell ref="AU171:AX171"/>
    <mergeCell ref="AY171:BB171"/>
    <mergeCell ref="BC171:BF171"/>
    <mergeCell ref="BG171:BH171"/>
    <mergeCell ref="A172:B172"/>
    <mergeCell ref="C172:AB172"/>
    <mergeCell ref="AC172:AD172"/>
    <mergeCell ref="AE172:AH172"/>
    <mergeCell ref="AI172:AL172"/>
    <mergeCell ref="A171:B171"/>
    <mergeCell ref="C171:AB171"/>
    <mergeCell ref="AC171:AD171"/>
    <mergeCell ref="AE171:AH171"/>
    <mergeCell ref="AI171:AL171"/>
    <mergeCell ref="AM171:AP171"/>
    <mergeCell ref="AM170:AP170"/>
    <mergeCell ref="AQ170:AT170"/>
    <mergeCell ref="AU170:AX170"/>
    <mergeCell ref="AY170:BB170"/>
    <mergeCell ref="BC170:BF170"/>
    <mergeCell ref="BG170:BH170"/>
    <mergeCell ref="AQ169:AT169"/>
    <mergeCell ref="AU169:AX169"/>
    <mergeCell ref="AY169:BB169"/>
    <mergeCell ref="BC169:BF169"/>
    <mergeCell ref="BG169:BH169"/>
    <mergeCell ref="A170:B170"/>
    <mergeCell ref="C170:AB170"/>
    <mergeCell ref="AC170:AD170"/>
    <mergeCell ref="AE170:AH170"/>
    <mergeCell ref="AI170:AL170"/>
    <mergeCell ref="A169:B169"/>
    <mergeCell ref="C169:AB169"/>
    <mergeCell ref="AC169:AD169"/>
    <mergeCell ref="AE169:AH169"/>
    <mergeCell ref="AI169:AL169"/>
    <mergeCell ref="AM169:AP169"/>
    <mergeCell ref="AM168:AP168"/>
    <mergeCell ref="AQ168:AT168"/>
    <mergeCell ref="AU168:AX168"/>
    <mergeCell ref="AY168:BB168"/>
    <mergeCell ref="BC168:BF168"/>
    <mergeCell ref="BG168:BH168"/>
    <mergeCell ref="AQ167:AT167"/>
    <mergeCell ref="AU167:AX167"/>
    <mergeCell ref="AY167:BB167"/>
    <mergeCell ref="BC167:BF167"/>
    <mergeCell ref="BG167:BH167"/>
    <mergeCell ref="A168:B168"/>
    <mergeCell ref="C168:AB168"/>
    <mergeCell ref="AC168:AD168"/>
    <mergeCell ref="AE168:AH168"/>
    <mergeCell ref="AI168:AL168"/>
    <mergeCell ref="A167:B167"/>
    <mergeCell ref="C167:AB167"/>
    <mergeCell ref="AC167:AD167"/>
    <mergeCell ref="AE167:AH167"/>
    <mergeCell ref="AI167:AL167"/>
    <mergeCell ref="AM167:AP167"/>
    <mergeCell ref="AM166:AP166"/>
    <mergeCell ref="AQ166:AT166"/>
    <mergeCell ref="AU166:AX166"/>
    <mergeCell ref="AY166:BB166"/>
    <mergeCell ref="BC166:BF166"/>
    <mergeCell ref="BG166:BH166"/>
    <mergeCell ref="AQ165:AT165"/>
    <mergeCell ref="AU165:AX165"/>
    <mergeCell ref="AY165:BB165"/>
    <mergeCell ref="BC165:BF165"/>
    <mergeCell ref="BG165:BH165"/>
    <mergeCell ref="A166:B166"/>
    <mergeCell ref="C166:AB166"/>
    <mergeCell ref="AC166:AD166"/>
    <mergeCell ref="AE166:AH166"/>
    <mergeCell ref="AI166:AL166"/>
    <mergeCell ref="A165:B165"/>
    <mergeCell ref="C165:AB165"/>
    <mergeCell ref="AC165:AD165"/>
    <mergeCell ref="AE165:AH165"/>
    <mergeCell ref="AI165:AL165"/>
    <mergeCell ref="AM165:AP165"/>
    <mergeCell ref="AM164:AP164"/>
    <mergeCell ref="AQ164:AT164"/>
    <mergeCell ref="AU164:AX164"/>
    <mergeCell ref="AY164:BB164"/>
    <mergeCell ref="BC164:BF164"/>
    <mergeCell ref="BG164:BH164"/>
    <mergeCell ref="AQ163:AT163"/>
    <mergeCell ref="AU163:AX163"/>
    <mergeCell ref="AY163:BB163"/>
    <mergeCell ref="BC163:BF163"/>
    <mergeCell ref="BG163:BH163"/>
    <mergeCell ref="A164:B164"/>
    <mergeCell ref="C164:AB164"/>
    <mergeCell ref="AC164:AD164"/>
    <mergeCell ref="AE164:AH164"/>
    <mergeCell ref="AI164:AL164"/>
    <mergeCell ref="A163:B163"/>
    <mergeCell ref="C163:AB163"/>
    <mergeCell ref="AC163:AD163"/>
    <mergeCell ref="AE163:AH163"/>
    <mergeCell ref="AI163:AL163"/>
    <mergeCell ref="AM163:AP163"/>
    <mergeCell ref="AM162:AP162"/>
    <mergeCell ref="AQ162:AT162"/>
    <mergeCell ref="AU162:AX162"/>
    <mergeCell ref="AY162:BB162"/>
    <mergeCell ref="BC162:BF162"/>
    <mergeCell ref="BG162:BH162"/>
    <mergeCell ref="AQ161:AT161"/>
    <mergeCell ref="AU161:AX161"/>
    <mergeCell ref="AY161:BB161"/>
    <mergeCell ref="BC161:BF161"/>
    <mergeCell ref="BG161:BH161"/>
    <mergeCell ref="A162:B162"/>
    <mergeCell ref="C162:AB162"/>
    <mergeCell ref="AC162:AD162"/>
    <mergeCell ref="AE162:AH162"/>
    <mergeCell ref="AI162:AL162"/>
    <mergeCell ref="A161:B161"/>
    <mergeCell ref="C161:AB161"/>
    <mergeCell ref="AC161:AD161"/>
    <mergeCell ref="AE161:AH161"/>
    <mergeCell ref="AI161:AL161"/>
    <mergeCell ref="AM161:AP161"/>
    <mergeCell ref="AM160:AP160"/>
    <mergeCell ref="AQ160:AT160"/>
    <mergeCell ref="AU160:AX160"/>
    <mergeCell ref="AY160:BB160"/>
    <mergeCell ref="BC160:BF160"/>
    <mergeCell ref="BG160:BH160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AE160:AH160"/>
    <mergeCell ref="AI160:AL160"/>
    <mergeCell ref="A159:B159"/>
    <mergeCell ref="C159:AB159"/>
    <mergeCell ref="AC159:AD159"/>
    <mergeCell ref="AE159:AH159"/>
    <mergeCell ref="AI159:AL159"/>
    <mergeCell ref="AM159:AP159"/>
    <mergeCell ref="AM158:AP158"/>
    <mergeCell ref="AQ158:AT158"/>
    <mergeCell ref="AU158:AX158"/>
    <mergeCell ref="AY158:BB158"/>
    <mergeCell ref="BC158:BF158"/>
    <mergeCell ref="BG158:BH158"/>
    <mergeCell ref="AQ157:AT157"/>
    <mergeCell ref="AU157:AX157"/>
    <mergeCell ref="AY157:BB157"/>
    <mergeCell ref="BC157:BF157"/>
    <mergeCell ref="BG157:BH157"/>
    <mergeCell ref="A158:B158"/>
    <mergeCell ref="C158:AB158"/>
    <mergeCell ref="AC158:AD158"/>
    <mergeCell ref="AE158:AH158"/>
    <mergeCell ref="AI158:AL158"/>
    <mergeCell ref="A157:B157"/>
    <mergeCell ref="C157:AB157"/>
    <mergeCell ref="AC157:AD157"/>
    <mergeCell ref="AE157:AH157"/>
    <mergeCell ref="AI157:AL157"/>
    <mergeCell ref="AM157:AP157"/>
    <mergeCell ref="AM156:AP156"/>
    <mergeCell ref="AQ156:AT156"/>
    <mergeCell ref="AU156:AX156"/>
    <mergeCell ref="AY156:BB156"/>
    <mergeCell ref="BC156:BF156"/>
    <mergeCell ref="BG156:BH156"/>
    <mergeCell ref="A156:B156"/>
    <mergeCell ref="C156:AB156"/>
    <mergeCell ref="AC156:AD156"/>
    <mergeCell ref="AE156:AH156"/>
    <mergeCell ref="AI156:AL156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Q153:AT153"/>
    <mergeCell ref="AU153:AX153"/>
    <mergeCell ref="AY153:BB153"/>
    <mergeCell ref="BC153:BF153"/>
    <mergeCell ref="BG153:BH153"/>
    <mergeCell ref="A153:B153"/>
    <mergeCell ref="C153:AB153"/>
    <mergeCell ref="AC153:AD153"/>
    <mergeCell ref="AE153:AH153"/>
    <mergeCell ref="AI153:AL153"/>
    <mergeCell ref="AM153:AP153"/>
    <mergeCell ref="AQ152:AT152"/>
    <mergeCell ref="AU152:AX152"/>
    <mergeCell ref="AY152:BB152"/>
    <mergeCell ref="BC152:BF152"/>
    <mergeCell ref="BG152:BH152"/>
    <mergeCell ref="A152:B152"/>
    <mergeCell ref="C152:AB152"/>
    <mergeCell ref="AC152:AD152"/>
    <mergeCell ref="AE152:AH152"/>
    <mergeCell ref="AI152:AL152"/>
    <mergeCell ref="AM152:AP152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2:AP132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1:AP131"/>
    <mergeCell ref="AQ131:AT131"/>
    <mergeCell ref="AU131:AX131"/>
    <mergeCell ref="AY131:BB131"/>
    <mergeCell ref="BC131:BF131"/>
    <mergeCell ref="BG131:BH131"/>
    <mergeCell ref="A131:B131"/>
    <mergeCell ref="C131:AB131"/>
    <mergeCell ref="AC131:AD131"/>
    <mergeCell ref="AE131:AH131"/>
    <mergeCell ref="AI131:AL131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0:AP130"/>
    <mergeCell ref="AQ130:AT130"/>
    <mergeCell ref="AU130:AX130"/>
    <mergeCell ref="AY130:BB130"/>
    <mergeCell ref="BC130:BF130"/>
    <mergeCell ref="BG130:BH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Q124:AT124"/>
    <mergeCell ref="AU124:AX124"/>
    <mergeCell ref="AY124:BB124"/>
    <mergeCell ref="BC124:BF124"/>
    <mergeCell ref="BG124:BH124"/>
    <mergeCell ref="A124:B124"/>
    <mergeCell ref="C124:AB124"/>
    <mergeCell ref="AC124:AD124"/>
    <mergeCell ref="AE124:AH124"/>
    <mergeCell ref="AI124:AL124"/>
    <mergeCell ref="AM124:AP124"/>
    <mergeCell ref="AM123:AP123"/>
    <mergeCell ref="AQ123:AT123"/>
    <mergeCell ref="AU123:AX123"/>
    <mergeCell ref="AY123:BB123"/>
    <mergeCell ref="BC123:BF123"/>
    <mergeCell ref="BG123:BH123"/>
    <mergeCell ref="AQ122:AT122"/>
    <mergeCell ref="AU122:AX122"/>
    <mergeCell ref="AY122:BB122"/>
    <mergeCell ref="BC122:BF122"/>
    <mergeCell ref="BG122:BH122"/>
    <mergeCell ref="A123:B123"/>
    <mergeCell ref="C123:AB123"/>
    <mergeCell ref="AC123:AD123"/>
    <mergeCell ref="AE123:AH123"/>
    <mergeCell ref="AI123:AL123"/>
    <mergeCell ref="A122:B122"/>
    <mergeCell ref="C122:AB122"/>
    <mergeCell ref="AC122:AD122"/>
    <mergeCell ref="AE122:AH122"/>
    <mergeCell ref="AI122:AL122"/>
    <mergeCell ref="AM122:AP122"/>
    <mergeCell ref="AM121:AP121"/>
    <mergeCell ref="AQ121:AT121"/>
    <mergeCell ref="AU121:AX121"/>
    <mergeCell ref="AY121:BB121"/>
    <mergeCell ref="BC121:BF121"/>
    <mergeCell ref="BG121:BH121"/>
    <mergeCell ref="AQ120:AT120"/>
    <mergeCell ref="AU120:AX120"/>
    <mergeCell ref="AY120:BB120"/>
    <mergeCell ref="BC120:BF120"/>
    <mergeCell ref="BG120:BH120"/>
    <mergeCell ref="A121:B121"/>
    <mergeCell ref="C121:AB121"/>
    <mergeCell ref="AC121:AD121"/>
    <mergeCell ref="AE121:AH121"/>
    <mergeCell ref="AI121:AL121"/>
    <mergeCell ref="A120:B120"/>
    <mergeCell ref="C120:AB120"/>
    <mergeCell ref="AC120:AD120"/>
    <mergeCell ref="AE120:AH120"/>
    <mergeCell ref="AI120:AL120"/>
    <mergeCell ref="AM120:AP120"/>
    <mergeCell ref="AM119:AP119"/>
    <mergeCell ref="AQ119:AT119"/>
    <mergeCell ref="AU119:AX119"/>
    <mergeCell ref="AY119:BB119"/>
    <mergeCell ref="BC119:BF119"/>
    <mergeCell ref="BG119:BH119"/>
    <mergeCell ref="AQ118:AT118"/>
    <mergeCell ref="AU118:AX118"/>
    <mergeCell ref="AY118:BB118"/>
    <mergeCell ref="BC118:BF118"/>
    <mergeCell ref="BG118:BH118"/>
    <mergeCell ref="A119:B119"/>
    <mergeCell ref="C119:AB119"/>
    <mergeCell ref="AC119:AD119"/>
    <mergeCell ref="AE119:AH119"/>
    <mergeCell ref="AI119:AL119"/>
    <mergeCell ref="A118:B118"/>
    <mergeCell ref="C118:AB118"/>
    <mergeCell ref="AC118:AD118"/>
    <mergeCell ref="AE118:AH118"/>
    <mergeCell ref="AI118:AL118"/>
    <mergeCell ref="AM118:AP118"/>
    <mergeCell ref="AM117:AP117"/>
    <mergeCell ref="AQ117:AT117"/>
    <mergeCell ref="AU117:AX117"/>
    <mergeCell ref="AY117:BB117"/>
    <mergeCell ref="BC117:BF117"/>
    <mergeCell ref="BG117:BH117"/>
    <mergeCell ref="AQ116:AT116"/>
    <mergeCell ref="AU116:AX116"/>
    <mergeCell ref="AY116:BB116"/>
    <mergeCell ref="BC116:BF116"/>
    <mergeCell ref="BG116:BH116"/>
    <mergeCell ref="A117:B117"/>
    <mergeCell ref="C117:AB117"/>
    <mergeCell ref="AC117:AD117"/>
    <mergeCell ref="AE117:AH117"/>
    <mergeCell ref="AI117:AL117"/>
    <mergeCell ref="A116:B116"/>
    <mergeCell ref="C116:AB116"/>
    <mergeCell ref="AC116:AD116"/>
    <mergeCell ref="AE116:AH116"/>
    <mergeCell ref="AI116:AL116"/>
    <mergeCell ref="AM116:AP116"/>
    <mergeCell ref="AM115:AP115"/>
    <mergeCell ref="AQ115:AT115"/>
    <mergeCell ref="AU115:AX115"/>
    <mergeCell ref="AY115:BB115"/>
    <mergeCell ref="BC115:BF115"/>
    <mergeCell ref="BG115:BH115"/>
    <mergeCell ref="AQ114:AT114"/>
    <mergeCell ref="AU114:AX114"/>
    <mergeCell ref="AY114:BB114"/>
    <mergeCell ref="BC114:BF114"/>
    <mergeCell ref="BG114:BH114"/>
    <mergeCell ref="A115:B115"/>
    <mergeCell ref="C115:AB115"/>
    <mergeCell ref="AC115:AD115"/>
    <mergeCell ref="AE115:AH115"/>
    <mergeCell ref="AI115:AL115"/>
    <mergeCell ref="A114:B114"/>
    <mergeCell ref="C114:AB114"/>
    <mergeCell ref="AC114:AD114"/>
    <mergeCell ref="AE114:AH114"/>
    <mergeCell ref="AI114:AL114"/>
    <mergeCell ref="AM114:AP114"/>
    <mergeCell ref="AM113:AP113"/>
    <mergeCell ref="AQ113:AT113"/>
    <mergeCell ref="AU113:AX113"/>
    <mergeCell ref="AY113:BB113"/>
    <mergeCell ref="BC113:BF113"/>
    <mergeCell ref="BG113:BH113"/>
    <mergeCell ref="AQ112:AT112"/>
    <mergeCell ref="AU112:AX112"/>
    <mergeCell ref="AY112:BB112"/>
    <mergeCell ref="BC112:BF112"/>
    <mergeCell ref="BG112:BH112"/>
    <mergeCell ref="A113:B113"/>
    <mergeCell ref="C113:AB113"/>
    <mergeCell ref="AC113:AD113"/>
    <mergeCell ref="AE113:AH113"/>
    <mergeCell ref="AI113:AL113"/>
    <mergeCell ref="A112:B112"/>
    <mergeCell ref="C112:AB112"/>
    <mergeCell ref="AC112:AD112"/>
    <mergeCell ref="AE112:AH112"/>
    <mergeCell ref="AI112:AL112"/>
    <mergeCell ref="AM112:AP112"/>
    <mergeCell ref="AM111:AP111"/>
    <mergeCell ref="AQ111:AT111"/>
    <mergeCell ref="AU111:AX111"/>
    <mergeCell ref="AY111:BB111"/>
    <mergeCell ref="BC111:BF111"/>
    <mergeCell ref="BG111:BH111"/>
    <mergeCell ref="AQ110:AT110"/>
    <mergeCell ref="AU110:AX110"/>
    <mergeCell ref="AY110:BB110"/>
    <mergeCell ref="BC110:BF110"/>
    <mergeCell ref="BG110:BH110"/>
    <mergeCell ref="A111:B111"/>
    <mergeCell ref="C111:AB111"/>
    <mergeCell ref="AC111:AD111"/>
    <mergeCell ref="AE111:AH111"/>
    <mergeCell ref="AI111:AL111"/>
    <mergeCell ref="A110:B110"/>
    <mergeCell ref="C110:AB110"/>
    <mergeCell ref="AC110:AD110"/>
    <mergeCell ref="AE110:AH110"/>
    <mergeCell ref="AI110:AL110"/>
    <mergeCell ref="AM110:AP110"/>
    <mergeCell ref="AM109:AP109"/>
    <mergeCell ref="AQ109:AT109"/>
    <mergeCell ref="AU109:AX109"/>
    <mergeCell ref="AY109:BB109"/>
    <mergeCell ref="BC109:BF109"/>
    <mergeCell ref="BG109:BH109"/>
    <mergeCell ref="AQ108:AT108"/>
    <mergeCell ref="AU108:AX108"/>
    <mergeCell ref="AY108:BB108"/>
    <mergeCell ref="BC108:BF108"/>
    <mergeCell ref="BG108:BH108"/>
    <mergeCell ref="A109:B109"/>
    <mergeCell ref="C109:AB109"/>
    <mergeCell ref="AC109:AD109"/>
    <mergeCell ref="AE109:AH109"/>
    <mergeCell ref="AI109:AL109"/>
    <mergeCell ref="A108:B108"/>
    <mergeCell ref="C108:AB108"/>
    <mergeCell ref="AC108:AD108"/>
    <mergeCell ref="AE108:AH108"/>
    <mergeCell ref="AI108:AL108"/>
    <mergeCell ref="AM108:AP108"/>
    <mergeCell ref="AM107:AP107"/>
    <mergeCell ref="AQ107:AT107"/>
    <mergeCell ref="AU107:AX107"/>
    <mergeCell ref="AY107:BB107"/>
    <mergeCell ref="BC107:BF107"/>
    <mergeCell ref="BG107:BH107"/>
    <mergeCell ref="AQ106:AT106"/>
    <mergeCell ref="AU106:AX106"/>
    <mergeCell ref="AY106:BB106"/>
    <mergeCell ref="BC106:BF106"/>
    <mergeCell ref="BG106:BH106"/>
    <mergeCell ref="A107:B107"/>
    <mergeCell ref="C107:AB107"/>
    <mergeCell ref="AC107:AD107"/>
    <mergeCell ref="AE107:AH107"/>
    <mergeCell ref="AI107:AL107"/>
    <mergeCell ref="A106:B106"/>
    <mergeCell ref="C106:AB106"/>
    <mergeCell ref="AC106:AD106"/>
    <mergeCell ref="AE106:AH106"/>
    <mergeCell ref="AI106:AL106"/>
    <mergeCell ref="AM106:AP106"/>
    <mergeCell ref="AM105:AP105"/>
    <mergeCell ref="AQ105:AT105"/>
    <mergeCell ref="AU105:AX105"/>
    <mergeCell ref="AY105:BB105"/>
    <mergeCell ref="BC105:BF105"/>
    <mergeCell ref="BG105:BH105"/>
    <mergeCell ref="AQ104:AT104"/>
    <mergeCell ref="AU104:AX104"/>
    <mergeCell ref="AY104:BB104"/>
    <mergeCell ref="BC104:BF104"/>
    <mergeCell ref="BG104:BH104"/>
    <mergeCell ref="A105:B105"/>
    <mergeCell ref="C105:AB105"/>
    <mergeCell ref="AC105:AD105"/>
    <mergeCell ref="AE105:AH105"/>
    <mergeCell ref="AI105:AL105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M104:AP104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3:AT103"/>
    <mergeCell ref="A102:B102"/>
    <mergeCell ref="AE102:AH102"/>
    <mergeCell ref="AI102:AL102"/>
    <mergeCell ref="AM102:AP102"/>
    <mergeCell ref="AQ102:AT102"/>
    <mergeCell ref="AU102:AX102"/>
    <mergeCell ref="AM101:AP101"/>
    <mergeCell ref="AQ101:AT101"/>
    <mergeCell ref="AU101:AX101"/>
    <mergeCell ref="AY101:BB101"/>
    <mergeCell ref="BC101:BF101"/>
    <mergeCell ref="BG101:BH101"/>
    <mergeCell ref="AQ100:AT100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AI101:AL101"/>
    <mergeCell ref="A100:B100"/>
    <mergeCell ref="C100:AB100"/>
    <mergeCell ref="AC100:AD100"/>
    <mergeCell ref="AE100:AH100"/>
    <mergeCell ref="AI100:AL100"/>
    <mergeCell ref="AM100:AP100"/>
    <mergeCell ref="AM99:AP99"/>
    <mergeCell ref="AQ99:AT99"/>
    <mergeCell ref="AU99:AX99"/>
    <mergeCell ref="AY99:BB99"/>
    <mergeCell ref="BC99:BF99"/>
    <mergeCell ref="BG99:BH99"/>
    <mergeCell ref="AQ98:AT98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AI99:AL99"/>
    <mergeCell ref="A98:B98"/>
    <mergeCell ref="C98:AB98"/>
    <mergeCell ref="AC98:AD98"/>
    <mergeCell ref="AE98:AH98"/>
    <mergeCell ref="AI98:AL98"/>
    <mergeCell ref="AM98:AP98"/>
    <mergeCell ref="AM97:AP97"/>
    <mergeCell ref="AQ97:AT97"/>
    <mergeCell ref="AU97:AX97"/>
    <mergeCell ref="AY97:BB97"/>
    <mergeCell ref="BC97:BF97"/>
    <mergeCell ref="BG97:BH97"/>
    <mergeCell ref="AQ96:AT96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AI97:AL97"/>
    <mergeCell ref="A96:B96"/>
    <mergeCell ref="C96:AB96"/>
    <mergeCell ref="AC96:AD96"/>
    <mergeCell ref="AE96:AH96"/>
    <mergeCell ref="AI96:AL96"/>
    <mergeCell ref="AM96:AP96"/>
    <mergeCell ref="AM95:AP95"/>
    <mergeCell ref="AQ95:AT95"/>
    <mergeCell ref="AU95:AX95"/>
    <mergeCell ref="AY95:BB95"/>
    <mergeCell ref="BC95:BF95"/>
    <mergeCell ref="BG95:BH95"/>
    <mergeCell ref="AQ94:AT94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AI95:AL95"/>
    <mergeCell ref="A94:B94"/>
    <mergeCell ref="C94:AB94"/>
    <mergeCell ref="AC94:AD94"/>
    <mergeCell ref="AE94:AH94"/>
    <mergeCell ref="AI94:AL94"/>
    <mergeCell ref="AM94:AP94"/>
    <mergeCell ref="AM93:AP93"/>
    <mergeCell ref="AQ93:AT93"/>
    <mergeCell ref="AU93:AX93"/>
    <mergeCell ref="AY93:BB93"/>
    <mergeCell ref="BC93:BF93"/>
    <mergeCell ref="BG93:BH93"/>
    <mergeCell ref="AQ92:AT92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AI93:AL93"/>
    <mergeCell ref="A92:B92"/>
    <mergeCell ref="C92:AB92"/>
    <mergeCell ref="AC92:AD92"/>
    <mergeCell ref="AE92:AH92"/>
    <mergeCell ref="AI92:AL92"/>
    <mergeCell ref="AM92:AP92"/>
    <mergeCell ref="AM91:AP91"/>
    <mergeCell ref="AQ91:AT91"/>
    <mergeCell ref="AU91:AX91"/>
    <mergeCell ref="AY91:BB91"/>
    <mergeCell ref="BC91:BF91"/>
    <mergeCell ref="BG91:BH91"/>
    <mergeCell ref="AQ90:AT90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AI91:AL91"/>
    <mergeCell ref="A90:B90"/>
    <mergeCell ref="C90:AB90"/>
    <mergeCell ref="AC90:AD90"/>
    <mergeCell ref="AE90:AH90"/>
    <mergeCell ref="AI90:AL90"/>
    <mergeCell ref="AM90:AP90"/>
    <mergeCell ref="AM89:AP89"/>
    <mergeCell ref="AQ89:AT89"/>
    <mergeCell ref="AU89:AX89"/>
    <mergeCell ref="AY89:BB89"/>
    <mergeCell ref="BC89:BF89"/>
    <mergeCell ref="BG89:BH89"/>
    <mergeCell ref="AQ88:AT88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AI89:AL89"/>
    <mergeCell ref="A88:B88"/>
    <mergeCell ref="C88:AB88"/>
    <mergeCell ref="AC88:AD88"/>
    <mergeCell ref="AE88:AH88"/>
    <mergeCell ref="AI88:AL88"/>
    <mergeCell ref="AM88:AP88"/>
    <mergeCell ref="AM87:AP87"/>
    <mergeCell ref="AQ87:AT87"/>
    <mergeCell ref="AU87:AX87"/>
    <mergeCell ref="AY87:BB87"/>
    <mergeCell ref="BC87:BF87"/>
    <mergeCell ref="BG87:BH87"/>
    <mergeCell ref="AQ86:AT86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AI87:AL87"/>
    <mergeCell ref="A86:B86"/>
    <mergeCell ref="C86:AB86"/>
    <mergeCell ref="AC86:AD86"/>
    <mergeCell ref="AE86:AH86"/>
    <mergeCell ref="AI86:AL86"/>
    <mergeCell ref="AM86:AP86"/>
    <mergeCell ref="AM85:AP85"/>
    <mergeCell ref="AQ85:AT85"/>
    <mergeCell ref="AU85:AX85"/>
    <mergeCell ref="AY85:BB85"/>
    <mergeCell ref="BC85:BF85"/>
    <mergeCell ref="BG85:BH85"/>
    <mergeCell ref="AQ84:AT84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AI85:AL85"/>
    <mergeCell ref="A84:B84"/>
    <mergeCell ref="C84:AB84"/>
    <mergeCell ref="AC84:AD84"/>
    <mergeCell ref="AE84:AH84"/>
    <mergeCell ref="AI84:AL84"/>
    <mergeCell ref="AM84:AP84"/>
    <mergeCell ref="AM83:AP83"/>
    <mergeCell ref="AQ83:AT83"/>
    <mergeCell ref="AU83:AX83"/>
    <mergeCell ref="AY83:BB83"/>
    <mergeCell ref="BC83:BF83"/>
    <mergeCell ref="BG83:BH83"/>
    <mergeCell ref="AQ82:AT82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AI83:AL83"/>
    <mergeCell ref="A82:B82"/>
    <mergeCell ref="C82:AB82"/>
    <mergeCell ref="AC82:AD82"/>
    <mergeCell ref="AE82:AH82"/>
    <mergeCell ref="AI82:AL82"/>
    <mergeCell ref="AM82:AP82"/>
    <mergeCell ref="AM81:AP81"/>
    <mergeCell ref="AQ81:AT81"/>
    <mergeCell ref="AU81:AX81"/>
    <mergeCell ref="AY81:BB81"/>
    <mergeCell ref="BC81:BF81"/>
    <mergeCell ref="BG81:BH81"/>
    <mergeCell ref="AQ80:AT80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AI81:AL81"/>
    <mergeCell ref="A80:B80"/>
    <mergeCell ref="C80:AB80"/>
    <mergeCell ref="AC80:AD80"/>
    <mergeCell ref="AE80:AH80"/>
    <mergeCell ref="AI80:AL80"/>
    <mergeCell ref="AM80:AP80"/>
    <mergeCell ref="AM79:AP79"/>
    <mergeCell ref="AQ79:AT79"/>
    <mergeCell ref="AU79:AX79"/>
    <mergeCell ref="AY79:BB79"/>
    <mergeCell ref="BC79:BF79"/>
    <mergeCell ref="BG79:BH79"/>
    <mergeCell ref="AQ78:AT78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AI79:AL79"/>
    <mergeCell ref="A78:B78"/>
    <mergeCell ref="C78:AB78"/>
    <mergeCell ref="AC78:AD78"/>
    <mergeCell ref="AE78:AH78"/>
    <mergeCell ref="AI78:AL78"/>
    <mergeCell ref="AM78:AP78"/>
    <mergeCell ref="AM77:AP77"/>
    <mergeCell ref="AQ77:AT77"/>
    <mergeCell ref="AU77:AX77"/>
    <mergeCell ref="AY77:BB77"/>
    <mergeCell ref="BC77:BF77"/>
    <mergeCell ref="BG77:BH77"/>
    <mergeCell ref="AQ76:AT76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AI77:AL77"/>
    <mergeCell ref="A76:B76"/>
    <mergeCell ref="C76:AB76"/>
    <mergeCell ref="AC76:AD76"/>
    <mergeCell ref="AE76:AH76"/>
    <mergeCell ref="AI76:AL76"/>
    <mergeCell ref="AM76:AP76"/>
    <mergeCell ref="AM75:AP75"/>
    <mergeCell ref="AQ75:AT75"/>
    <mergeCell ref="AU75:AX75"/>
    <mergeCell ref="AY75:BB75"/>
    <mergeCell ref="BC75:BF75"/>
    <mergeCell ref="BG75:BH75"/>
    <mergeCell ref="AQ74:AT74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AI75:AL75"/>
    <mergeCell ref="A74:B74"/>
    <mergeCell ref="C74:AB74"/>
    <mergeCell ref="AC74:AD74"/>
    <mergeCell ref="AE74:AH74"/>
    <mergeCell ref="AI74:AL74"/>
    <mergeCell ref="AM74:AP74"/>
    <mergeCell ref="AM73:AP73"/>
    <mergeCell ref="AQ73:AT73"/>
    <mergeCell ref="AU73:AX73"/>
    <mergeCell ref="AY73:BB73"/>
    <mergeCell ref="BC73:BF73"/>
    <mergeCell ref="BG73:BH73"/>
    <mergeCell ref="AQ72:AT72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AI73:AL73"/>
    <mergeCell ref="A72:B72"/>
    <mergeCell ref="C72:AB72"/>
    <mergeCell ref="AC72:AD72"/>
    <mergeCell ref="AE72:AH72"/>
    <mergeCell ref="AI72:AL72"/>
    <mergeCell ref="AM72:AP72"/>
    <mergeCell ref="AM71:AP71"/>
    <mergeCell ref="AQ71:AT71"/>
    <mergeCell ref="AU71:AX71"/>
    <mergeCell ref="AY71:BB71"/>
    <mergeCell ref="BC71:BF71"/>
    <mergeCell ref="BG71:BH71"/>
    <mergeCell ref="AQ70:AT70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AI71:AL71"/>
    <mergeCell ref="A70:B70"/>
    <mergeCell ref="C70:AB70"/>
    <mergeCell ref="AC70:AD70"/>
    <mergeCell ref="AE70:AH70"/>
    <mergeCell ref="AI70:AL70"/>
    <mergeCell ref="AM70:AP70"/>
    <mergeCell ref="AQ69:AT69"/>
    <mergeCell ref="AU69:AX69"/>
    <mergeCell ref="AY69:BB69"/>
    <mergeCell ref="BC69:BF69"/>
    <mergeCell ref="BG69:BH69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Q55:AT55"/>
    <mergeCell ref="AU55:AX55"/>
    <mergeCell ref="AY55:BB55"/>
    <mergeCell ref="BC55:BF55"/>
    <mergeCell ref="BG55:BH55"/>
    <mergeCell ref="A56:B56"/>
    <mergeCell ref="C56:AB56"/>
    <mergeCell ref="AC56:AD56"/>
    <mergeCell ref="AE56:AH56"/>
    <mergeCell ref="AI56:AL56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2:AP52"/>
    <mergeCell ref="AQ52:AT52"/>
    <mergeCell ref="AU52:AX52"/>
    <mergeCell ref="AY52:BB52"/>
    <mergeCell ref="BC52:BF52"/>
    <mergeCell ref="BG52:BH52"/>
    <mergeCell ref="AQ51:AT51"/>
    <mergeCell ref="AU51:AX51"/>
    <mergeCell ref="AY51:BB51"/>
    <mergeCell ref="BC51:BF51"/>
    <mergeCell ref="BG51:BH51"/>
    <mergeCell ref="A52:B52"/>
    <mergeCell ref="C52:AB52"/>
    <mergeCell ref="AC52:AD52"/>
    <mergeCell ref="AE52:AH52"/>
    <mergeCell ref="AI52:AL52"/>
    <mergeCell ref="A51:B51"/>
    <mergeCell ref="C51:AB51"/>
    <mergeCell ref="AC51:AD51"/>
    <mergeCell ref="AE51:AH51"/>
    <mergeCell ref="AI51:AL51"/>
    <mergeCell ref="AM51:AP51"/>
    <mergeCell ref="AM50:AP50"/>
    <mergeCell ref="AQ50:AT50"/>
    <mergeCell ref="AU50:AX50"/>
    <mergeCell ref="AY50:BB50"/>
    <mergeCell ref="BC50:BF50"/>
    <mergeCell ref="BG50:BH50"/>
    <mergeCell ref="AQ49:AT49"/>
    <mergeCell ref="AU49:AX49"/>
    <mergeCell ref="AY49:BB49"/>
    <mergeCell ref="BC49:BF49"/>
    <mergeCell ref="BG49:BH49"/>
    <mergeCell ref="A50:B50"/>
    <mergeCell ref="C50:AB50"/>
    <mergeCell ref="AC50:AD50"/>
    <mergeCell ref="AE50:AH50"/>
    <mergeCell ref="AI50:AL50"/>
    <mergeCell ref="A49:B49"/>
    <mergeCell ref="C49:AB49"/>
    <mergeCell ref="AC49:AD49"/>
    <mergeCell ref="AE49:AH49"/>
    <mergeCell ref="AI49:AL49"/>
    <mergeCell ref="AM49:AP49"/>
    <mergeCell ref="AM48:AP48"/>
    <mergeCell ref="AQ48:AT48"/>
    <mergeCell ref="AU48:AX48"/>
    <mergeCell ref="AY48:BB48"/>
    <mergeCell ref="BC48:BF48"/>
    <mergeCell ref="BG48:BH48"/>
    <mergeCell ref="AQ47:AT47"/>
    <mergeCell ref="AU47:AX47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46:B46"/>
    <mergeCell ref="C46:AB46"/>
    <mergeCell ref="AC46:AD46"/>
    <mergeCell ref="AE46:AH46"/>
    <mergeCell ref="AI46:AL46"/>
    <mergeCell ref="AQ45:AT45"/>
    <mergeCell ref="AU45:AX45"/>
    <mergeCell ref="AY45:BB45"/>
    <mergeCell ref="BC45:BF45"/>
    <mergeCell ref="BG45:BH45"/>
    <mergeCell ref="A45:B45"/>
    <mergeCell ref="C45:AB45"/>
    <mergeCell ref="AC45:AD45"/>
    <mergeCell ref="AE45:AH45"/>
    <mergeCell ref="AI45:AL45"/>
    <mergeCell ref="AM45:AP45"/>
    <mergeCell ref="AM44:AP44"/>
    <mergeCell ref="AQ44:AT44"/>
    <mergeCell ref="AU44:AX44"/>
    <mergeCell ref="AY44:BB44"/>
    <mergeCell ref="BC44:BF44"/>
    <mergeCell ref="BG44:BH44"/>
    <mergeCell ref="AQ43:AT43"/>
    <mergeCell ref="AU43:AX43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Q42:AT42"/>
    <mergeCell ref="AU42:AX42"/>
    <mergeCell ref="AY42:BB42"/>
    <mergeCell ref="BC42:BF42"/>
    <mergeCell ref="BG42:BH42"/>
    <mergeCell ref="A42:B42"/>
    <mergeCell ref="C42:AB42"/>
    <mergeCell ref="AC42:AD42"/>
    <mergeCell ref="AE42:AH42"/>
    <mergeCell ref="AI42:AL42"/>
    <mergeCell ref="AM42:AP42"/>
    <mergeCell ref="AM41:AP41"/>
    <mergeCell ref="AQ41:AT41"/>
    <mergeCell ref="AU41:AX41"/>
    <mergeCell ref="AY41:BB41"/>
    <mergeCell ref="BC41:BF41"/>
    <mergeCell ref="BG41:BH41"/>
    <mergeCell ref="AQ40:AT40"/>
    <mergeCell ref="AU40:AX40"/>
    <mergeCell ref="AY40:BB40"/>
    <mergeCell ref="BC40:BF40"/>
    <mergeCell ref="BG40:BH40"/>
    <mergeCell ref="A41:B41"/>
    <mergeCell ref="C41:AB41"/>
    <mergeCell ref="AC41:AD41"/>
    <mergeCell ref="AE41:AH41"/>
    <mergeCell ref="AI41:AL41"/>
    <mergeCell ref="A40:B40"/>
    <mergeCell ref="C40:AB40"/>
    <mergeCell ref="AC40:AD40"/>
    <mergeCell ref="AE40:AH40"/>
    <mergeCell ref="AI40:AL40"/>
    <mergeCell ref="AM40:AP40"/>
    <mergeCell ref="AM39:AP39"/>
    <mergeCell ref="AQ39:AT39"/>
    <mergeCell ref="AU39:AX39"/>
    <mergeCell ref="AY39:BB39"/>
    <mergeCell ref="BC39:BF39"/>
    <mergeCell ref="BG39:BH39"/>
    <mergeCell ref="AQ38:AT38"/>
    <mergeCell ref="AU38:AX38"/>
    <mergeCell ref="AY38:BB38"/>
    <mergeCell ref="BC38:BF38"/>
    <mergeCell ref="BG38:BH38"/>
    <mergeCell ref="A39:B39"/>
    <mergeCell ref="C39:AB39"/>
    <mergeCell ref="AC39:AD39"/>
    <mergeCell ref="AE39:AH39"/>
    <mergeCell ref="AI39:AL39"/>
    <mergeCell ref="A38:B38"/>
    <mergeCell ref="C38:AB38"/>
    <mergeCell ref="AC38:AD38"/>
    <mergeCell ref="AE38:AH38"/>
    <mergeCell ref="AI38:AL38"/>
    <mergeCell ref="AM38:AP38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34:B34"/>
    <mergeCell ref="C34:AB34"/>
    <mergeCell ref="AC34:AD34"/>
    <mergeCell ref="AE34:AH34"/>
    <mergeCell ref="AI34:AL34"/>
    <mergeCell ref="AM33:AP33"/>
    <mergeCell ref="AQ33:AT33"/>
    <mergeCell ref="AU33:AX33"/>
    <mergeCell ref="AY33:BB33"/>
    <mergeCell ref="BC33:BF33"/>
    <mergeCell ref="BG33:BH33"/>
    <mergeCell ref="A33:B33"/>
    <mergeCell ref="C33:AB33"/>
    <mergeCell ref="AC33:AD33"/>
    <mergeCell ref="AE33:AH33"/>
    <mergeCell ref="AI33:AL33"/>
    <mergeCell ref="AM32:AP32"/>
    <mergeCell ref="AQ32:AT32"/>
    <mergeCell ref="AU32:AX32"/>
    <mergeCell ref="AY32:BB32"/>
    <mergeCell ref="BC32:BF32"/>
    <mergeCell ref="BG32:BH32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22:B22"/>
    <mergeCell ref="C22:AB22"/>
    <mergeCell ref="AC22:AD22"/>
    <mergeCell ref="AE22:AH22"/>
    <mergeCell ref="AI22:AL22"/>
    <mergeCell ref="AM21:AP21"/>
    <mergeCell ref="AQ21:AT21"/>
    <mergeCell ref="AU21:AX21"/>
    <mergeCell ref="AY21:BB21"/>
    <mergeCell ref="BC21:BF21"/>
    <mergeCell ref="BG21:BH21"/>
    <mergeCell ref="AQ20:AT20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AI21:AL21"/>
    <mergeCell ref="A20:B20"/>
    <mergeCell ref="C20:AB20"/>
    <mergeCell ref="AC20:AD20"/>
    <mergeCell ref="AE20:AH20"/>
    <mergeCell ref="AI20:AL20"/>
    <mergeCell ref="AM20:AP20"/>
    <mergeCell ref="AM19:AP19"/>
    <mergeCell ref="AQ19:AT19"/>
    <mergeCell ref="AU19:AX19"/>
    <mergeCell ref="AY19:BB19"/>
    <mergeCell ref="BC19:BF19"/>
    <mergeCell ref="BG19:BH19"/>
    <mergeCell ref="AQ18:AT18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AI19:AL19"/>
    <mergeCell ref="A18:B18"/>
    <mergeCell ref="C18:AB18"/>
    <mergeCell ref="AC18:AD18"/>
    <mergeCell ref="AE18:AH18"/>
    <mergeCell ref="AI18:AL18"/>
    <mergeCell ref="AM18:AP18"/>
    <mergeCell ref="AM17:AP17"/>
    <mergeCell ref="AQ17:AT17"/>
    <mergeCell ref="AU17:AX17"/>
    <mergeCell ref="AY17:BB17"/>
    <mergeCell ref="BC17:BF17"/>
    <mergeCell ref="BG17:BH17"/>
    <mergeCell ref="AM14:AP14"/>
    <mergeCell ref="AQ16:AT16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AI17:AL17"/>
    <mergeCell ref="A16:B16"/>
    <mergeCell ref="C16:AB16"/>
    <mergeCell ref="AC16:AD16"/>
    <mergeCell ref="AE16:AH16"/>
    <mergeCell ref="AI16:AL16"/>
    <mergeCell ref="AM16:AP16"/>
    <mergeCell ref="A13:B13"/>
    <mergeCell ref="C13:AB13"/>
    <mergeCell ref="AC13:AD13"/>
    <mergeCell ref="AE13:AH13"/>
    <mergeCell ref="AI13:AL13"/>
    <mergeCell ref="A12:B12"/>
    <mergeCell ref="C12:AB12"/>
    <mergeCell ref="AC12:AD12"/>
    <mergeCell ref="AE12:AH12"/>
    <mergeCell ref="AI12:AL12"/>
    <mergeCell ref="AM12:AP12"/>
    <mergeCell ref="AM15:AP15"/>
    <mergeCell ref="AQ15:AT15"/>
    <mergeCell ref="AU15:AX15"/>
    <mergeCell ref="AY15:BB15"/>
    <mergeCell ref="BC15:BF15"/>
    <mergeCell ref="BG15:BH15"/>
    <mergeCell ref="AQ14:AT14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AI15:AL15"/>
    <mergeCell ref="A14:B14"/>
    <mergeCell ref="C14:AB14"/>
    <mergeCell ref="AC14:AD14"/>
    <mergeCell ref="AE14:AH14"/>
    <mergeCell ref="AI14:AL14"/>
    <mergeCell ref="C11:AB11"/>
    <mergeCell ref="AC11:AD11"/>
    <mergeCell ref="AE11:AH11"/>
    <mergeCell ref="AI11:AL11"/>
    <mergeCell ref="AM11:AP11"/>
    <mergeCell ref="AM10:AP10"/>
    <mergeCell ref="AQ10:AT10"/>
    <mergeCell ref="AU10:AX10"/>
    <mergeCell ref="AY10:BB10"/>
    <mergeCell ref="BC10:BF10"/>
    <mergeCell ref="BG10:BH10"/>
    <mergeCell ref="A10:B10"/>
    <mergeCell ref="C10:AB10"/>
    <mergeCell ref="AC10:AD10"/>
    <mergeCell ref="AE10:AH10"/>
    <mergeCell ref="AI10:AL10"/>
    <mergeCell ref="AY12:BB12"/>
    <mergeCell ref="BC12:BF12"/>
    <mergeCell ref="BG12:BH12"/>
    <mergeCell ref="AC8:AD8"/>
    <mergeCell ref="AE8:AH8"/>
    <mergeCell ref="AI8:AL8"/>
    <mergeCell ref="A7:B7"/>
    <mergeCell ref="AM13:AP13"/>
    <mergeCell ref="AQ13:AT13"/>
    <mergeCell ref="AU13:AX13"/>
    <mergeCell ref="AY13:BB13"/>
    <mergeCell ref="BC13:BF13"/>
    <mergeCell ref="BG13:BH13"/>
    <mergeCell ref="AQ12:AT12"/>
    <mergeCell ref="AU12:AX12"/>
    <mergeCell ref="AM7:AP7"/>
    <mergeCell ref="BG5:BH6"/>
    <mergeCell ref="AE6:AH6"/>
    <mergeCell ref="AI6:AL6"/>
    <mergeCell ref="AM6:AP6"/>
    <mergeCell ref="AQ6:AT6"/>
    <mergeCell ref="AU6:AX6"/>
    <mergeCell ref="AY6:BB6"/>
    <mergeCell ref="AM9:AP9"/>
    <mergeCell ref="AQ9:AT9"/>
    <mergeCell ref="AU9:AX9"/>
    <mergeCell ref="AY9:BB9"/>
    <mergeCell ref="BC9:BF9"/>
    <mergeCell ref="BG9:BH9"/>
    <mergeCell ref="AQ11:AT11"/>
    <mergeCell ref="AU11:AX11"/>
    <mergeCell ref="AY11:BB11"/>
    <mergeCell ref="BC11:BF11"/>
    <mergeCell ref="BG11:BH11"/>
    <mergeCell ref="A11:B11"/>
    <mergeCell ref="C7:AB7"/>
    <mergeCell ref="AC7:AD7"/>
    <mergeCell ref="AE7:AH7"/>
    <mergeCell ref="AI7:AL7"/>
    <mergeCell ref="A9:B9"/>
    <mergeCell ref="C9:AB9"/>
    <mergeCell ref="AC9:AD9"/>
    <mergeCell ref="AE9:AH9"/>
    <mergeCell ref="AI9:AL9"/>
    <mergeCell ref="AM8:AP8"/>
    <mergeCell ref="AQ8:AT8"/>
    <mergeCell ref="AU8:AX8"/>
    <mergeCell ref="AY8:BB8"/>
    <mergeCell ref="BC8:BF8"/>
    <mergeCell ref="BG8:BH8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5" fitToHeight="0" orientation="landscape" r:id="rId1"/>
  <headerFooter alignWithMargins="0">
    <oddFooter>&amp;P. oldal, összesen: &amp;N</oddFooter>
  </headerFooter>
  <rowBreaks count="8" manualBreakCount="8">
    <brk id="23" max="67" man="1"/>
    <brk id="47" max="67" man="1"/>
    <brk id="71" max="16383" man="1"/>
    <brk id="102" max="16383" man="1"/>
    <brk id="126" max="59" man="1"/>
    <brk id="147" max="67" man="1"/>
    <brk id="172" max="67" man="1"/>
    <brk id="19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I228"/>
  <sheetViews>
    <sheetView tabSelected="1" view="pageBreakPreview" zoomScaleSheetLayoutView="100" workbookViewId="0">
      <pane xSplit="28" ySplit="7" topLeftCell="AC19" activePane="bottomRight" state="frozen"/>
      <selection sqref="A1:BK1"/>
      <selection pane="topRight" sqref="A1:BK1"/>
      <selection pane="bottomLeft" sqref="A1:BK1"/>
      <selection pane="bottomRight" sqref="A1:BH1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552" t="s">
        <v>941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552"/>
      <c r="BA1" s="552"/>
      <c r="BB1" s="552"/>
      <c r="BC1" s="552"/>
      <c r="BD1" s="552"/>
      <c r="BE1" s="552"/>
      <c r="BF1" s="552"/>
      <c r="BG1" s="552"/>
      <c r="BH1" s="552"/>
    </row>
    <row r="2" spans="1:61" ht="28.5" customHeight="1">
      <c r="A2" s="417" t="s">
        <v>505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9"/>
    </row>
    <row r="3" spans="1:61" ht="15" customHeight="1">
      <c r="A3" s="420" t="s">
        <v>475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2"/>
    </row>
    <row r="4" spans="1:61" ht="15.95" customHeight="1">
      <c r="A4" s="423" t="s">
        <v>444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2"/>
    </row>
    <row r="5" spans="1:61" ht="15.95" customHeight="1">
      <c r="A5" s="425" t="s">
        <v>441</v>
      </c>
      <c r="B5" s="425"/>
      <c r="C5" s="426" t="s">
        <v>26</v>
      </c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7" t="s">
        <v>442</v>
      </c>
      <c r="AD5" s="427"/>
      <c r="AE5" s="428" t="s">
        <v>470</v>
      </c>
      <c r="AF5" s="428"/>
      <c r="AG5" s="428"/>
      <c r="AH5" s="428"/>
      <c r="AI5" s="428"/>
      <c r="AJ5" s="428"/>
      <c r="AK5" s="428"/>
      <c r="AL5" s="428"/>
      <c r="AM5" s="553" t="s">
        <v>692</v>
      </c>
      <c r="AN5" s="554"/>
      <c r="AO5" s="554"/>
      <c r="AP5" s="554"/>
      <c r="AQ5" s="554"/>
      <c r="AR5" s="554"/>
      <c r="AS5" s="554"/>
      <c r="AT5" s="554"/>
      <c r="AU5" s="554"/>
      <c r="AV5" s="554"/>
      <c r="AW5" s="554"/>
      <c r="AX5" s="554"/>
      <c r="AY5" s="554"/>
      <c r="AZ5" s="554"/>
      <c r="BA5" s="554"/>
      <c r="BB5" s="555"/>
      <c r="BC5" s="548" t="s">
        <v>438</v>
      </c>
      <c r="BD5" s="548"/>
      <c r="BE5" s="548"/>
      <c r="BF5" s="548"/>
      <c r="BG5" s="548" t="s">
        <v>439</v>
      </c>
      <c r="BH5" s="548"/>
      <c r="BI5" s="2"/>
    </row>
    <row r="6" spans="1:61" ht="39.75" customHeight="1">
      <c r="A6" s="425"/>
      <c r="B6" s="425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7"/>
      <c r="AD6" s="427"/>
      <c r="AE6" s="415" t="s">
        <v>468</v>
      </c>
      <c r="AF6" s="416"/>
      <c r="AG6" s="416"/>
      <c r="AH6" s="416"/>
      <c r="AI6" s="415" t="s">
        <v>469</v>
      </c>
      <c r="AJ6" s="416"/>
      <c r="AK6" s="416"/>
      <c r="AL6" s="416"/>
      <c r="AM6" s="549" t="s">
        <v>471</v>
      </c>
      <c r="AN6" s="550"/>
      <c r="AO6" s="550"/>
      <c r="AP6" s="551"/>
      <c r="AQ6" s="549" t="s">
        <v>474</v>
      </c>
      <c r="AR6" s="550"/>
      <c r="AS6" s="550"/>
      <c r="AT6" s="551"/>
      <c r="AU6" s="549" t="s">
        <v>472</v>
      </c>
      <c r="AV6" s="550"/>
      <c r="AW6" s="550"/>
      <c r="AX6" s="551"/>
      <c r="AY6" s="549" t="s">
        <v>473</v>
      </c>
      <c r="AZ6" s="550"/>
      <c r="BA6" s="550"/>
      <c r="BB6" s="551"/>
      <c r="BC6" s="548"/>
      <c r="BD6" s="548"/>
      <c r="BE6" s="548"/>
      <c r="BF6" s="548"/>
      <c r="BG6" s="548"/>
      <c r="BH6" s="548"/>
    </row>
    <row r="7" spans="1:61">
      <c r="A7" s="410" t="s">
        <v>176</v>
      </c>
      <c r="B7" s="411"/>
      <c r="C7" s="412" t="s">
        <v>177</v>
      </c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2" t="s">
        <v>178</v>
      </c>
      <c r="AD7" s="413"/>
      <c r="AE7" s="412" t="s">
        <v>175</v>
      </c>
      <c r="AF7" s="413"/>
      <c r="AG7" s="413"/>
      <c r="AH7" s="414"/>
      <c r="AI7" s="412" t="s">
        <v>440</v>
      </c>
      <c r="AJ7" s="413"/>
      <c r="AK7" s="413"/>
      <c r="AL7" s="414"/>
      <c r="AM7" s="412" t="s">
        <v>558</v>
      </c>
      <c r="AN7" s="413"/>
      <c r="AO7" s="413"/>
      <c r="AP7" s="414"/>
      <c r="AQ7" s="412" t="s">
        <v>559</v>
      </c>
      <c r="AR7" s="413"/>
      <c r="AS7" s="413"/>
      <c r="AT7" s="414"/>
      <c r="AU7" s="412" t="s">
        <v>573</v>
      </c>
      <c r="AV7" s="413"/>
      <c r="AW7" s="413"/>
      <c r="AX7" s="414"/>
      <c r="AY7" s="412" t="s">
        <v>574</v>
      </c>
      <c r="AZ7" s="413"/>
      <c r="BA7" s="413"/>
      <c r="BB7" s="414"/>
      <c r="BC7" s="412" t="s">
        <v>575</v>
      </c>
      <c r="BD7" s="413"/>
      <c r="BE7" s="413"/>
      <c r="BF7" s="414"/>
      <c r="BG7" s="412" t="s">
        <v>576</v>
      </c>
      <c r="BH7" s="414"/>
    </row>
    <row r="8" spans="1:61" ht="20.100000000000001" customHeight="1">
      <c r="A8" s="363" t="s">
        <v>0</v>
      </c>
      <c r="B8" s="364"/>
      <c r="C8" s="459" t="s">
        <v>242</v>
      </c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1"/>
      <c r="AC8" s="400" t="s">
        <v>243</v>
      </c>
      <c r="AD8" s="401"/>
      <c r="AE8" s="465">
        <v>0</v>
      </c>
      <c r="AF8" s="466"/>
      <c r="AG8" s="466"/>
      <c r="AH8" s="467"/>
      <c r="AI8" s="465">
        <v>0</v>
      </c>
      <c r="AJ8" s="466"/>
      <c r="AK8" s="466"/>
      <c r="AL8" s="467"/>
      <c r="AM8" s="465">
        <v>0</v>
      </c>
      <c r="AN8" s="466"/>
      <c r="AO8" s="466"/>
      <c r="AP8" s="467"/>
      <c r="AQ8" s="556" t="s">
        <v>895</v>
      </c>
      <c r="AR8" s="258"/>
      <c r="AS8" s="258"/>
      <c r="AT8" s="259"/>
      <c r="AU8" s="465">
        <v>0</v>
      </c>
      <c r="AV8" s="466"/>
      <c r="AW8" s="466"/>
      <c r="AX8" s="467"/>
      <c r="AY8" s="556" t="s">
        <v>895</v>
      </c>
      <c r="AZ8" s="258"/>
      <c r="BA8" s="258"/>
      <c r="BB8" s="259"/>
      <c r="BC8" s="465">
        <v>0</v>
      </c>
      <c r="BD8" s="466"/>
      <c r="BE8" s="466"/>
      <c r="BF8" s="467"/>
      <c r="BG8" s="310" t="str">
        <f>IF(AI8&gt;0,BC8/AI8,"n.é.")</f>
        <v>n.é.</v>
      </c>
      <c r="BH8" s="311"/>
    </row>
    <row r="9" spans="1:61" ht="20.100000000000001" customHeight="1">
      <c r="A9" s="363" t="s">
        <v>1</v>
      </c>
      <c r="B9" s="364"/>
      <c r="C9" s="388" t="s">
        <v>244</v>
      </c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90"/>
      <c r="AC9" s="400" t="s">
        <v>245</v>
      </c>
      <c r="AD9" s="401"/>
      <c r="AE9" s="465">
        <v>0</v>
      </c>
      <c r="AF9" s="466"/>
      <c r="AG9" s="466"/>
      <c r="AH9" s="467"/>
      <c r="AI9" s="465">
        <v>0</v>
      </c>
      <c r="AJ9" s="466"/>
      <c r="AK9" s="466"/>
      <c r="AL9" s="467"/>
      <c r="AM9" s="465">
        <v>0</v>
      </c>
      <c r="AN9" s="466"/>
      <c r="AO9" s="466"/>
      <c r="AP9" s="467"/>
      <c r="AQ9" s="257" t="s">
        <v>895</v>
      </c>
      <c r="AR9" s="258"/>
      <c r="AS9" s="258"/>
      <c r="AT9" s="259"/>
      <c r="AU9" s="465">
        <v>0</v>
      </c>
      <c r="AV9" s="466"/>
      <c r="AW9" s="466"/>
      <c r="AX9" s="467"/>
      <c r="AY9" s="257" t="s">
        <v>895</v>
      </c>
      <c r="AZ9" s="258"/>
      <c r="BA9" s="258"/>
      <c r="BB9" s="259"/>
      <c r="BC9" s="465">
        <v>0</v>
      </c>
      <c r="BD9" s="466"/>
      <c r="BE9" s="466"/>
      <c r="BF9" s="467"/>
      <c r="BG9" s="310" t="str">
        <f t="shared" ref="BG9:BG72" si="0">IF(AI9&gt;0,BC9/AI9,"n.é.")</f>
        <v>n.é.</v>
      </c>
      <c r="BH9" s="311"/>
    </row>
    <row r="10" spans="1:61" ht="20.100000000000001" customHeight="1">
      <c r="A10" s="363" t="s">
        <v>2</v>
      </c>
      <c r="B10" s="364"/>
      <c r="C10" s="388" t="s">
        <v>246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90"/>
      <c r="AC10" s="400" t="s">
        <v>247</v>
      </c>
      <c r="AD10" s="401"/>
      <c r="AE10" s="465">
        <v>0</v>
      </c>
      <c r="AF10" s="466"/>
      <c r="AG10" s="466"/>
      <c r="AH10" s="467"/>
      <c r="AI10" s="465">
        <v>0</v>
      </c>
      <c r="AJ10" s="466"/>
      <c r="AK10" s="466"/>
      <c r="AL10" s="467"/>
      <c r="AM10" s="465">
        <v>0</v>
      </c>
      <c r="AN10" s="466"/>
      <c r="AO10" s="466"/>
      <c r="AP10" s="467"/>
      <c r="AQ10" s="257" t="s">
        <v>895</v>
      </c>
      <c r="AR10" s="258"/>
      <c r="AS10" s="258"/>
      <c r="AT10" s="259"/>
      <c r="AU10" s="465">
        <v>0</v>
      </c>
      <c r="AV10" s="466"/>
      <c r="AW10" s="466"/>
      <c r="AX10" s="467"/>
      <c r="AY10" s="257" t="s">
        <v>895</v>
      </c>
      <c r="AZ10" s="258"/>
      <c r="BA10" s="258"/>
      <c r="BB10" s="259"/>
      <c r="BC10" s="465">
        <v>0</v>
      </c>
      <c r="BD10" s="466"/>
      <c r="BE10" s="466"/>
      <c r="BF10" s="467"/>
      <c r="BG10" s="310" t="str">
        <f t="shared" si="0"/>
        <v>n.é.</v>
      </c>
      <c r="BH10" s="311"/>
    </row>
    <row r="11" spans="1:61" ht="20.100000000000001" customHeight="1">
      <c r="A11" s="363" t="s">
        <v>3</v>
      </c>
      <c r="B11" s="364"/>
      <c r="C11" s="388" t="s">
        <v>248</v>
      </c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90"/>
      <c r="AC11" s="400" t="s">
        <v>249</v>
      </c>
      <c r="AD11" s="401"/>
      <c r="AE11" s="465">
        <v>0</v>
      </c>
      <c r="AF11" s="466"/>
      <c r="AG11" s="466"/>
      <c r="AH11" s="467"/>
      <c r="AI11" s="465">
        <v>0</v>
      </c>
      <c r="AJ11" s="466"/>
      <c r="AK11" s="466"/>
      <c r="AL11" s="467"/>
      <c r="AM11" s="465">
        <v>0</v>
      </c>
      <c r="AN11" s="466"/>
      <c r="AO11" s="466"/>
      <c r="AP11" s="467"/>
      <c r="AQ11" s="257" t="s">
        <v>895</v>
      </c>
      <c r="AR11" s="258"/>
      <c r="AS11" s="258"/>
      <c r="AT11" s="259"/>
      <c r="AU11" s="465">
        <v>0</v>
      </c>
      <c r="AV11" s="466"/>
      <c r="AW11" s="466"/>
      <c r="AX11" s="467"/>
      <c r="AY11" s="257" t="s">
        <v>895</v>
      </c>
      <c r="AZ11" s="258"/>
      <c r="BA11" s="258"/>
      <c r="BB11" s="259"/>
      <c r="BC11" s="465">
        <v>0</v>
      </c>
      <c r="BD11" s="466"/>
      <c r="BE11" s="466"/>
      <c r="BF11" s="467"/>
      <c r="BG11" s="310" t="str">
        <f t="shared" si="0"/>
        <v>n.é.</v>
      </c>
      <c r="BH11" s="311"/>
    </row>
    <row r="12" spans="1:61" ht="20.100000000000001" customHeight="1">
      <c r="A12" s="363" t="s">
        <v>4</v>
      </c>
      <c r="B12" s="364"/>
      <c r="C12" s="388" t="s">
        <v>701</v>
      </c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90"/>
      <c r="AC12" s="400" t="s">
        <v>250</v>
      </c>
      <c r="AD12" s="401"/>
      <c r="AE12" s="465">
        <v>0</v>
      </c>
      <c r="AF12" s="466"/>
      <c r="AG12" s="466"/>
      <c r="AH12" s="467"/>
      <c r="AI12" s="465">
        <v>0</v>
      </c>
      <c r="AJ12" s="466"/>
      <c r="AK12" s="466"/>
      <c r="AL12" s="467"/>
      <c r="AM12" s="465">
        <v>0</v>
      </c>
      <c r="AN12" s="466"/>
      <c r="AO12" s="466"/>
      <c r="AP12" s="467"/>
      <c r="AQ12" s="257" t="s">
        <v>895</v>
      </c>
      <c r="AR12" s="258"/>
      <c r="AS12" s="258"/>
      <c r="AT12" s="259"/>
      <c r="AU12" s="465">
        <v>0</v>
      </c>
      <c r="AV12" s="466"/>
      <c r="AW12" s="466"/>
      <c r="AX12" s="467"/>
      <c r="AY12" s="257" t="s">
        <v>895</v>
      </c>
      <c r="AZ12" s="258"/>
      <c r="BA12" s="258"/>
      <c r="BB12" s="259"/>
      <c r="BC12" s="465">
        <v>0</v>
      </c>
      <c r="BD12" s="466"/>
      <c r="BE12" s="466"/>
      <c r="BF12" s="467"/>
      <c r="BG12" s="310" t="str">
        <f t="shared" si="0"/>
        <v>n.é.</v>
      </c>
      <c r="BH12" s="311"/>
    </row>
    <row r="13" spans="1:61" ht="20.100000000000001" customHeight="1">
      <c r="A13" s="363" t="s">
        <v>5</v>
      </c>
      <c r="B13" s="364"/>
      <c r="C13" s="388" t="s">
        <v>702</v>
      </c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90"/>
      <c r="AC13" s="400" t="s">
        <v>251</v>
      </c>
      <c r="AD13" s="401"/>
      <c r="AE13" s="465">
        <v>0</v>
      </c>
      <c r="AF13" s="466"/>
      <c r="AG13" s="466"/>
      <c r="AH13" s="467"/>
      <c r="AI13" s="465">
        <v>0</v>
      </c>
      <c r="AJ13" s="466"/>
      <c r="AK13" s="466"/>
      <c r="AL13" s="467"/>
      <c r="AM13" s="465">
        <v>0</v>
      </c>
      <c r="AN13" s="466"/>
      <c r="AO13" s="466"/>
      <c r="AP13" s="467"/>
      <c r="AQ13" s="257" t="s">
        <v>895</v>
      </c>
      <c r="AR13" s="258"/>
      <c r="AS13" s="258"/>
      <c r="AT13" s="259"/>
      <c r="AU13" s="465">
        <v>0</v>
      </c>
      <c r="AV13" s="466"/>
      <c r="AW13" s="466"/>
      <c r="AX13" s="467"/>
      <c r="AY13" s="257" t="s">
        <v>895</v>
      </c>
      <c r="AZ13" s="258"/>
      <c r="BA13" s="258"/>
      <c r="BB13" s="259"/>
      <c r="BC13" s="465">
        <v>0</v>
      </c>
      <c r="BD13" s="466"/>
      <c r="BE13" s="466"/>
      <c r="BF13" s="467"/>
      <c r="BG13" s="310" t="str">
        <f t="shared" si="0"/>
        <v>n.é.</v>
      </c>
      <c r="BH13" s="311"/>
    </row>
    <row r="14" spans="1:61" s="3" customFormat="1" ht="20.100000000000001" customHeight="1">
      <c r="A14" s="475" t="s">
        <v>6</v>
      </c>
      <c r="B14" s="476"/>
      <c r="C14" s="497" t="s">
        <v>252</v>
      </c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9"/>
      <c r="AC14" s="546" t="s">
        <v>253</v>
      </c>
      <c r="AD14" s="547"/>
      <c r="AE14" s="462">
        <f>SUM(AE8:AH13)</f>
        <v>0</v>
      </c>
      <c r="AF14" s="463"/>
      <c r="AG14" s="463"/>
      <c r="AH14" s="464"/>
      <c r="AI14" s="462">
        <f t="shared" ref="AI14" si="1">SUM(AI8:AL13)</f>
        <v>0</v>
      </c>
      <c r="AJ14" s="463"/>
      <c r="AK14" s="463"/>
      <c r="AL14" s="464"/>
      <c r="AM14" s="462">
        <f t="shared" ref="AM14" si="2">SUM(AM8:AP13)</f>
        <v>0</v>
      </c>
      <c r="AN14" s="463"/>
      <c r="AO14" s="463"/>
      <c r="AP14" s="464"/>
      <c r="AQ14" s="472" t="s">
        <v>895</v>
      </c>
      <c r="AR14" s="473"/>
      <c r="AS14" s="473"/>
      <c r="AT14" s="474"/>
      <c r="AU14" s="462">
        <f t="shared" ref="AU14" si="3">SUM(AU8:AX13)</f>
        <v>0</v>
      </c>
      <c r="AV14" s="463"/>
      <c r="AW14" s="463"/>
      <c r="AX14" s="464"/>
      <c r="AY14" s="472" t="s">
        <v>895</v>
      </c>
      <c r="AZ14" s="473"/>
      <c r="BA14" s="473"/>
      <c r="BB14" s="474"/>
      <c r="BC14" s="462">
        <f t="shared" ref="BC14" si="4">SUM(BC8:BF13)</f>
        <v>0</v>
      </c>
      <c r="BD14" s="463"/>
      <c r="BE14" s="463"/>
      <c r="BF14" s="464"/>
      <c r="BG14" s="502" t="str">
        <f t="shared" si="0"/>
        <v>n.é.</v>
      </c>
      <c r="BH14" s="503"/>
    </row>
    <row r="15" spans="1:61" ht="20.100000000000001" customHeight="1">
      <c r="A15" s="363" t="s">
        <v>7</v>
      </c>
      <c r="B15" s="364"/>
      <c r="C15" s="388" t="s">
        <v>254</v>
      </c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90"/>
      <c r="AC15" s="400" t="s">
        <v>255</v>
      </c>
      <c r="AD15" s="401"/>
      <c r="AE15" s="465">
        <v>0</v>
      </c>
      <c r="AF15" s="466"/>
      <c r="AG15" s="466"/>
      <c r="AH15" s="467"/>
      <c r="AI15" s="465">
        <v>0</v>
      </c>
      <c r="AJ15" s="466"/>
      <c r="AK15" s="466"/>
      <c r="AL15" s="467"/>
      <c r="AM15" s="465">
        <v>0</v>
      </c>
      <c r="AN15" s="466"/>
      <c r="AO15" s="466"/>
      <c r="AP15" s="467"/>
      <c r="AQ15" s="257" t="s">
        <v>895</v>
      </c>
      <c r="AR15" s="258"/>
      <c r="AS15" s="258"/>
      <c r="AT15" s="259"/>
      <c r="AU15" s="465">
        <v>0</v>
      </c>
      <c r="AV15" s="466"/>
      <c r="AW15" s="466"/>
      <c r="AX15" s="467"/>
      <c r="AY15" s="257" t="s">
        <v>895</v>
      </c>
      <c r="AZ15" s="258"/>
      <c r="BA15" s="258"/>
      <c r="BB15" s="259"/>
      <c r="BC15" s="465">
        <v>0</v>
      </c>
      <c r="BD15" s="466"/>
      <c r="BE15" s="466"/>
      <c r="BF15" s="467"/>
      <c r="BG15" s="310" t="str">
        <f t="shared" si="0"/>
        <v>n.é.</v>
      </c>
      <c r="BH15" s="311"/>
    </row>
    <row r="16" spans="1:61" ht="20.100000000000001" customHeight="1">
      <c r="A16" s="363" t="s">
        <v>8</v>
      </c>
      <c r="B16" s="364"/>
      <c r="C16" s="388" t="s">
        <v>427</v>
      </c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90"/>
      <c r="AC16" s="400" t="s">
        <v>256</v>
      </c>
      <c r="AD16" s="401"/>
      <c r="AE16" s="465">
        <v>0</v>
      </c>
      <c r="AF16" s="466"/>
      <c r="AG16" s="466"/>
      <c r="AH16" s="467"/>
      <c r="AI16" s="465">
        <v>0</v>
      </c>
      <c r="AJ16" s="466"/>
      <c r="AK16" s="466"/>
      <c r="AL16" s="467"/>
      <c r="AM16" s="465">
        <v>0</v>
      </c>
      <c r="AN16" s="466"/>
      <c r="AO16" s="466"/>
      <c r="AP16" s="467"/>
      <c r="AQ16" s="257" t="s">
        <v>895</v>
      </c>
      <c r="AR16" s="258"/>
      <c r="AS16" s="258"/>
      <c r="AT16" s="259"/>
      <c r="AU16" s="465">
        <v>0</v>
      </c>
      <c r="AV16" s="466"/>
      <c r="AW16" s="466"/>
      <c r="AX16" s="467"/>
      <c r="AY16" s="257" t="s">
        <v>895</v>
      </c>
      <c r="AZ16" s="258"/>
      <c r="BA16" s="258"/>
      <c r="BB16" s="259"/>
      <c r="BC16" s="465">
        <v>0</v>
      </c>
      <c r="BD16" s="466"/>
      <c r="BE16" s="466"/>
      <c r="BF16" s="467"/>
      <c r="BG16" s="310" t="str">
        <f t="shared" si="0"/>
        <v>n.é.</v>
      </c>
      <c r="BH16" s="311"/>
    </row>
    <row r="17" spans="1:60" ht="20.100000000000001" customHeight="1">
      <c r="A17" s="363" t="s">
        <v>9</v>
      </c>
      <c r="B17" s="364"/>
      <c r="C17" s="388" t="s">
        <v>428</v>
      </c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90"/>
      <c r="AC17" s="400" t="s">
        <v>257</v>
      </c>
      <c r="AD17" s="401"/>
      <c r="AE17" s="465">
        <v>0</v>
      </c>
      <c r="AF17" s="466"/>
      <c r="AG17" s="466"/>
      <c r="AH17" s="467"/>
      <c r="AI17" s="465">
        <v>0</v>
      </c>
      <c r="AJ17" s="466"/>
      <c r="AK17" s="466"/>
      <c r="AL17" s="467"/>
      <c r="AM17" s="465">
        <v>0</v>
      </c>
      <c r="AN17" s="466"/>
      <c r="AO17" s="466"/>
      <c r="AP17" s="467"/>
      <c r="AQ17" s="257" t="s">
        <v>895</v>
      </c>
      <c r="AR17" s="258"/>
      <c r="AS17" s="258"/>
      <c r="AT17" s="259"/>
      <c r="AU17" s="465">
        <v>0</v>
      </c>
      <c r="AV17" s="466"/>
      <c r="AW17" s="466"/>
      <c r="AX17" s="467"/>
      <c r="AY17" s="257" t="s">
        <v>895</v>
      </c>
      <c r="AZ17" s="258"/>
      <c r="BA17" s="258"/>
      <c r="BB17" s="259"/>
      <c r="BC17" s="465">
        <v>0</v>
      </c>
      <c r="BD17" s="466"/>
      <c r="BE17" s="466"/>
      <c r="BF17" s="467"/>
      <c r="BG17" s="310" t="str">
        <f t="shared" si="0"/>
        <v>n.é.</v>
      </c>
      <c r="BH17" s="311"/>
    </row>
    <row r="18" spans="1:60" ht="20.100000000000001" customHeight="1">
      <c r="A18" s="363" t="s">
        <v>10</v>
      </c>
      <c r="B18" s="364"/>
      <c r="C18" s="388" t="s">
        <v>429</v>
      </c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90"/>
      <c r="AC18" s="400" t="s">
        <v>258</v>
      </c>
      <c r="AD18" s="401"/>
      <c r="AE18" s="465">
        <v>0</v>
      </c>
      <c r="AF18" s="466"/>
      <c r="AG18" s="466"/>
      <c r="AH18" s="467"/>
      <c r="AI18" s="465">
        <v>0</v>
      </c>
      <c r="AJ18" s="466"/>
      <c r="AK18" s="466"/>
      <c r="AL18" s="467"/>
      <c r="AM18" s="465">
        <v>0</v>
      </c>
      <c r="AN18" s="466"/>
      <c r="AO18" s="466"/>
      <c r="AP18" s="467"/>
      <c r="AQ18" s="257" t="s">
        <v>895</v>
      </c>
      <c r="AR18" s="258"/>
      <c r="AS18" s="258"/>
      <c r="AT18" s="259"/>
      <c r="AU18" s="465">
        <v>0</v>
      </c>
      <c r="AV18" s="466"/>
      <c r="AW18" s="466"/>
      <c r="AX18" s="467"/>
      <c r="AY18" s="257" t="s">
        <v>895</v>
      </c>
      <c r="AZ18" s="258"/>
      <c r="BA18" s="258"/>
      <c r="BB18" s="259"/>
      <c r="BC18" s="465">
        <v>0</v>
      </c>
      <c r="BD18" s="466"/>
      <c r="BE18" s="466"/>
      <c r="BF18" s="467"/>
      <c r="BG18" s="310" t="str">
        <f t="shared" si="0"/>
        <v>n.é.</v>
      </c>
      <c r="BH18" s="311"/>
    </row>
    <row r="19" spans="1:60" ht="20.100000000000001" customHeight="1">
      <c r="A19" s="363" t="s">
        <v>11</v>
      </c>
      <c r="B19" s="364"/>
      <c r="C19" s="388" t="s">
        <v>259</v>
      </c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90"/>
      <c r="AC19" s="400" t="s">
        <v>260</v>
      </c>
      <c r="AD19" s="401"/>
      <c r="AE19" s="465">
        <v>0</v>
      </c>
      <c r="AF19" s="466"/>
      <c r="AG19" s="466"/>
      <c r="AH19" s="467"/>
      <c r="AI19" s="465">
        <v>200</v>
      </c>
      <c r="AJ19" s="466"/>
      <c r="AK19" s="466"/>
      <c r="AL19" s="467"/>
      <c r="AM19" s="465">
        <v>200</v>
      </c>
      <c r="AN19" s="466"/>
      <c r="AO19" s="466"/>
      <c r="AP19" s="467"/>
      <c r="AQ19" s="257" t="s">
        <v>895</v>
      </c>
      <c r="AR19" s="258"/>
      <c r="AS19" s="258"/>
      <c r="AT19" s="259"/>
      <c r="AU19" s="465">
        <v>0</v>
      </c>
      <c r="AV19" s="466"/>
      <c r="AW19" s="466"/>
      <c r="AX19" s="467"/>
      <c r="AY19" s="257" t="s">
        <v>895</v>
      </c>
      <c r="AZ19" s="258"/>
      <c r="BA19" s="258"/>
      <c r="BB19" s="259"/>
      <c r="BC19" s="465">
        <v>200</v>
      </c>
      <c r="BD19" s="466"/>
      <c r="BE19" s="466"/>
      <c r="BF19" s="467"/>
      <c r="BG19" s="310">
        <f t="shared" si="0"/>
        <v>1</v>
      </c>
      <c r="BH19" s="311"/>
    </row>
    <row r="20" spans="1:60" s="3" customFormat="1" ht="20.100000000000001" customHeight="1">
      <c r="A20" s="475" t="s">
        <v>12</v>
      </c>
      <c r="B20" s="476"/>
      <c r="C20" s="497" t="s">
        <v>261</v>
      </c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9"/>
      <c r="AC20" s="546" t="s">
        <v>262</v>
      </c>
      <c r="AD20" s="547"/>
      <c r="AE20" s="462">
        <f>SUM(AE14:AH19)</f>
        <v>0</v>
      </c>
      <c r="AF20" s="463"/>
      <c r="AG20" s="463"/>
      <c r="AH20" s="464"/>
      <c r="AI20" s="462">
        <f t="shared" ref="AI20" si="5">SUM(AI14:AL19)</f>
        <v>200</v>
      </c>
      <c r="AJ20" s="463"/>
      <c r="AK20" s="463"/>
      <c r="AL20" s="464"/>
      <c r="AM20" s="462">
        <f t="shared" ref="AM20" si="6">SUM(AM14:AP19)</f>
        <v>200</v>
      </c>
      <c r="AN20" s="463"/>
      <c r="AO20" s="463"/>
      <c r="AP20" s="464"/>
      <c r="AQ20" s="472" t="s">
        <v>895</v>
      </c>
      <c r="AR20" s="473"/>
      <c r="AS20" s="473"/>
      <c r="AT20" s="474"/>
      <c r="AU20" s="462">
        <f t="shared" ref="AU20" si="7">SUM(AU14:AX19)</f>
        <v>0</v>
      </c>
      <c r="AV20" s="463"/>
      <c r="AW20" s="463"/>
      <c r="AX20" s="464"/>
      <c r="AY20" s="472" t="s">
        <v>895</v>
      </c>
      <c r="AZ20" s="473"/>
      <c r="BA20" s="473"/>
      <c r="BB20" s="474"/>
      <c r="BC20" s="462">
        <f t="shared" ref="BC20" si="8">SUM(BC14:BF19)</f>
        <v>200</v>
      </c>
      <c r="BD20" s="463"/>
      <c r="BE20" s="463"/>
      <c r="BF20" s="464"/>
      <c r="BG20" s="502">
        <f t="shared" si="0"/>
        <v>1</v>
      </c>
      <c r="BH20" s="503"/>
    </row>
    <row r="21" spans="1:60" ht="20.100000000000001" customHeight="1">
      <c r="A21" s="363" t="s">
        <v>13</v>
      </c>
      <c r="B21" s="364"/>
      <c r="C21" s="388" t="s">
        <v>263</v>
      </c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90"/>
      <c r="AC21" s="400" t="s">
        <v>264</v>
      </c>
      <c r="AD21" s="401"/>
      <c r="AE21" s="465">
        <v>0</v>
      </c>
      <c r="AF21" s="466"/>
      <c r="AG21" s="466"/>
      <c r="AH21" s="467"/>
      <c r="AI21" s="465">
        <v>0</v>
      </c>
      <c r="AJ21" s="466"/>
      <c r="AK21" s="466"/>
      <c r="AL21" s="467"/>
      <c r="AM21" s="465">
        <v>0</v>
      </c>
      <c r="AN21" s="466"/>
      <c r="AO21" s="466"/>
      <c r="AP21" s="467"/>
      <c r="AQ21" s="257" t="s">
        <v>895</v>
      </c>
      <c r="AR21" s="258"/>
      <c r="AS21" s="258"/>
      <c r="AT21" s="259"/>
      <c r="AU21" s="465">
        <v>0</v>
      </c>
      <c r="AV21" s="466"/>
      <c r="AW21" s="466"/>
      <c r="AX21" s="467"/>
      <c r="AY21" s="257" t="s">
        <v>895</v>
      </c>
      <c r="AZ21" s="258"/>
      <c r="BA21" s="258"/>
      <c r="BB21" s="259"/>
      <c r="BC21" s="465">
        <v>0</v>
      </c>
      <c r="BD21" s="466"/>
      <c r="BE21" s="466"/>
      <c r="BF21" s="467"/>
      <c r="BG21" s="310" t="str">
        <f t="shared" si="0"/>
        <v>n.é.</v>
      </c>
      <c r="BH21" s="311"/>
    </row>
    <row r="22" spans="1:60" ht="20.100000000000001" customHeight="1">
      <c r="A22" s="363" t="s">
        <v>14</v>
      </c>
      <c r="B22" s="364"/>
      <c r="C22" s="388" t="s">
        <v>430</v>
      </c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90"/>
      <c r="AC22" s="400" t="s">
        <v>265</v>
      </c>
      <c r="AD22" s="401"/>
      <c r="AE22" s="465">
        <v>0</v>
      </c>
      <c r="AF22" s="466"/>
      <c r="AG22" s="466"/>
      <c r="AH22" s="467"/>
      <c r="AI22" s="465">
        <v>0</v>
      </c>
      <c r="AJ22" s="466"/>
      <c r="AK22" s="466"/>
      <c r="AL22" s="467"/>
      <c r="AM22" s="465">
        <v>0</v>
      </c>
      <c r="AN22" s="466"/>
      <c r="AO22" s="466"/>
      <c r="AP22" s="467"/>
      <c r="AQ22" s="257" t="s">
        <v>895</v>
      </c>
      <c r="AR22" s="258"/>
      <c r="AS22" s="258"/>
      <c r="AT22" s="259"/>
      <c r="AU22" s="465">
        <v>0</v>
      </c>
      <c r="AV22" s="466"/>
      <c r="AW22" s="466"/>
      <c r="AX22" s="467"/>
      <c r="AY22" s="257" t="s">
        <v>895</v>
      </c>
      <c r="AZ22" s="258"/>
      <c r="BA22" s="258"/>
      <c r="BB22" s="259"/>
      <c r="BC22" s="465">
        <v>0</v>
      </c>
      <c r="BD22" s="466"/>
      <c r="BE22" s="466"/>
      <c r="BF22" s="467"/>
      <c r="BG22" s="310" t="str">
        <f t="shared" si="0"/>
        <v>n.é.</v>
      </c>
      <c r="BH22" s="311"/>
    </row>
    <row r="23" spans="1:60" ht="20.100000000000001" customHeight="1">
      <c r="A23" s="363" t="s">
        <v>15</v>
      </c>
      <c r="B23" s="364"/>
      <c r="C23" s="388" t="s">
        <v>431</v>
      </c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90"/>
      <c r="AC23" s="400" t="s">
        <v>266</v>
      </c>
      <c r="AD23" s="401"/>
      <c r="AE23" s="465">
        <v>0</v>
      </c>
      <c r="AF23" s="466"/>
      <c r="AG23" s="466"/>
      <c r="AH23" s="467"/>
      <c r="AI23" s="465">
        <v>0</v>
      </c>
      <c r="AJ23" s="466"/>
      <c r="AK23" s="466"/>
      <c r="AL23" s="467"/>
      <c r="AM23" s="465">
        <v>0</v>
      </c>
      <c r="AN23" s="466"/>
      <c r="AO23" s="466"/>
      <c r="AP23" s="467"/>
      <c r="AQ23" s="257" t="s">
        <v>895</v>
      </c>
      <c r="AR23" s="258"/>
      <c r="AS23" s="258"/>
      <c r="AT23" s="259"/>
      <c r="AU23" s="465">
        <v>0</v>
      </c>
      <c r="AV23" s="466"/>
      <c r="AW23" s="466"/>
      <c r="AX23" s="467"/>
      <c r="AY23" s="257" t="s">
        <v>895</v>
      </c>
      <c r="AZ23" s="258"/>
      <c r="BA23" s="258"/>
      <c r="BB23" s="259"/>
      <c r="BC23" s="465">
        <v>0</v>
      </c>
      <c r="BD23" s="466"/>
      <c r="BE23" s="466"/>
      <c r="BF23" s="467"/>
      <c r="BG23" s="310" t="str">
        <f t="shared" si="0"/>
        <v>n.é.</v>
      </c>
      <c r="BH23" s="311"/>
    </row>
    <row r="24" spans="1:60" ht="20.100000000000001" customHeight="1">
      <c r="A24" s="363" t="s">
        <v>53</v>
      </c>
      <c r="B24" s="364"/>
      <c r="C24" s="388" t="s">
        <v>432</v>
      </c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90"/>
      <c r="AC24" s="400" t="s">
        <v>267</v>
      </c>
      <c r="AD24" s="401"/>
      <c r="AE24" s="465">
        <v>0</v>
      </c>
      <c r="AF24" s="466"/>
      <c r="AG24" s="466"/>
      <c r="AH24" s="467"/>
      <c r="AI24" s="465">
        <v>0</v>
      </c>
      <c r="AJ24" s="466"/>
      <c r="AK24" s="466"/>
      <c r="AL24" s="467"/>
      <c r="AM24" s="465">
        <v>0</v>
      </c>
      <c r="AN24" s="466"/>
      <c r="AO24" s="466"/>
      <c r="AP24" s="467"/>
      <c r="AQ24" s="257" t="s">
        <v>895</v>
      </c>
      <c r="AR24" s="258"/>
      <c r="AS24" s="258"/>
      <c r="AT24" s="259"/>
      <c r="AU24" s="465">
        <v>0</v>
      </c>
      <c r="AV24" s="466"/>
      <c r="AW24" s="466"/>
      <c r="AX24" s="467"/>
      <c r="AY24" s="257" t="s">
        <v>895</v>
      </c>
      <c r="AZ24" s="258"/>
      <c r="BA24" s="258"/>
      <c r="BB24" s="259"/>
      <c r="BC24" s="465">
        <v>0</v>
      </c>
      <c r="BD24" s="466"/>
      <c r="BE24" s="466"/>
      <c r="BF24" s="467"/>
      <c r="BG24" s="310" t="str">
        <f t="shared" si="0"/>
        <v>n.é.</v>
      </c>
      <c r="BH24" s="311"/>
    </row>
    <row r="25" spans="1:60" ht="20.100000000000001" customHeight="1">
      <c r="A25" s="363" t="s">
        <v>54</v>
      </c>
      <c r="B25" s="364"/>
      <c r="C25" s="388" t="s">
        <v>268</v>
      </c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90"/>
      <c r="AC25" s="400" t="s">
        <v>269</v>
      </c>
      <c r="AD25" s="401"/>
      <c r="AE25" s="465">
        <v>0</v>
      </c>
      <c r="AF25" s="466"/>
      <c r="AG25" s="466"/>
      <c r="AH25" s="467"/>
      <c r="AI25" s="465">
        <v>0</v>
      </c>
      <c r="AJ25" s="466"/>
      <c r="AK25" s="466"/>
      <c r="AL25" s="467"/>
      <c r="AM25" s="465">
        <v>0</v>
      </c>
      <c r="AN25" s="466"/>
      <c r="AO25" s="466"/>
      <c r="AP25" s="467"/>
      <c r="AQ25" s="257" t="s">
        <v>895</v>
      </c>
      <c r="AR25" s="258"/>
      <c r="AS25" s="258"/>
      <c r="AT25" s="259"/>
      <c r="AU25" s="465">
        <v>0</v>
      </c>
      <c r="AV25" s="466"/>
      <c r="AW25" s="466"/>
      <c r="AX25" s="467"/>
      <c r="AY25" s="257" t="s">
        <v>895</v>
      </c>
      <c r="AZ25" s="258"/>
      <c r="BA25" s="258"/>
      <c r="BB25" s="259"/>
      <c r="BC25" s="465">
        <v>0</v>
      </c>
      <c r="BD25" s="466"/>
      <c r="BE25" s="466"/>
      <c r="BF25" s="467"/>
      <c r="BG25" s="310" t="str">
        <f t="shared" si="0"/>
        <v>n.é.</v>
      </c>
      <c r="BH25" s="311"/>
    </row>
    <row r="26" spans="1:60" s="3" customFormat="1" ht="20.100000000000001" customHeight="1">
      <c r="A26" s="475" t="s">
        <v>55</v>
      </c>
      <c r="B26" s="476"/>
      <c r="C26" s="497" t="s">
        <v>270</v>
      </c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9"/>
      <c r="AC26" s="546" t="s">
        <v>271</v>
      </c>
      <c r="AD26" s="547"/>
      <c r="AE26" s="462">
        <f>SUM(AE21:AH25)</f>
        <v>0</v>
      </c>
      <c r="AF26" s="463"/>
      <c r="AG26" s="463"/>
      <c r="AH26" s="464"/>
      <c r="AI26" s="462">
        <f t="shared" ref="AI26" si="9">SUM(AI21:AL25)</f>
        <v>0</v>
      </c>
      <c r="AJ26" s="463"/>
      <c r="AK26" s="463"/>
      <c r="AL26" s="464"/>
      <c r="AM26" s="462">
        <f t="shared" ref="AM26" si="10">SUM(AM21:AP25)</f>
        <v>0</v>
      </c>
      <c r="AN26" s="463"/>
      <c r="AO26" s="463"/>
      <c r="AP26" s="464"/>
      <c r="AQ26" s="472" t="s">
        <v>895</v>
      </c>
      <c r="AR26" s="473"/>
      <c r="AS26" s="473"/>
      <c r="AT26" s="474"/>
      <c r="AU26" s="462">
        <f t="shared" ref="AU26" si="11">SUM(AU21:AX25)</f>
        <v>0</v>
      </c>
      <c r="AV26" s="463"/>
      <c r="AW26" s="463"/>
      <c r="AX26" s="464"/>
      <c r="AY26" s="472" t="s">
        <v>895</v>
      </c>
      <c r="AZ26" s="473"/>
      <c r="BA26" s="473"/>
      <c r="BB26" s="474"/>
      <c r="BC26" s="462">
        <f t="shared" ref="BC26" si="12">SUM(BC21:BF25)</f>
        <v>0</v>
      </c>
      <c r="BD26" s="463"/>
      <c r="BE26" s="463"/>
      <c r="BF26" s="464"/>
      <c r="BG26" s="502" t="str">
        <f t="shared" si="0"/>
        <v>n.é.</v>
      </c>
      <c r="BH26" s="503"/>
    </row>
    <row r="27" spans="1:60" ht="20.100000000000001" customHeight="1">
      <c r="A27" s="363" t="s">
        <v>56</v>
      </c>
      <c r="B27" s="364"/>
      <c r="C27" s="388" t="s">
        <v>272</v>
      </c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90"/>
      <c r="AC27" s="400" t="s">
        <v>273</v>
      </c>
      <c r="AD27" s="401"/>
      <c r="AE27" s="465">
        <v>0</v>
      </c>
      <c r="AF27" s="466"/>
      <c r="AG27" s="466"/>
      <c r="AH27" s="467"/>
      <c r="AI27" s="465">
        <v>0</v>
      </c>
      <c r="AJ27" s="466"/>
      <c r="AK27" s="466"/>
      <c r="AL27" s="467"/>
      <c r="AM27" s="482">
        <v>0</v>
      </c>
      <c r="AN27" s="483"/>
      <c r="AO27" s="483"/>
      <c r="AP27" s="484"/>
      <c r="AQ27" s="257" t="s">
        <v>895</v>
      </c>
      <c r="AR27" s="258"/>
      <c r="AS27" s="258"/>
      <c r="AT27" s="259"/>
      <c r="AU27" s="482">
        <v>0</v>
      </c>
      <c r="AV27" s="483"/>
      <c r="AW27" s="483"/>
      <c r="AX27" s="484"/>
      <c r="AY27" s="257" t="s">
        <v>895</v>
      </c>
      <c r="AZ27" s="258"/>
      <c r="BA27" s="258"/>
      <c r="BB27" s="259"/>
      <c r="BC27" s="482">
        <v>0</v>
      </c>
      <c r="BD27" s="483"/>
      <c r="BE27" s="483"/>
      <c r="BF27" s="484"/>
      <c r="BG27" s="310" t="str">
        <f t="shared" si="0"/>
        <v>n.é.</v>
      </c>
      <c r="BH27" s="311"/>
    </row>
    <row r="28" spans="1:60" ht="20.100000000000001" customHeight="1">
      <c r="A28" s="363" t="s">
        <v>106</v>
      </c>
      <c r="B28" s="364"/>
      <c r="C28" s="388" t="s">
        <v>274</v>
      </c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90"/>
      <c r="AC28" s="400" t="s">
        <v>275</v>
      </c>
      <c r="AD28" s="401"/>
      <c r="AE28" s="465">
        <v>0</v>
      </c>
      <c r="AF28" s="466"/>
      <c r="AG28" s="466"/>
      <c r="AH28" s="467"/>
      <c r="AI28" s="465">
        <v>0</v>
      </c>
      <c r="AJ28" s="466"/>
      <c r="AK28" s="466"/>
      <c r="AL28" s="467"/>
      <c r="AM28" s="482">
        <v>0</v>
      </c>
      <c r="AN28" s="483"/>
      <c r="AO28" s="483"/>
      <c r="AP28" s="484"/>
      <c r="AQ28" s="257" t="s">
        <v>895</v>
      </c>
      <c r="AR28" s="258"/>
      <c r="AS28" s="258"/>
      <c r="AT28" s="259"/>
      <c r="AU28" s="482">
        <v>0</v>
      </c>
      <c r="AV28" s="483"/>
      <c r="AW28" s="483"/>
      <c r="AX28" s="484"/>
      <c r="AY28" s="257" t="s">
        <v>895</v>
      </c>
      <c r="AZ28" s="258"/>
      <c r="BA28" s="258"/>
      <c r="BB28" s="259"/>
      <c r="BC28" s="482">
        <v>0</v>
      </c>
      <c r="BD28" s="483"/>
      <c r="BE28" s="483"/>
      <c r="BF28" s="484"/>
      <c r="BG28" s="310" t="str">
        <f t="shared" si="0"/>
        <v>n.é.</v>
      </c>
      <c r="BH28" s="311"/>
    </row>
    <row r="29" spans="1:60" s="3" customFormat="1" ht="20.100000000000001" customHeight="1">
      <c r="A29" s="475" t="s">
        <v>107</v>
      </c>
      <c r="B29" s="476"/>
      <c r="C29" s="497" t="s">
        <v>276</v>
      </c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9"/>
      <c r="AC29" s="546" t="s">
        <v>277</v>
      </c>
      <c r="AD29" s="547"/>
      <c r="AE29" s="462">
        <f>SUM(AE27:AH28)</f>
        <v>0</v>
      </c>
      <c r="AF29" s="463"/>
      <c r="AG29" s="463"/>
      <c r="AH29" s="464"/>
      <c r="AI29" s="462">
        <f t="shared" ref="AI29" si="13">SUM(AI27:AL28)</f>
        <v>0</v>
      </c>
      <c r="AJ29" s="463"/>
      <c r="AK29" s="463"/>
      <c r="AL29" s="464"/>
      <c r="AM29" s="462">
        <f t="shared" ref="AM29" si="14">SUM(AM27:AP28)</f>
        <v>0</v>
      </c>
      <c r="AN29" s="463"/>
      <c r="AO29" s="463"/>
      <c r="AP29" s="464"/>
      <c r="AQ29" s="472" t="s">
        <v>895</v>
      </c>
      <c r="AR29" s="473"/>
      <c r="AS29" s="473"/>
      <c r="AT29" s="474"/>
      <c r="AU29" s="462">
        <f t="shared" ref="AU29" si="15">SUM(AU27:AX28)</f>
        <v>0</v>
      </c>
      <c r="AV29" s="463"/>
      <c r="AW29" s="463"/>
      <c r="AX29" s="464"/>
      <c r="AY29" s="472" t="s">
        <v>895</v>
      </c>
      <c r="AZ29" s="473"/>
      <c r="BA29" s="473"/>
      <c r="BB29" s="474"/>
      <c r="BC29" s="462">
        <f t="shared" ref="BC29" si="16">SUM(BC27:BF28)</f>
        <v>0</v>
      </c>
      <c r="BD29" s="463"/>
      <c r="BE29" s="463"/>
      <c r="BF29" s="464"/>
      <c r="BG29" s="502" t="str">
        <f t="shared" si="0"/>
        <v>n.é.</v>
      </c>
      <c r="BH29" s="503"/>
    </row>
    <row r="30" spans="1:60" ht="20.100000000000001" customHeight="1">
      <c r="A30" s="363" t="s">
        <v>179</v>
      </c>
      <c r="B30" s="364"/>
      <c r="C30" s="388" t="s">
        <v>278</v>
      </c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90"/>
      <c r="AC30" s="400" t="s">
        <v>279</v>
      </c>
      <c r="AD30" s="401"/>
      <c r="AE30" s="465">
        <v>0</v>
      </c>
      <c r="AF30" s="466"/>
      <c r="AG30" s="466"/>
      <c r="AH30" s="467"/>
      <c r="AI30" s="465">
        <v>0</v>
      </c>
      <c r="AJ30" s="466"/>
      <c r="AK30" s="466"/>
      <c r="AL30" s="467"/>
      <c r="AM30" s="465">
        <v>0</v>
      </c>
      <c r="AN30" s="466"/>
      <c r="AO30" s="466"/>
      <c r="AP30" s="467"/>
      <c r="AQ30" s="257" t="s">
        <v>895</v>
      </c>
      <c r="AR30" s="258"/>
      <c r="AS30" s="258"/>
      <c r="AT30" s="259"/>
      <c r="AU30" s="465">
        <v>0</v>
      </c>
      <c r="AV30" s="466"/>
      <c r="AW30" s="466"/>
      <c r="AX30" s="467"/>
      <c r="AY30" s="257" t="s">
        <v>895</v>
      </c>
      <c r="AZ30" s="258"/>
      <c r="BA30" s="258"/>
      <c r="BB30" s="259"/>
      <c r="BC30" s="465">
        <v>0</v>
      </c>
      <c r="BD30" s="466"/>
      <c r="BE30" s="466"/>
      <c r="BF30" s="467"/>
      <c r="BG30" s="310" t="str">
        <f t="shared" si="0"/>
        <v>n.é.</v>
      </c>
      <c r="BH30" s="311"/>
    </row>
    <row r="31" spans="1:60" ht="20.100000000000001" customHeight="1">
      <c r="A31" s="363" t="s">
        <v>180</v>
      </c>
      <c r="B31" s="364"/>
      <c r="C31" s="388" t="s">
        <v>280</v>
      </c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90"/>
      <c r="AC31" s="400" t="s">
        <v>281</v>
      </c>
      <c r="AD31" s="401"/>
      <c r="AE31" s="465">
        <v>0</v>
      </c>
      <c r="AF31" s="466"/>
      <c r="AG31" s="466"/>
      <c r="AH31" s="467"/>
      <c r="AI31" s="465">
        <v>0</v>
      </c>
      <c r="AJ31" s="466"/>
      <c r="AK31" s="466"/>
      <c r="AL31" s="467"/>
      <c r="AM31" s="465">
        <v>0</v>
      </c>
      <c r="AN31" s="466"/>
      <c r="AO31" s="466"/>
      <c r="AP31" s="467"/>
      <c r="AQ31" s="257" t="s">
        <v>895</v>
      </c>
      <c r="AR31" s="258"/>
      <c r="AS31" s="258"/>
      <c r="AT31" s="259"/>
      <c r="AU31" s="465">
        <v>0</v>
      </c>
      <c r="AV31" s="466"/>
      <c r="AW31" s="466"/>
      <c r="AX31" s="467"/>
      <c r="AY31" s="257" t="s">
        <v>895</v>
      </c>
      <c r="AZ31" s="258"/>
      <c r="BA31" s="258"/>
      <c r="BB31" s="259"/>
      <c r="BC31" s="465">
        <v>0</v>
      </c>
      <c r="BD31" s="466"/>
      <c r="BE31" s="466"/>
      <c r="BF31" s="467"/>
      <c r="BG31" s="310" t="str">
        <f t="shared" si="0"/>
        <v>n.é.</v>
      </c>
      <c r="BH31" s="311"/>
    </row>
    <row r="32" spans="1:60" ht="20.100000000000001" customHeight="1">
      <c r="A32" s="363" t="s">
        <v>181</v>
      </c>
      <c r="B32" s="364"/>
      <c r="C32" s="388" t="s">
        <v>282</v>
      </c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90"/>
      <c r="AC32" s="400" t="s">
        <v>283</v>
      </c>
      <c r="AD32" s="401"/>
      <c r="AE32" s="465">
        <v>0</v>
      </c>
      <c r="AF32" s="466"/>
      <c r="AG32" s="466"/>
      <c r="AH32" s="467"/>
      <c r="AI32" s="465">
        <v>0</v>
      </c>
      <c r="AJ32" s="466"/>
      <c r="AK32" s="466"/>
      <c r="AL32" s="467"/>
      <c r="AM32" s="465">
        <v>0</v>
      </c>
      <c r="AN32" s="466"/>
      <c r="AO32" s="466"/>
      <c r="AP32" s="467"/>
      <c r="AQ32" s="257" t="s">
        <v>895</v>
      </c>
      <c r="AR32" s="258"/>
      <c r="AS32" s="258"/>
      <c r="AT32" s="259"/>
      <c r="AU32" s="465">
        <v>0</v>
      </c>
      <c r="AV32" s="466"/>
      <c r="AW32" s="466"/>
      <c r="AX32" s="467"/>
      <c r="AY32" s="257" t="s">
        <v>895</v>
      </c>
      <c r="AZ32" s="258"/>
      <c r="BA32" s="258"/>
      <c r="BB32" s="259"/>
      <c r="BC32" s="465">
        <v>0</v>
      </c>
      <c r="BD32" s="466"/>
      <c r="BE32" s="466"/>
      <c r="BF32" s="467"/>
      <c r="BG32" s="310" t="str">
        <f t="shared" si="0"/>
        <v>n.é.</v>
      </c>
      <c r="BH32" s="311"/>
    </row>
    <row r="33" spans="1:60" ht="20.100000000000001" customHeight="1">
      <c r="A33" s="363" t="s">
        <v>182</v>
      </c>
      <c r="B33" s="364"/>
      <c r="C33" s="388" t="s">
        <v>284</v>
      </c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90"/>
      <c r="AC33" s="400" t="s">
        <v>285</v>
      </c>
      <c r="AD33" s="401"/>
      <c r="AE33" s="465">
        <v>0</v>
      </c>
      <c r="AF33" s="466"/>
      <c r="AG33" s="466"/>
      <c r="AH33" s="467"/>
      <c r="AI33" s="465">
        <v>0</v>
      </c>
      <c r="AJ33" s="466"/>
      <c r="AK33" s="466"/>
      <c r="AL33" s="467"/>
      <c r="AM33" s="465">
        <v>0</v>
      </c>
      <c r="AN33" s="466"/>
      <c r="AO33" s="466"/>
      <c r="AP33" s="467"/>
      <c r="AQ33" s="257" t="s">
        <v>895</v>
      </c>
      <c r="AR33" s="258"/>
      <c r="AS33" s="258"/>
      <c r="AT33" s="259"/>
      <c r="AU33" s="465">
        <v>0</v>
      </c>
      <c r="AV33" s="466"/>
      <c r="AW33" s="466"/>
      <c r="AX33" s="467"/>
      <c r="AY33" s="257" t="s">
        <v>895</v>
      </c>
      <c r="AZ33" s="258"/>
      <c r="BA33" s="258"/>
      <c r="BB33" s="259"/>
      <c r="BC33" s="465">
        <v>0</v>
      </c>
      <c r="BD33" s="466"/>
      <c r="BE33" s="466"/>
      <c r="BF33" s="467"/>
      <c r="BG33" s="310" t="str">
        <f t="shared" si="0"/>
        <v>n.é.</v>
      </c>
      <c r="BH33" s="311"/>
    </row>
    <row r="34" spans="1:60" ht="20.100000000000001" customHeight="1">
      <c r="A34" s="363" t="s">
        <v>183</v>
      </c>
      <c r="B34" s="364"/>
      <c r="C34" s="388" t="s">
        <v>286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90"/>
      <c r="AC34" s="400" t="s">
        <v>287</v>
      </c>
      <c r="AD34" s="401"/>
      <c r="AE34" s="465">
        <v>0</v>
      </c>
      <c r="AF34" s="466"/>
      <c r="AG34" s="466"/>
      <c r="AH34" s="467"/>
      <c r="AI34" s="465">
        <v>0</v>
      </c>
      <c r="AJ34" s="466"/>
      <c r="AK34" s="466"/>
      <c r="AL34" s="467"/>
      <c r="AM34" s="465">
        <v>0</v>
      </c>
      <c r="AN34" s="466"/>
      <c r="AO34" s="466"/>
      <c r="AP34" s="467"/>
      <c r="AQ34" s="257" t="s">
        <v>895</v>
      </c>
      <c r="AR34" s="258"/>
      <c r="AS34" s="258"/>
      <c r="AT34" s="259"/>
      <c r="AU34" s="465">
        <v>0</v>
      </c>
      <c r="AV34" s="466"/>
      <c r="AW34" s="466"/>
      <c r="AX34" s="467"/>
      <c r="AY34" s="257" t="s">
        <v>895</v>
      </c>
      <c r="AZ34" s="258"/>
      <c r="BA34" s="258"/>
      <c r="BB34" s="259"/>
      <c r="BC34" s="465">
        <v>0</v>
      </c>
      <c r="BD34" s="466"/>
      <c r="BE34" s="466"/>
      <c r="BF34" s="467"/>
      <c r="BG34" s="310" t="str">
        <f t="shared" si="0"/>
        <v>n.é.</v>
      </c>
      <c r="BH34" s="311"/>
    </row>
    <row r="35" spans="1:60" ht="20.100000000000001" customHeight="1">
      <c r="A35" s="363" t="s">
        <v>184</v>
      </c>
      <c r="B35" s="364"/>
      <c r="C35" s="388" t="s">
        <v>288</v>
      </c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90"/>
      <c r="AC35" s="400" t="s">
        <v>289</v>
      </c>
      <c r="AD35" s="401"/>
      <c r="AE35" s="465">
        <v>0</v>
      </c>
      <c r="AF35" s="466"/>
      <c r="AG35" s="466"/>
      <c r="AH35" s="467"/>
      <c r="AI35" s="465">
        <v>0</v>
      </c>
      <c r="AJ35" s="466"/>
      <c r="AK35" s="466"/>
      <c r="AL35" s="467"/>
      <c r="AM35" s="465">
        <v>0</v>
      </c>
      <c r="AN35" s="466"/>
      <c r="AO35" s="466"/>
      <c r="AP35" s="467"/>
      <c r="AQ35" s="257" t="s">
        <v>895</v>
      </c>
      <c r="AR35" s="258"/>
      <c r="AS35" s="258"/>
      <c r="AT35" s="259"/>
      <c r="AU35" s="465">
        <v>0</v>
      </c>
      <c r="AV35" s="466"/>
      <c r="AW35" s="466"/>
      <c r="AX35" s="467"/>
      <c r="AY35" s="257" t="s">
        <v>895</v>
      </c>
      <c r="AZ35" s="258"/>
      <c r="BA35" s="258"/>
      <c r="BB35" s="259"/>
      <c r="BC35" s="465">
        <v>0</v>
      </c>
      <c r="BD35" s="466"/>
      <c r="BE35" s="466"/>
      <c r="BF35" s="467"/>
      <c r="BG35" s="310" t="str">
        <f t="shared" si="0"/>
        <v>n.é.</v>
      </c>
      <c r="BH35" s="311"/>
    </row>
    <row r="36" spans="1:60" ht="20.100000000000001" customHeight="1">
      <c r="A36" s="363" t="s">
        <v>185</v>
      </c>
      <c r="B36" s="364"/>
      <c r="C36" s="388" t="s">
        <v>290</v>
      </c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90"/>
      <c r="AC36" s="400" t="s">
        <v>291</v>
      </c>
      <c r="AD36" s="401"/>
      <c r="AE36" s="465">
        <v>0</v>
      </c>
      <c r="AF36" s="466"/>
      <c r="AG36" s="466"/>
      <c r="AH36" s="467"/>
      <c r="AI36" s="465">
        <v>0</v>
      </c>
      <c r="AJ36" s="466"/>
      <c r="AK36" s="466"/>
      <c r="AL36" s="467"/>
      <c r="AM36" s="465">
        <v>0</v>
      </c>
      <c r="AN36" s="466"/>
      <c r="AO36" s="466"/>
      <c r="AP36" s="467"/>
      <c r="AQ36" s="257" t="s">
        <v>895</v>
      </c>
      <c r="AR36" s="258"/>
      <c r="AS36" s="258"/>
      <c r="AT36" s="259"/>
      <c r="AU36" s="465">
        <v>0</v>
      </c>
      <c r="AV36" s="466"/>
      <c r="AW36" s="466"/>
      <c r="AX36" s="467"/>
      <c r="AY36" s="257" t="s">
        <v>895</v>
      </c>
      <c r="AZ36" s="258"/>
      <c r="BA36" s="258"/>
      <c r="BB36" s="259"/>
      <c r="BC36" s="465">
        <v>0</v>
      </c>
      <c r="BD36" s="466"/>
      <c r="BE36" s="466"/>
      <c r="BF36" s="467"/>
      <c r="BG36" s="310" t="str">
        <f t="shared" si="0"/>
        <v>n.é.</v>
      </c>
      <c r="BH36" s="311"/>
    </row>
    <row r="37" spans="1:60" ht="20.100000000000001" customHeight="1">
      <c r="A37" s="363" t="s">
        <v>186</v>
      </c>
      <c r="B37" s="364"/>
      <c r="C37" s="388" t="s">
        <v>292</v>
      </c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90"/>
      <c r="AC37" s="400" t="s">
        <v>293</v>
      </c>
      <c r="AD37" s="401"/>
      <c r="AE37" s="465">
        <v>0</v>
      </c>
      <c r="AF37" s="466"/>
      <c r="AG37" s="466"/>
      <c r="AH37" s="467"/>
      <c r="AI37" s="465">
        <v>0</v>
      </c>
      <c r="AJ37" s="466"/>
      <c r="AK37" s="466"/>
      <c r="AL37" s="467"/>
      <c r="AM37" s="465">
        <v>0</v>
      </c>
      <c r="AN37" s="466"/>
      <c r="AO37" s="466"/>
      <c r="AP37" s="467"/>
      <c r="AQ37" s="257" t="s">
        <v>895</v>
      </c>
      <c r="AR37" s="258"/>
      <c r="AS37" s="258"/>
      <c r="AT37" s="259"/>
      <c r="AU37" s="465">
        <v>0</v>
      </c>
      <c r="AV37" s="466"/>
      <c r="AW37" s="466"/>
      <c r="AX37" s="467"/>
      <c r="AY37" s="257" t="s">
        <v>895</v>
      </c>
      <c r="AZ37" s="258"/>
      <c r="BA37" s="258"/>
      <c r="BB37" s="259"/>
      <c r="BC37" s="465">
        <v>0</v>
      </c>
      <c r="BD37" s="466"/>
      <c r="BE37" s="466"/>
      <c r="BF37" s="467"/>
      <c r="BG37" s="310" t="str">
        <f t="shared" si="0"/>
        <v>n.é.</v>
      </c>
      <c r="BH37" s="311"/>
    </row>
    <row r="38" spans="1:60" s="3" customFormat="1" ht="20.100000000000001" customHeight="1">
      <c r="A38" s="475" t="s">
        <v>187</v>
      </c>
      <c r="B38" s="476"/>
      <c r="C38" s="497" t="s">
        <v>294</v>
      </c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9"/>
      <c r="AC38" s="546" t="s">
        <v>295</v>
      </c>
      <c r="AD38" s="547"/>
      <c r="AE38" s="462">
        <f>SUM(AE33:AH37)</f>
        <v>0</v>
      </c>
      <c r="AF38" s="463"/>
      <c r="AG38" s="463"/>
      <c r="AH38" s="464"/>
      <c r="AI38" s="462">
        <f t="shared" ref="AI38" si="17">SUM(AI33:AL37)</f>
        <v>0</v>
      </c>
      <c r="AJ38" s="463"/>
      <c r="AK38" s="463"/>
      <c r="AL38" s="464"/>
      <c r="AM38" s="462">
        <f t="shared" ref="AM38" si="18">SUM(AM33:AP37)</f>
        <v>0</v>
      </c>
      <c r="AN38" s="463"/>
      <c r="AO38" s="463"/>
      <c r="AP38" s="464"/>
      <c r="AQ38" s="472" t="s">
        <v>895</v>
      </c>
      <c r="AR38" s="473"/>
      <c r="AS38" s="473"/>
      <c r="AT38" s="474"/>
      <c r="AU38" s="462">
        <f t="shared" ref="AU38" si="19">SUM(AU33:AX37)</f>
        <v>0</v>
      </c>
      <c r="AV38" s="463"/>
      <c r="AW38" s="463"/>
      <c r="AX38" s="464"/>
      <c r="AY38" s="472" t="s">
        <v>895</v>
      </c>
      <c r="AZ38" s="473"/>
      <c r="BA38" s="473"/>
      <c r="BB38" s="474"/>
      <c r="BC38" s="462">
        <f t="shared" ref="BC38" si="20">SUM(BC33:BF37)</f>
        <v>0</v>
      </c>
      <c r="BD38" s="463"/>
      <c r="BE38" s="463"/>
      <c r="BF38" s="464"/>
      <c r="BG38" s="502" t="str">
        <f t="shared" si="0"/>
        <v>n.é.</v>
      </c>
      <c r="BH38" s="503"/>
    </row>
    <row r="39" spans="1:60" ht="20.100000000000001" customHeight="1">
      <c r="A39" s="363" t="s">
        <v>188</v>
      </c>
      <c r="B39" s="364"/>
      <c r="C39" s="388" t="s">
        <v>296</v>
      </c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90"/>
      <c r="AC39" s="400" t="s">
        <v>297</v>
      </c>
      <c r="AD39" s="401"/>
      <c r="AE39" s="465">
        <v>0</v>
      </c>
      <c r="AF39" s="466"/>
      <c r="AG39" s="466"/>
      <c r="AH39" s="467"/>
      <c r="AI39" s="465">
        <v>0</v>
      </c>
      <c r="AJ39" s="466"/>
      <c r="AK39" s="466"/>
      <c r="AL39" s="467"/>
      <c r="AM39" s="482">
        <v>0</v>
      </c>
      <c r="AN39" s="483"/>
      <c r="AO39" s="483"/>
      <c r="AP39" s="484"/>
      <c r="AQ39" s="257" t="s">
        <v>895</v>
      </c>
      <c r="AR39" s="258"/>
      <c r="AS39" s="258"/>
      <c r="AT39" s="259"/>
      <c r="AU39" s="482">
        <v>0</v>
      </c>
      <c r="AV39" s="483"/>
      <c r="AW39" s="483"/>
      <c r="AX39" s="484"/>
      <c r="AY39" s="257" t="s">
        <v>895</v>
      </c>
      <c r="AZ39" s="258"/>
      <c r="BA39" s="258"/>
      <c r="BB39" s="259"/>
      <c r="BC39" s="482">
        <v>0</v>
      </c>
      <c r="BD39" s="483"/>
      <c r="BE39" s="483"/>
      <c r="BF39" s="484"/>
      <c r="BG39" s="310" t="str">
        <f t="shared" si="0"/>
        <v>n.é.</v>
      </c>
      <c r="BH39" s="311"/>
    </row>
    <row r="40" spans="1:60" s="3" customFormat="1" ht="20.100000000000001" customHeight="1">
      <c r="A40" s="475" t="s">
        <v>189</v>
      </c>
      <c r="B40" s="476"/>
      <c r="C40" s="497" t="s">
        <v>298</v>
      </c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  <c r="AB40" s="499"/>
      <c r="AC40" s="546" t="s">
        <v>299</v>
      </c>
      <c r="AD40" s="547"/>
      <c r="AE40" s="462">
        <f>SUM(AE29:AH32,AE38:AH39)</f>
        <v>0</v>
      </c>
      <c r="AF40" s="463"/>
      <c r="AG40" s="463"/>
      <c r="AH40" s="464"/>
      <c r="AI40" s="462">
        <f t="shared" ref="AI40" si="21">AI29+AI30+AI31+AI32+AI38+AI39</f>
        <v>0</v>
      </c>
      <c r="AJ40" s="463"/>
      <c r="AK40" s="463"/>
      <c r="AL40" s="464"/>
      <c r="AM40" s="462">
        <f t="shared" ref="AM40" si="22">AM29+AM30+AM31+AM32+AM38+AM39</f>
        <v>0</v>
      </c>
      <c r="AN40" s="463"/>
      <c r="AO40" s="463"/>
      <c r="AP40" s="464"/>
      <c r="AQ40" s="472" t="s">
        <v>895</v>
      </c>
      <c r="AR40" s="473"/>
      <c r="AS40" s="473"/>
      <c r="AT40" s="474"/>
      <c r="AU40" s="462">
        <f t="shared" ref="AU40" si="23">AU29+AU30+AU31+AU32+AU38+AU39</f>
        <v>0</v>
      </c>
      <c r="AV40" s="463"/>
      <c r="AW40" s="463"/>
      <c r="AX40" s="464"/>
      <c r="AY40" s="472" t="s">
        <v>895</v>
      </c>
      <c r="AZ40" s="473"/>
      <c r="BA40" s="473"/>
      <c r="BB40" s="474"/>
      <c r="BC40" s="462">
        <f t="shared" ref="BC40" si="24">BC29+BC30+BC31+BC32+BC38+BC39</f>
        <v>0</v>
      </c>
      <c r="BD40" s="463"/>
      <c r="BE40" s="463"/>
      <c r="BF40" s="464"/>
      <c r="BG40" s="502" t="str">
        <f t="shared" si="0"/>
        <v>n.é.</v>
      </c>
      <c r="BH40" s="503"/>
    </row>
    <row r="41" spans="1:60" ht="20.100000000000001" customHeight="1">
      <c r="A41" s="363" t="s">
        <v>190</v>
      </c>
      <c r="B41" s="364"/>
      <c r="C41" s="388" t="s">
        <v>300</v>
      </c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90"/>
      <c r="AC41" s="400" t="s">
        <v>301</v>
      </c>
      <c r="AD41" s="401"/>
      <c r="AE41" s="465">
        <v>0</v>
      </c>
      <c r="AF41" s="466"/>
      <c r="AG41" s="466"/>
      <c r="AH41" s="467"/>
      <c r="AI41" s="465">
        <v>0</v>
      </c>
      <c r="AJ41" s="466"/>
      <c r="AK41" s="466"/>
      <c r="AL41" s="467"/>
      <c r="AM41" s="465">
        <v>0</v>
      </c>
      <c r="AN41" s="466"/>
      <c r="AO41" s="466"/>
      <c r="AP41" s="467"/>
      <c r="AQ41" s="257" t="s">
        <v>895</v>
      </c>
      <c r="AR41" s="258"/>
      <c r="AS41" s="258"/>
      <c r="AT41" s="259"/>
      <c r="AU41" s="465">
        <v>0</v>
      </c>
      <c r="AV41" s="466"/>
      <c r="AW41" s="466"/>
      <c r="AX41" s="467"/>
      <c r="AY41" s="257" t="s">
        <v>895</v>
      </c>
      <c r="AZ41" s="258"/>
      <c r="BA41" s="258"/>
      <c r="BB41" s="259"/>
      <c r="BC41" s="465">
        <v>0</v>
      </c>
      <c r="BD41" s="466"/>
      <c r="BE41" s="466"/>
      <c r="BF41" s="467"/>
      <c r="BG41" s="310" t="str">
        <f t="shared" si="0"/>
        <v>n.é.</v>
      </c>
      <c r="BH41" s="311"/>
    </row>
    <row r="42" spans="1:60" ht="20.100000000000001" customHeight="1">
      <c r="A42" s="363" t="s">
        <v>191</v>
      </c>
      <c r="B42" s="364"/>
      <c r="C42" s="388" t="s">
        <v>302</v>
      </c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90"/>
      <c r="AC42" s="400" t="s">
        <v>303</v>
      </c>
      <c r="AD42" s="401"/>
      <c r="AE42" s="465">
        <v>0</v>
      </c>
      <c r="AF42" s="466"/>
      <c r="AG42" s="466"/>
      <c r="AH42" s="467"/>
      <c r="AI42" s="465">
        <v>32</v>
      </c>
      <c r="AJ42" s="466"/>
      <c r="AK42" s="466"/>
      <c r="AL42" s="467"/>
      <c r="AM42" s="465">
        <v>32</v>
      </c>
      <c r="AN42" s="466"/>
      <c r="AO42" s="466"/>
      <c r="AP42" s="467"/>
      <c r="AQ42" s="257" t="s">
        <v>895</v>
      </c>
      <c r="AR42" s="258"/>
      <c r="AS42" s="258"/>
      <c r="AT42" s="259"/>
      <c r="AU42" s="465">
        <v>0</v>
      </c>
      <c r="AV42" s="466"/>
      <c r="AW42" s="466"/>
      <c r="AX42" s="467"/>
      <c r="AY42" s="257" t="s">
        <v>895</v>
      </c>
      <c r="AZ42" s="258"/>
      <c r="BA42" s="258"/>
      <c r="BB42" s="259"/>
      <c r="BC42" s="465">
        <v>32</v>
      </c>
      <c r="BD42" s="466"/>
      <c r="BE42" s="466"/>
      <c r="BF42" s="467"/>
      <c r="BG42" s="310">
        <f t="shared" si="0"/>
        <v>1</v>
      </c>
      <c r="BH42" s="311"/>
    </row>
    <row r="43" spans="1:60" ht="20.100000000000001" customHeight="1">
      <c r="A43" s="363" t="s">
        <v>192</v>
      </c>
      <c r="B43" s="364"/>
      <c r="C43" s="388" t="s">
        <v>304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90"/>
      <c r="AC43" s="400" t="s">
        <v>305</v>
      </c>
      <c r="AD43" s="401"/>
      <c r="AE43" s="465">
        <v>0</v>
      </c>
      <c r="AF43" s="466"/>
      <c r="AG43" s="466"/>
      <c r="AH43" s="467"/>
      <c r="AI43" s="465">
        <v>0</v>
      </c>
      <c r="AJ43" s="466"/>
      <c r="AK43" s="466"/>
      <c r="AL43" s="467"/>
      <c r="AM43" s="465">
        <v>0</v>
      </c>
      <c r="AN43" s="466"/>
      <c r="AO43" s="466"/>
      <c r="AP43" s="467"/>
      <c r="AQ43" s="468" t="s">
        <v>895</v>
      </c>
      <c r="AR43" s="469"/>
      <c r="AS43" s="469"/>
      <c r="AT43" s="470"/>
      <c r="AU43" s="465">
        <v>0</v>
      </c>
      <c r="AV43" s="466"/>
      <c r="AW43" s="466"/>
      <c r="AX43" s="467"/>
      <c r="AY43" s="468" t="s">
        <v>895</v>
      </c>
      <c r="AZ43" s="469"/>
      <c r="BA43" s="469"/>
      <c r="BB43" s="470"/>
      <c r="BC43" s="465">
        <v>0</v>
      </c>
      <c r="BD43" s="466"/>
      <c r="BE43" s="466"/>
      <c r="BF43" s="467"/>
      <c r="BG43" s="437" t="str">
        <f t="shared" si="0"/>
        <v>n.é.</v>
      </c>
      <c r="BH43" s="438"/>
    </row>
    <row r="44" spans="1:60" ht="20.100000000000001" customHeight="1">
      <c r="A44" s="363" t="s">
        <v>193</v>
      </c>
      <c r="B44" s="364"/>
      <c r="C44" s="388" t="s">
        <v>306</v>
      </c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90"/>
      <c r="AC44" s="400" t="s">
        <v>307</v>
      </c>
      <c r="AD44" s="401"/>
      <c r="AE44" s="465">
        <v>0</v>
      </c>
      <c r="AF44" s="466"/>
      <c r="AG44" s="466"/>
      <c r="AH44" s="467"/>
      <c r="AI44" s="465">
        <v>0</v>
      </c>
      <c r="AJ44" s="466"/>
      <c r="AK44" s="466"/>
      <c r="AL44" s="467"/>
      <c r="AM44" s="465">
        <v>0</v>
      </c>
      <c r="AN44" s="466"/>
      <c r="AO44" s="466"/>
      <c r="AP44" s="467"/>
      <c r="AQ44" s="468" t="s">
        <v>895</v>
      </c>
      <c r="AR44" s="469"/>
      <c r="AS44" s="469"/>
      <c r="AT44" s="470"/>
      <c r="AU44" s="465">
        <v>0</v>
      </c>
      <c r="AV44" s="466"/>
      <c r="AW44" s="466"/>
      <c r="AX44" s="467"/>
      <c r="AY44" s="468" t="s">
        <v>895</v>
      </c>
      <c r="AZ44" s="469"/>
      <c r="BA44" s="469"/>
      <c r="BB44" s="470"/>
      <c r="BC44" s="465">
        <v>0</v>
      </c>
      <c r="BD44" s="466"/>
      <c r="BE44" s="466"/>
      <c r="BF44" s="467"/>
      <c r="BG44" s="437" t="str">
        <f t="shared" si="0"/>
        <v>n.é.</v>
      </c>
      <c r="BH44" s="438"/>
    </row>
    <row r="45" spans="1:60" ht="20.100000000000001" customHeight="1">
      <c r="A45" s="363" t="s">
        <v>194</v>
      </c>
      <c r="B45" s="364"/>
      <c r="C45" s="388" t="s">
        <v>308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90"/>
      <c r="AC45" s="400" t="s">
        <v>309</v>
      </c>
      <c r="AD45" s="401"/>
      <c r="AE45" s="465">
        <v>600</v>
      </c>
      <c r="AF45" s="466"/>
      <c r="AG45" s="466"/>
      <c r="AH45" s="467"/>
      <c r="AI45" s="465">
        <v>804</v>
      </c>
      <c r="AJ45" s="466"/>
      <c r="AK45" s="466"/>
      <c r="AL45" s="467"/>
      <c r="AM45" s="465">
        <v>804</v>
      </c>
      <c r="AN45" s="466"/>
      <c r="AO45" s="466"/>
      <c r="AP45" s="467"/>
      <c r="AQ45" s="468" t="s">
        <v>895</v>
      </c>
      <c r="AR45" s="469"/>
      <c r="AS45" s="469"/>
      <c r="AT45" s="470"/>
      <c r="AU45" s="465">
        <v>0</v>
      </c>
      <c r="AV45" s="466"/>
      <c r="AW45" s="466"/>
      <c r="AX45" s="467"/>
      <c r="AY45" s="468" t="s">
        <v>895</v>
      </c>
      <c r="AZ45" s="469"/>
      <c r="BA45" s="469"/>
      <c r="BB45" s="470"/>
      <c r="BC45" s="465">
        <v>804</v>
      </c>
      <c r="BD45" s="466"/>
      <c r="BE45" s="466"/>
      <c r="BF45" s="467"/>
      <c r="BG45" s="437">
        <f t="shared" si="0"/>
        <v>1</v>
      </c>
      <c r="BH45" s="438"/>
    </row>
    <row r="46" spans="1:60" ht="20.100000000000001" customHeight="1">
      <c r="A46" s="363" t="s">
        <v>195</v>
      </c>
      <c r="B46" s="364"/>
      <c r="C46" s="388" t="s">
        <v>310</v>
      </c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90"/>
      <c r="AC46" s="400" t="s">
        <v>311</v>
      </c>
      <c r="AD46" s="401"/>
      <c r="AE46" s="465">
        <v>0</v>
      </c>
      <c r="AF46" s="466"/>
      <c r="AG46" s="466"/>
      <c r="AH46" s="467"/>
      <c r="AI46" s="465">
        <v>0</v>
      </c>
      <c r="AJ46" s="466"/>
      <c r="AK46" s="466"/>
      <c r="AL46" s="467"/>
      <c r="AM46" s="465">
        <v>0</v>
      </c>
      <c r="AN46" s="466"/>
      <c r="AO46" s="466"/>
      <c r="AP46" s="467"/>
      <c r="AQ46" s="468" t="s">
        <v>895</v>
      </c>
      <c r="AR46" s="469"/>
      <c r="AS46" s="469"/>
      <c r="AT46" s="470"/>
      <c r="AU46" s="465">
        <v>0</v>
      </c>
      <c r="AV46" s="466"/>
      <c r="AW46" s="466"/>
      <c r="AX46" s="467"/>
      <c r="AY46" s="468" t="s">
        <v>895</v>
      </c>
      <c r="AZ46" s="469"/>
      <c r="BA46" s="469"/>
      <c r="BB46" s="470"/>
      <c r="BC46" s="465">
        <v>0</v>
      </c>
      <c r="BD46" s="466"/>
      <c r="BE46" s="466"/>
      <c r="BF46" s="467"/>
      <c r="BG46" s="437" t="str">
        <f t="shared" si="0"/>
        <v>n.é.</v>
      </c>
      <c r="BH46" s="438"/>
    </row>
    <row r="47" spans="1:60" ht="20.100000000000001" customHeight="1">
      <c r="A47" s="363" t="s">
        <v>196</v>
      </c>
      <c r="B47" s="364"/>
      <c r="C47" s="388" t="s">
        <v>312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90"/>
      <c r="AC47" s="400" t="s">
        <v>313</v>
      </c>
      <c r="AD47" s="401"/>
      <c r="AE47" s="465">
        <v>0</v>
      </c>
      <c r="AF47" s="466"/>
      <c r="AG47" s="466"/>
      <c r="AH47" s="467"/>
      <c r="AI47" s="465">
        <v>0</v>
      </c>
      <c r="AJ47" s="466"/>
      <c r="AK47" s="466"/>
      <c r="AL47" s="467"/>
      <c r="AM47" s="465">
        <v>0</v>
      </c>
      <c r="AN47" s="466"/>
      <c r="AO47" s="466"/>
      <c r="AP47" s="467"/>
      <c r="AQ47" s="468" t="s">
        <v>895</v>
      </c>
      <c r="AR47" s="469"/>
      <c r="AS47" s="469"/>
      <c r="AT47" s="470"/>
      <c r="AU47" s="465">
        <v>0</v>
      </c>
      <c r="AV47" s="466"/>
      <c r="AW47" s="466"/>
      <c r="AX47" s="467"/>
      <c r="AY47" s="468" t="s">
        <v>895</v>
      </c>
      <c r="AZ47" s="469"/>
      <c r="BA47" s="469"/>
      <c r="BB47" s="470"/>
      <c r="BC47" s="465">
        <v>0</v>
      </c>
      <c r="BD47" s="466"/>
      <c r="BE47" s="466"/>
      <c r="BF47" s="467"/>
      <c r="BG47" s="437" t="str">
        <f t="shared" si="0"/>
        <v>n.é.</v>
      </c>
      <c r="BH47" s="438"/>
    </row>
    <row r="48" spans="1:60" ht="20.100000000000001" customHeight="1">
      <c r="A48" s="363" t="s">
        <v>197</v>
      </c>
      <c r="B48" s="364"/>
      <c r="C48" s="388" t="s">
        <v>314</v>
      </c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90"/>
      <c r="AC48" s="400" t="s">
        <v>315</v>
      </c>
      <c r="AD48" s="401"/>
      <c r="AE48" s="465">
        <v>0</v>
      </c>
      <c r="AF48" s="466"/>
      <c r="AG48" s="466"/>
      <c r="AH48" s="467"/>
      <c r="AI48" s="465">
        <v>0</v>
      </c>
      <c r="AJ48" s="466"/>
      <c r="AK48" s="466"/>
      <c r="AL48" s="467"/>
      <c r="AM48" s="465">
        <v>0</v>
      </c>
      <c r="AN48" s="466"/>
      <c r="AO48" s="466"/>
      <c r="AP48" s="467"/>
      <c r="AQ48" s="468" t="s">
        <v>895</v>
      </c>
      <c r="AR48" s="469"/>
      <c r="AS48" s="469"/>
      <c r="AT48" s="470"/>
      <c r="AU48" s="465">
        <v>0</v>
      </c>
      <c r="AV48" s="466"/>
      <c r="AW48" s="466"/>
      <c r="AX48" s="467"/>
      <c r="AY48" s="468" t="s">
        <v>895</v>
      </c>
      <c r="AZ48" s="469"/>
      <c r="BA48" s="469"/>
      <c r="BB48" s="470"/>
      <c r="BC48" s="465">
        <v>0</v>
      </c>
      <c r="BD48" s="466"/>
      <c r="BE48" s="466"/>
      <c r="BF48" s="467"/>
      <c r="BG48" s="437" t="str">
        <f t="shared" si="0"/>
        <v>n.é.</v>
      </c>
      <c r="BH48" s="438"/>
    </row>
    <row r="49" spans="1:60" ht="20.100000000000001" customHeight="1">
      <c r="A49" s="363" t="s">
        <v>198</v>
      </c>
      <c r="B49" s="364"/>
      <c r="C49" s="388" t="s">
        <v>316</v>
      </c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90"/>
      <c r="AC49" s="400" t="s">
        <v>317</v>
      </c>
      <c r="AD49" s="401"/>
      <c r="AE49" s="465">
        <v>0</v>
      </c>
      <c r="AF49" s="466"/>
      <c r="AG49" s="466"/>
      <c r="AH49" s="467"/>
      <c r="AI49" s="465">
        <v>0</v>
      </c>
      <c r="AJ49" s="466"/>
      <c r="AK49" s="466"/>
      <c r="AL49" s="467"/>
      <c r="AM49" s="465">
        <v>0</v>
      </c>
      <c r="AN49" s="466"/>
      <c r="AO49" s="466"/>
      <c r="AP49" s="467"/>
      <c r="AQ49" s="468" t="s">
        <v>895</v>
      </c>
      <c r="AR49" s="469"/>
      <c r="AS49" s="469"/>
      <c r="AT49" s="470"/>
      <c r="AU49" s="465">
        <v>0</v>
      </c>
      <c r="AV49" s="466"/>
      <c r="AW49" s="466"/>
      <c r="AX49" s="467"/>
      <c r="AY49" s="468" t="s">
        <v>895</v>
      </c>
      <c r="AZ49" s="469"/>
      <c r="BA49" s="469"/>
      <c r="BB49" s="470"/>
      <c r="BC49" s="465">
        <v>0</v>
      </c>
      <c r="BD49" s="466"/>
      <c r="BE49" s="466"/>
      <c r="BF49" s="467"/>
      <c r="BG49" s="437" t="str">
        <f t="shared" si="0"/>
        <v>n.é.</v>
      </c>
      <c r="BH49" s="438"/>
    </row>
    <row r="50" spans="1:60" ht="20.100000000000001" customHeight="1">
      <c r="A50" s="363" t="s">
        <v>199</v>
      </c>
      <c r="B50" s="364"/>
      <c r="C50" s="388" t="s">
        <v>707</v>
      </c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90"/>
      <c r="AC50" s="400" t="s">
        <v>319</v>
      </c>
      <c r="AD50" s="401"/>
      <c r="AE50" s="465">
        <v>0</v>
      </c>
      <c r="AF50" s="466"/>
      <c r="AG50" s="466"/>
      <c r="AH50" s="467"/>
      <c r="AI50" s="465">
        <v>0</v>
      </c>
      <c r="AJ50" s="466"/>
      <c r="AK50" s="466"/>
      <c r="AL50" s="467"/>
      <c r="AM50" s="465">
        <v>0</v>
      </c>
      <c r="AN50" s="466"/>
      <c r="AO50" s="466"/>
      <c r="AP50" s="467"/>
      <c r="AQ50" s="468" t="s">
        <v>895</v>
      </c>
      <c r="AR50" s="469"/>
      <c r="AS50" s="469"/>
      <c r="AT50" s="470"/>
      <c r="AU50" s="465">
        <v>0</v>
      </c>
      <c r="AV50" s="466"/>
      <c r="AW50" s="466"/>
      <c r="AX50" s="467"/>
      <c r="AY50" s="468" t="s">
        <v>895</v>
      </c>
      <c r="AZ50" s="469"/>
      <c r="BA50" s="469"/>
      <c r="BB50" s="470"/>
      <c r="BC50" s="465">
        <v>0</v>
      </c>
      <c r="BD50" s="466"/>
      <c r="BE50" s="466"/>
      <c r="BF50" s="467"/>
      <c r="BG50" s="437" t="str">
        <f t="shared" si="0"/>
        <v>n.é.</v>
      </c>
      <c r="BH50" s="438"/>
    </row>
    <row r="51" spans="1:60" ht="20.100000000000001" customHeight="1">
      <c r="A51" s="363" t="s">
        <v>200</v>
      </c>
      <c r="B51" s="364"/>
      <c r="C51" s="388" t="s">
        <v>318</v>
      </c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90"/>
      <c r="AC51" s="400" t="s">
        <v>706</v>
      </c>
      <c r="AD51" s="401"/>
      <c r="AE51" s="465">
        <v>0</v>
      </c>
      <c r="AF51" s="466"/>
      <c r="AG51" s="466"/>
      <c r="AH51" s="467"/>
      <c r="AI51" s="465">
        <v>0</v>
      </c>
      <c r="AJ51" s="466"/>
      <c r="AK51" s="466"/>
      <c r="AL51" s="467"/>
      <c r="AM51" s="465">
        <v>0</v>
      </c>
      <c r="AN51" s="466"/>
      <c r="AO51" s="466"/>
      <c r="AP51" s="467"/>
      <c r="AQ51" s="468" t="s">
        <v>895</v>
      </c>
      <c r="AR51" s="469"/>
      <c r="AS51" s="469"/>
      <c r="AT51" s="470"/>
      <c r="AU51" s="465">
        <v>0</v>
      </c>
      <c r="AV51" s="466"/>
      <c r="AW51" s="466"/>
      <c r="AX51" s="467"/>
      <c r="AY51" s="468" t="s">
        <v>895</v>
      </c>
      <c r="AZ51" s="469"/>
      <c r="BA51" s="469"/>
      <c r="BB51" s="470"/>
      <c r="BC51" s="465">
        <v>0</v>
      </c>
      <c r="BD51" s="466"/>
      <c r="BE51" s="466"/>
      <c r="BF51" s="467"/>
      <c r="BG51" s="437" t="str">
        <f t="shared" si="0"/>
        <v>n.é.</v>
      </c>
      <c r="BH51" s="438"/>
    </row>
    <row r="52" spans="1:60" s="3" customFormat="1" ht="20.100000000000001" customHeight="1">
      <c r="A52" s="475" t="s">
        <v>201</v>
      </c>
      <c r="B52" s="476"/>
      <c r="C52" s="497" t="s">
        <v>708</v>
      </c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  <c r="W52" s="498"/>
      <c r="X52" s="498"/>
      <c r="Y52" s="498"/>
      <c r="Z52" s="498"/>
      <c r="AA52" s="498"/>
      <c r="AB52" s="499"/>
      <c r="AC52" s="546" t="s">
        <v>320</v>
      </c>
      <c r="AD52" s="547"/>
      <c r="AE52" s="462">
        <f>SUM(AE41:AH51)</f>
        <v>600</v>
      </c>
      <c r="AF52" s="463"/>
      <c r="AG52" s="463"/>
      <c r="AH52" s="464"/>
      <c r="AI52" s="462">
        <f t="shared" ref="AI52" si="25">AI41+AI42+AI43+AI44+AI45+AI46+AI47+AI48+AI49+AI51</f>
        <v>836</v>
      </c>
      <c r="AJ52" s="463"/>
      <c r="AK52" s="463"/>
      <c r="AL52" s="464"/>
      <c r="AM52" s="462">
        <f t="shared" ref="AM52" si="26">AM41+AM42+AM43+AM44+AM45+AM46+AM47+AM48+AM49+AM51</f>
        <v>836</v>
      </c>
      <c r="AN52" s="463"/>
      <c r="AO52" s="463"/>
      <c r="AP52" s="464"/>
      <c r="AQ52" s="472" t="s">
        <v>895</v>
      </c>
      <c r="AR52" s="473"/>
      <c r="AS52" s="473"/>
      <c r="AT52" s="474"/>
      <c r="AU52" s="462">
        <f t="shared" ref="AU52" si="27">AU41+AU42+AU43+AU44+AU45+AU46+AU47+AU48+AU49+AU51</f>
        <v>0</v>
      </c>
      <c r="AV52" s="463"/>
      <c r="AW52" s="463"/>
      <c r="AX52" s="464"/>
      <c r="AY52" s="472" t="s">
        <v>895</v>
      </c>
      <c r="AZ52" s="473"/>
      <c r="BA52" s="473"/>
      <c r="BB52" s="474"/>
      <c r="BC52" s="462">
        <f t="shared" ref="BC52" si="28">BC41+BC42+BC43+BC44+BC45+BC46+BC47+BC48+BC49+BC51</f>
        <v>836</v>
      </c>
      <c r="BD52" s="463"/>
      <c r="BE52" s="463"/>
      <c r="BF52" s="464"/>
      <c r="BG52" s="439">
        <f t="shared" si="0"/>
        <v>1</v>
      </c>
      <c r="BH52" s="440"/>
    </row>
    <row r="53" spans="1:60" ht="20.100000000000001" customHeight="1">
      <c r="A53" s="363" t="s">
        <v>202</v>
      </c>
      <c r="B53" s="364"/>
      <c r="C53" s="388" t="s">
        <v>321</v>
      </c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90"/>
      <c r="AC53" s="400" t="s">
        <v>322</v>
      </c>
      <c r="AD53" s="401"/>
      <c r="AE53" s="465">
        <v>0</v>
      </c>
      <c r="AF53" s="466"/>
      <c r="AG53" s="466"/>
      <c r="AH53" s="467"/>
      <c r="AI53" s="465">
        <v>0</v>
      </c>
      <c r="AJ53" s="466"/>
      <c r="AK53" s="466"/>
      <c r="AL53" s="467"/>
      <c r="AM53" s="465">
        <v>0</v>
      </c>
      <c r="AN53" s="466"/>
      <c r="AO53" s="466"/>
      <c r="AP53" s="467"/>
      <c r="AQ53" s="468" t="s">
        <v>895</v>
      </c>
      <c r="AR53" s="469"/>
      <c r="AS53" s="469"/>
      <c r="AT53" s="470"/>
      <c r="AU53" s="465">
        <v>0</v>
      </c>
      <c r="AV53" s="466"/>
      <c r="AW53" s="466"/>
      <c r="AX53" s="467"/>
      <c r="AY53" s="468" t="s">
        <v>895</v>
      </c>
      <c r="AZ53" s="469"/>
      <c r="BA53" s="469"/>
      <c r="BB53" s="470"/>
      <c r="BC53" s="465">
        <v>0</v>
      </c>
      <c r="BD53" s="466"/>
      <c r="BE53" s="466"/>
      <c r="BF53" s="467"/>
      <c r="BG53" s="437" t="str">
        <f t="shared" si="0"/>
        <v>n.é.</v>
      </c>
      <c r="BH53" s="438"/>
    </row>
    <row r="54" spans="1:60" ht="20.100000000000001" customHeight="1">
      <c r="A54" s="363" t="s">
        <v>203</v>
      </c>
      <c r="B54" s="364"/>
      <c r="C54" s="388" t="s">
        <v>323</v>
      </c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90"/>
      <c r="AC54" s="400" t="s">
        <v>324</v>
      </c>
      <c r="AD54" s="401"/>
      <c r="AE54" s="465">
        <v>0</v>
      </c>
      <c r="AF54" s="466"/>
      <c r="AG54" s="466"/>
      <c r="AH54" s="467"/>
      <c r="AI54" s="465">
        <v>0</v>
      </c>
      <c r="AJ54" s="466"/>
      <c r="AK54" s="466"/>
      <c r="AL54" s="467"/>
      <c r="AM54" s="465">
        <v>0</v>
      </c>
      <c r="AN54" s="466"/>
      <c r="AO54" s="466"/>
      <c r="AP54" s="467"/>
      <c r="AQ54" s="468" t="s">
        <v>895</v>
      </c>
      <c r="AR54" s="469"/>
      <c r="AS54" s="469"/>
      <c r="AT54" s="470"/>
      <c r="AU54" s="465">
        <v>0</v>
      </c>
      <c r="AV54" s="466"/>
      <c r="AW54" s="466"/>
      <c r="AX54" s="467"/>
      <c r="AY54" s="468" t="s">
        <v>895</v>
      </c>
      <c r="AZ54" s="469"/>
      <c r="BA54" s="469"/>
      <c r="BB54" s="470"/>
      <c r="BC54" s="465">
        <v>0</v>
      </c>
      <c r="BD54" s="466"/>
      <c r="BE54" s="466"/>
      <c r="BF54" s="467"/>
      <c r="BG54" s="437" t="str">
        <f t="shared" si="0"/>
        <v>n.é.</v>
      </c>
      <c r="BH54" s="438"/>
    </row>
    <row r="55" spans="1:60" ht="20.100000000000001" customHeight="1">
      <c r="A55" s="363" t="s">
        <v>204</v>
      </c>
      <c r="B55" s="364"/>
      <c r="C55" s="388" t="s">
        <v>325</v>
      </c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90"/>
      <c r="AC55" s="400" t="s">
        <v>326</v>
      </c>
      <c r="AD55" s="401"/>
      <c r="AE55" s="465">
        <v>0</v>
      </c>
      <c r="AF55" s="466"/>
      <c r="AG55" s="466"/>
      <c r="AH55" s="467"/>
      <c r="AI55" s="465">
        <v>0</v>
      </c>
      <c r="AJ55" s="466"/>
      <c r="AK55" s="466"/>
      <c r="AL55" s="467"/>
      <c r="AM55" s="465">
        <v>0</v>
      </c>
      <c r="AN55" s="466"/>
      <c r="AO55" s="466"/>
      <c r="AP55" s="467"/>
      <c r="AQ55" s="468" t="s">
        <v>895</v>
      </c>
      <c r="AR55" s="469"/>
      <c r="AS55" s="469"/>
      <c r="AT55" s="470"/>
      <c r="AU55" s="465">
        <v>0</v>
      </c>
      <c r="AV55" s="466"/>
      <c r="AW55" s="466"/>
      <c r="AX55" s="467"/>
      <c r="AY55" s="468" t="s">
        <v>895</v>
      </c>
      <c r="AZ55" s="469"/>
      <c r="BA55" s="469"/>
      <c r="BB55" s="470"/>
      <c r="BC55" s="465">
        <v>0</v>
      </c>
      <c r="BD55" s="466"/>
      <c r="BE55" s="466"/>
      <c r="BF55" s="467"/>
      <c r="BG55" s="437" t="str">
        <f t="shared" si="0"/>
        <v>n.é.</v>
      </c>
      <c r="BH55" s="438"/>
    </row>
    <row r="56" spans="1:60" ht="20.100000000000001" customHeight="1">
      <c r="A56" s="363" t="s">
        <v>205</v>
      </c>
      <c r="B56" s="364"/>
      <c r="C56" s="388" t="s">
        <v>327</v>
      </c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90"/>
      <c r="AC56" s="400" t="s">
        <v>328</v>
      </c>
      <c r="AD56" s="401"/>
      <c r="AE56" s="465">
        <v>0</v>
      </c>
      <c r="AF56" s="466"/>
      <c r="AG56" s="466"/>
      <c r="AH56" s="467"/>
      <c r="AI56" s="465">
        <v>0</v>
      </c>
      <c r="AJ56" s="466"/>
      <c r="AK56" s="466"/>
      <c r="AL56" s="467"/>
      <c r="AM56" s="465">
        <v>0</v>
      </c>
      <c r="AN56" s="466"/>
      <c r="AO56" s="466"/>
      <c r="AP56" s="467"/>
      <c r="AQ56" s="468" t="s">
        <v>895</v>
      </c>
      <c r="AR56" s="469"/>
      <c r="AS56" s="469"/>
      <c r="AT56" s="470"/>
      <c r="AU56" s="465">
        <v>0</v>
      </c>
      <c r="AV56" s="466"/>
      <c r="AW56" s="466"/>
      <c r="AX56" s="467"/>
      <c r="AY56" s="468" t="s">
        <v>895</v>
      </c>
      <c r="AZ56" s="469"/>
      <c r="BA56" s="469"/>
      <c r="BB56" s="470"/>
      <c r="BC56" s="465">
        <v>0</v>
      </c>
      <c r="BD56" s="466"/>
      <c r="BE56" s="466"/>
      <c r="BF56" s="467"/>
      <c r="BG56" s="437" t="str">
        <f t="shared" si="0"/>
        <v>n.é.</v>
      </c>
      <c r="BH56" s="438"/>
    </row>
    <row r="57" spans="1:60" ht="20.100000000000001" customHeight="1">
      <c r="A57" s="363" t="s">
        <v>206</v>
      </c>
      <c r="B57" s="364"/>
      <c r="C57" s="388" t="s">
        <v>329</v>
      </c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90"/>
      <c r="AC57" s="400" t="s">
        <v>330</v>
      </c>
      <c r="AD57" s="401"/>
      <c r="AE57" s="465">
        <v>0</v>
      </c>
      <c r="AF57" s="466"/>
      <c r="AG57" s="466"/>
      <c r="AH57" s="467"/>
      <c r="AI57" s="465">
        <v>0</v>
      </c>
      <c r="AJ57" s="466"/>
      <c r="AK57" s="466"/>
      <c r="AL57" s="467"/>
      <c r="AM57" s="465">
        <v>0</v>
      </c>
      <c r="AN57" s="466"/>
      <c r="AO57" s="466"/>
      <c r="AP57" s="467"/>
      <c r="AQ57" s="468" t="s">
        <v>895</v>
      </c>
      <c r="AR57" s="469"/>
      <c r="AS57" s="469"/>
      <c r="AT57" s="470"/>
      <c r="AU57" s="465">
        <v>0</v>
      </c>
      <c r="AV57" s="466"/>
      <c r="AW57" s="466"/>
      <c r="AX57" s="467"/>
      <c r="AY57" s="468" t="s">
        <v>895</v>
      </c>
      <c r="AZ57" s="469"/>
      <c r="BA57" s="469"/>
      <c r="BB57" s="470"/>
      <c r="BC57" s="465">
        <v>0</v>
      </c>
      <c r="BD57" s="466"/>
      <c r="BE57" s="466"/>
      <c r="BF57" s="467"/>
      <c r="BG57" s="437" t="str">
        <f t="shared" si="0"/>
        <v>n.é.</v>
      </c>
      <c r="BH57" s="438"/>
    </row>
    <row r="58" spans="1:60" s="3" customFormat="1" ht="20.100000000000001" customHeight="1">
      <c r="A58" s="475" t="s">
        <v>207</v>
      </c>
      <c r="B58" s="476"/>
      <c r="C58" s="497" t="s">
        <v>709</v>
      </c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498"/>
      <c r="AA58" s="498"/>
      <c r="AB58" s="499"/>
      <c r="AC58" s="546" t="s">
        <v>331</v>
      </c>
      <c r="AD58" s="547"/>
      <c r="AE58" s="462">
        <f>SUM(AE53:AH57)</f>
        <v>0</v>
      </c>
      <c r="AF58" s="463"/>
      <c r="AG58" s="463"/>
      <c r="AH58" s="464"/>
      <c r="AI58" s="462">
        <f t="shared" ref="AI58" si="29">SUM(AI53:AL57)</f>
        <v>0</v>
      </c>
      <c r="AJ58" s="463"/>
      <c r="AK58" s="463"/>
      <c r="AL58" s="464"/>
      <c r="AM58" s="462">
        <f t="shared" ref="AM58" si="30">SUM(AM53:AP57)</f>
        <v>0</v>
      </c>
      <c r="AN58" s="463"/>
      <c r="AO58" s="463"/>
      <c r="AP58" s="464"/>
      <c r="AQ58" s="472" t="s">
        <v>895</v>
      </c>
      <c r="AR58" s="473"/>
      <c r="AS58" s="473"/>
      <c r="AT58" s="474"/>
      <c r="AU58" s="462">
        <f t="shared" ref="AU58" si="31">SUM(AU53:AX57)</f>
        <v>0</v>
      </c>
      <c r="AV58" s="463"/>
      <c r="AW58" s="463"/>
      <c r="AX58" s="464"/>
      <c r="AY58" s="472" t="s">
        <v>895</v>
      </c>
      <c r="AZ58" s="473"/>
      <c r="BA58" s="473"/>
      <c r="BB58" s="474"/>
      <c r="BC58" s="462">
        <f t="shared" ref="BC58" si="32">SUM(BC53:BF57)</f>
        <v>0</v>
      </c>
      <c r="BD58" s="463"/>
      <c r="BE58" s="463"/>
      <c r="BF58" s="464"/>
      <c r="BG58" s="439" t="str">
        <f t="shared" si="0"/>
        <v>n.é.</v>
      </c>
      <c r="BH58" s="440"/>
    </row>
    <row r="59" spans="1:60" ht="20.100000000000001" customHeight="1">
      <c r="A59" s="363" t="s">
        <v>208</v>
      </c>
      <c r="B59" s="364"/>
      <c r="C59" s="388" t="s">
        <v>433</v>
      </c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90"/>
      <c r="AC59" s="400" t="s">
        <v>332</v>
      </c>
      <c r="AD59" s="401"/>
      <c r="AE59" s="465">
        <v>0</v>
      </c>
      <c r="AF59" s="466"/>
      <c r="AG59" s="466"/>
      <c r="AH59" s="467"/>
      <c r="AI59" s="465">
        <v>0</v>
      </c>
      <c r="AJ59" s="466"/>
      <c r="AK59" s="466"/>
      <c r="AL59" s="467"/>
      <c r="AM59" s="465">
        <v>0</v>
      </c>
      <c r="AN59" s="466"/>
      <c r="AO59" s="466"/>
      <c r="AP59" s="467"/>
      <c r="AQ59" s="468" t="s">
        <v>895</v>
      </c>
      <c r="AR59" s="469"/>
      <c r="AS59" s="469"/>
      <c r="AT59" s="470"/>
      <c r="AU59" s="465">
        <v>0</v>
      </c>
      <c r="AV59" s="466"/>
      <c r="AW59" s="466"/>
      <c r="AX59" s="467"/>
      <c r="AY59" s="468" t="s">
        <v>895</v>
      </c>
      <c r="AZ59" s="469"/>
      <c r="BA59" s="469"/>
      <c r="BB59" s="470"/>
      <c r="BC59" s="465">
        <v>0</v>
      </c>
      <c r="BD59" s="466"/>
      <c r="BE59" s="466"/>
      <c r="BF59" s="467"/>
      <c r="BG59" s="437" t="str">
        <f t="shared" si="0"/>
        <v>n.é.</v>
      </c>
      <c r="BH59" s="438"/>
    </row>
    <row r="60" spans="1:60" ht="20.100000000000001" customHeight="1">
      <c r="A60" s="363" t="s">
        <v>209</v>
      </c>
      <c r="B60" s="364"/>
      <c r="C60" s="388" t="s">
        <v>710</v>
      </c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389"/>
      <c r="AA60" s="389"/>
      <c r="AB60" s="390"/>
      <c r="AC60" s="400" t="s">
        <v>333</v>
      </c>
      <c r="AD60" s="401"/>
      <c r="AE60" s="465">
        <v>0</v>
      </c>
      <c r="AF60" s="466"/>
      <c r="AG60" s="466"/>
      <c r="AH60" s="467"/>
      <c r="AI60" s="465">
        <v>0</v>
      </c>
      <c r="AJ60" s="466"/>
      <c r="AK60" s="466"/>
      <c r="AL60" s="467"/>
      <c r="AM60" s="465">
        <v>0</v>
      </c>
      <c r="AN60" s="466"/>
      <c r="AO60" s="466"/>
      <c r="AP60" s="467"/>
      <c r="AQ60" s="468" t="s">
        <v>895</v>
      </c>
      <c r="AR60" s="469"/>
      <c r="AS60" s="469"/>
      <c r="AT60" s="470"/>
      <c r="AU60" s="465">
        <v>0</v>
      </c>
      <c r="AV60" s="466"/>
      <c r="AW60" s="466"/>
      <c r="AX60" s="467"/>
      <c r="AY60" s="468" t="s">
        <v>895</v>
      </c>
      <c r="AZ60" s="469"/>
      <c r="BA60" s="469"/>
      <c r="BB60" s="470"/>
      <c r="BC60" s="465">
        <v>0</v>
      </c>
      <c r="BD60" s="466"/>
      <c r="BE60" s="466"/>
      <c r="BF60" s="467"/>
      <c r="BG60" s="437" t="str">
        <f t="shared" si="0"/>
        <v>n.é.</v>
      </c>
      <c r="BH60" s="438"/>
    </row>
    <row r="61" spans="1:60" ht="20.100000000000001" customHeight="1">
      <c r="A61" s="363" t="s">
        <v>210</v>
      </c>
      <c r="B61" s="364"/>
      <c r="C61" s="388" t="s">
        <v>713</v>
      </c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90"/>
      <c r="AC61" s="400" t="s">
        <v>335</v>
      </c>
      <c r="AD61" s="401"/>
      <c r="AE61" s="465">
        <v>0</v>
      </c>
      <c r="AF61" s="466"/>
      <c r="AG61" s="466"/>
      <c r="AH61" s="467"/>
      <c r="AI61" s="465">
        <v>0</v>
      </c>
      <c r="AJ61" s="466"/>
      <c r="AK61" s="466"/>
      <c r="AL61" s="467"/>
      <c r="AM61" s="465">
        <v>0</v>
      </c>
      <c r="AN61" s="466"/>
      <c r="AO61" s="466"/>
      <c r="AP61" s="467"/>
      <c r="AQ61" s="468" t="s">
        <v>895</v>
      </c>
      <c r="AR61" s="469"/>
      <c r="AS61" s="469"/>
      <c r="AT61" s="470"/>
      <c r="AU61" s="465">
        <v>0</v>
      </c>
      <c r="AV61" s="466"/>
      <c r="AW61" s="466"/>
      <c r="AX61" s="467"/>
      <c r="AY61" s="468" t="s">
        <v>895</v>
      </c>
      <c r="AZ61" s="469"/>
      <c r="BA61" s="469"/>
      <c r="BB61" s="470"/>
      <c r="BC61" s="465">
        <v>0</v>
      </c>
      <c r="BD61" s="466"/>
      <c r="BE61" s="466"/>
      <c r="BF61" s="467"/>
      <c r="BG61" s="437" t="str">
        <f t="shared" si="0"/>
        <v>n.é.</v>
      </c>
      <c r="BH61" s="438"/>
    </row>
    <row r="62" spans="1:60" ht="20.100000000000001" customHeight="1">
      <c r="A62" s="363" t="s">
        <v>211</v>
      </c>
      <c r="B62" s="364"/>
      <c r="C62" s="388" t="s">
        <v>434</v>
      </c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89"/>
      <c r="W62" s="389"/>
      <c r="X62" s="389"/>
      <c r="Y62" s="389"/>
      <c r="Z62" s="389"/>
      <c r="AA62" s="389"/>
      <c r="AB62" s="390"/>
      <c r="AC62" s="400" t="s">
        <v>711</v>
      </c>
      <c r="AD62" s="401"/>
      <c r="AE62" s="465">
        <v>0</v>
      </c>
      <c r="AF62" s="466"/>
      <c r="AG62" s="466"/>
      <c r="AH62" s="467"/>
      <c r="AI62" s="465">
        <v>0</v>
      </c>
      <c r="AJ62" s="466"/>
      <c r="AK62" s="466"/>
      <c r="AL62" s="467"/>
      <c r="AM62" s="465">
        <v>0</v>
      </c>
      <c r="AN62" s="466"/>
      <c r="AO62" s="466"/>
      <c r="AP62" s="467"/>
      <c r="AQ62" s="468" t="s">
        <v>895</v>
      </c>
      <c r="AR62" s="469"/>
      <c r="AS62" s="469"/>
      <c r="AT62" s="470"/>
      <c r="AU62" s="465">
        <v>0</v>
      </c>
      <c r="AV62" s="466"/>
      <c r="AW62" s="466"/>
      <c r="AX62" s="467"/>
      <c r="AY62" s="468" t="s">
        <v>895</v>
      </c>
      <c r="AZ62" s="469"/>
      <c r="BA62" s="469"/>
      <c r="BB62" s="470"/>
      <c r="BC62" s="465">
        <v>0</v>
      </c>
      <c r="BD62" s="466"/>
      <c r="BE62" s="466"/>
      <c r="BF62" s="467"/>
      <c r="BG62" s="437" t="str">
        <f t="shared" si="0"/>
        <v>n.é.</v>
      </c>
      <c r="BH62" s="438"/>
    </row>
    <row r="63" spans="1:60" ht="20.100000000000001" customHeight="1">
      <c r="A63" s="363" t="s">
        <v>212</v>
      </c>
      <c r="B63" s="364"/>
      <c r="C63" s="388" t="s">
        <v>334</v>
      </c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90"/>
      <c r="AC63" s="400" t="s">
        <v>712</v>
      </c>
      <c r="AD63" s="401"/>
      <c r="AE63" s="465">
        <v>0</v>
      </c>
      <c r="AF63" s="466"/>
      <c r="AG63" s="466"/>
      <c r="AH63" s="467"/>
      <c r="AI63" s="465">
        <v>0</v>
      </c>
      <c r="AJ63" s="466"/>
      <c r="AK63" s="466"/>
      <c r="AL63" s="467"/>
      <c r="AM63" s="465">
        <v>0</v>
      </c>
      <c r="AN63" s="466"/>
      <c r="AO63" s="466"/>
      <c r="AP63" s="467"/>
      <c r="AQ63" s="468" t="s">
        <v>895</v>
      </c>
      <c r="AR63" s="469"/>
      <c r="AS63" s="469"/>
      <c r="AT63" s="470"/>
      <c r="AU63" s="465">
        <v>0</v>
      </c>
      <c r="AV63" s="466"/>
      <c r="AW63" s="466"/>
      <c r="AX63" s="467"/>
      <c r="AY63" s="468" t="s">
        <v>895</v>
      </c>
      <c r="AZ63" s="469"/>
      <c r="BA63" s="469"/>
      <c r="BB63" s="470"/>
      <c r="BC63" s="465">
        <v>0</v>
      </c>
      <c r="BD63" s="466"/>
      <c r="BE63" s="466"/>
      <c r="BF63" s="467"/>
      <c r="BG63" s="437" t="str">
        <f t="shared" si="0"/>
        <v>n.é.</v>
      </c>
      <c r="BH63" s="438"/>
    </row>
    <row r="64" spans="1:60" s="3" customFormat="1" ht="20.100000000000001" customHeight="1">
      <c r="A64" s="475" t="s">
        <v>213</v>
      </c>
      <c r="B64" s="476"/>
      <c r="C64" s="497" t="s">
        <v>718</v>
      </c>
      <c r="D64" s="498"/>
      <c r="E64" s="498"/>
      <c r="F64" s="498"/>
      <c r="G64" s="498"/>
      <c r="H64" s="498"/>
      <c r="I64" s="498"/>
      <c r="J64" s="498"/>
      <c r="K64" s="498"/>
      <c r="L64" s="498"/>
      <c r="M64" s="498"/>
      <c r="N64" s="498"/>
      <c r="O64" s="498"/>
      <c r="P64" s="498"/>
      <c r="Q64" s="498"/>
      <c r="R64" s="498"/>
      <c r="S64" s="498"/>
      <c r="T64" s="498"/>
      <c r="U64" s="498"/>
      <c r="V64" s="498"/>
      <c r="W64" s="498"/>
      <c r="X64" s="498"/>
      <c r="Y64" s="498"/>
      <c r="Z64" s="498"/>
      <c r="AA64" s="498"/>
      <c r="AB64" s="499"/>
      <c r="AC64" s="546" t="s">
        <v>336</v>
      </c>
      <c r="AD64" s="547"/>
      <c r="AE64" s="462">
        <f>SUM(AE59:AH63)</f>
        <v>0</v>
      </c>
      <c r="AF64" s="463"/>
      <c r="AG64" s="463"/>
      <c r="AH64" s="464"/>
      <c r="AI64" s="462">
        <f t="shared" ref="AI64" si="33">SUM(AI59:AL63)</f>
        <v>0</v>
      </c>
      <c r="AJ64" s="463"/>
      <c r="AK64" s="463"/>
      <c r="AL64" s="464"/>
      <c r="AM64" s="462">
        <f t="shared" ref="AM64" si="34">SUM(AM59:AP63)</f>
        <v>0</v>
      </c>
      <c r="AN64" s="463"/>
      <c r="AO64" s="463"/>
      <c r="AP64" s="464"/>
      <c r="AQ64" s="472" t="s">
        <v>895</v>
      </c>
      <c r="AR64" s="473"/>
      <c r="AS64" s="473"/>
      <c r="AT64" s="474"/>
      <c r="AU64" s="462">
        <f t="shared" ref="AU64" si="35">SUM(AU59:AX63)</f>
        <v>0</v>
      </c>
      <c r="AV64" s="463"/>
      <c r="AW64" s="463"/>
      <c r="AX64" s="464"/>
      <c r="AY64" s="472" t="s">
        <v>895</v>
      </c>
      <c r="AZ64" s="473"/>
      <c r="BA64" s="473"/>
      <c r="BB64" s="474"/>
      <c r="BC64" s="462">
        <f t="shared" ref="BC64" si="36">SUM(BC59:BF63)</f>
        <v>0</v>
      </c>
      <c r="BD64" s="463"/>
      <c r="BE64" s="463"/>
      <c r="BF64" s="464"/>
      <c r="BG64" s="439" t="str">
        <f t="shared" si="0"/>
        <v>n.é.</v>
      </c>
      <c r="BH64" s="440"/>
    </row>
    <row r="65" spans="1:60" ht="20.100000000000001" customHeight="1">
      <c r="A65" s="363" t="s">
        <v>214</v>
      </c>
      <c r="B65" s="364"/>
      <c r="C65" s="388" t="s">
        <v>435</v>
      </c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  <c r="V65" s="389"/>
      <c r="W65" s="389"/>
      <c r="X65" s="389"/>
      <c r="Y65" s="389"/>
      <c r="Z65" s="389"/>
      <c r="AA65" s="389"/>
      <c r="AB65" s="390"/>
      <c r="AC65" s="400" t="s">
        <v>337</v>
      </c>
      <c r="AD65" s="401"/>
      <c r="AE65" s="465">
        <v>0</v>
      </c>
      <c r="AF65" s="466"/>
      <c r="AG65" s="466"/>
      <c r="AH65" s="467"/>
      <c r="AI65" s="465">
        <v>0</v>
      </c>
      <c r="AJ65" s="466"/>
      <c r="AK65" s="466"/>
      <c r="AL65" s="467"/>
      <c r="AM65" s="465">
        <v>0</v>
      </c>
      <c r="AN65" s="466"/>
      <c r="AO65" s="466"/>
      <c r="AP65" s="467"/>
      <c r="AQ65" s="468" t="s">
        <v>895</v>
      </c>
      <c r="AR65" s="469"/>
      <c r="AS65" s="469"/>
      <c r="AT65" s="470"/>
      <c r="AU65" s="465">
        <v>0</v>
      </c>
      <c r="AV65" s="466"/>
      <c r="AW65" s="466"/>
      <c r="AX65" s="467"/>
      <c r="AY65" s="468" t="s">
        <v>895</v>
      </c>
      <c r="AZ65" s="469"/>
      <c r="BA65" s="469"/>
      <c r="BB65" s="470"/>
      <c r="BC65" s="465">
        <v>0</v>
      </c>
      <c r="BD65" s="466"/>
      <c r="BE65" s="466"/>
      <c r="BF65" s="467"/>
      <c r="BG65" s="437" t="str">
        <f t="shared" si="0"/>
        <v>n.é.</v>
      </c>
      <c r="BH65" s="438"/>
    </row>
    <row r="66" spans="1:60" ht="20.100000000000001" customHeight="1">
      <c r="A66" s="363" t="s">
        <v>215</v>
      </c>
      <c r="B66" s="364"/>
      <c r="C66" s="388" t="s">
        <v>716</v>
      </c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90"/>
      <c r="AC66" s="400" t="s">
        <v>338</v>
      </c>
      <c r="AD66" s="401"/>
      <c r="AE66" s="465">
        <v>0</v>
      </c>
      <c r="AF66" s="466"/>
      <c r="AG66" s="466"/>
      <c r="AH66" s="467"/>
      <c r="AI66" s="465">
        <v>0</v>
      </c>
      <c r="AJ66" s="466"/>
      <c r="AK66" s="466"/>
      <c r="AL66" s="467"/>
      <c r="AM66" s="465">
        <v>0</v>
      </c>
      <c r="AN66" s="466"/>
      <c r="AO66" s="466"/>
      <c r="AP66" s="467"/>
      <c r="AQ66" s="468" t="s">
        <v>895</v>
      </c>
      <c r="AR66" s="469"/>
      <c r="AS66" s="469"/>
      <c r="AT66" s="470"/>
      <c r="AU66" s="465">
        <v>0</v>
      </c>
      <c r="AV66" s="466"/>
      <c r="AW66" s="466"/>
      <c r="AX66" s="467"/>
      <c r="AY66" s="468" t="s">
        <v>895</v>
      </c>
      <c r="AZ66" s="469"/>
      <c r="BA66" s="469"/>
      <c r="BB66" s="470"/>
      <c r="BC66" s="465">
        <v>0</v>
      </c>
      <c r="BD66" s="466"/>
      <c r="BE66" s="466"/>
      <c r="BF66" s="467"/>
      <c r="BG66" s="437" t="str">
        <f t="shared" si="0"/>
        <v>n.é.</v>
      </c>
      <c r="BH66" s="438"/>
    </row>
    <row r="67" spans="1:60" ht="20.100000000000001" customHeight="1">
      <c r="A67" s="363" t="s">
        <v>216</v>
      </c>
      <c r="B67" s="364"/>
      <c r="C67" s="388" t="s">
        <v>717</v>
      </c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90"/>
      <c r="AC67" s="400" t="s">
        <v>340</v>
      </c>
      <c r="AD67" s="401"/>
      <c r="AE67" s="465">
        <v>0</v>
      </c>
      <c r="AF67" s="466"/>
      <c r="AG67" s="466"/>
      <c r="AH67" s="467"/>
      <c r="AI67" s="465">
        <v>0</v>
      </c>
      <c r="AJ67" s="466"/>
      <c r="AK67" s="466"/>
      <c r="AL67" s="467"/>
      <c r="AM67" s="465">
        <v>0</v>
      </c>
      <c r="AN67" s="466"/>
      <c r="AO67" s="466"/>
      <c r="AP67" s="467"/>
      <c r="AQ67" s="468" t="s">
        <v>895</v>
      </c>
      <c r="AR67" s="469"/>
      <c r="AS67" s="469"/>
      <c r="AT67" s="470"/>
      <c r="AU67" s="465">
        <v>0</v>
      </c>
      <c r="AV67" s="466"/>
      <c r="AW67" s="466"/>
      <c r="AX67" s="467"/>
      <c r="AY67" s="468" t="s">
        <v>895</v>
      </c>
      <c r="AZ67" s="469"/>
      <c r="BA67" s="469"/>
      <c r="BB67" s="470"/>
      <c r="BC67" s="465">
        <v>0</v>
      </c>
      <c r="BD67" s="466"/>
      <c r="BE67" s="466"/>
      <c r="BF67" s="467"/>
      <c r="BG67" s="437" t="str">
        <f t="shared" si="0"/>
        <v>n.é.</v>
      </c>
      <c r="BH67" s="438"/>
    </row>
    <row r="68" spans="1:60" ht="20.100000000000001" customHeight="1">
      <c r="A68" s="363" t="s">
        <v>217</v>
      </c>
      <c r="B68" s="364"/>
      <c r="C68" s="388" t="s">
        <v>436</v>
      </c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89"/>
      <c r="U68" s="389"/>
      <c r="V68" s="389"/>
      <c r="W68" s="389"/>
      <c r="X68" s="389"/>
      <c r="Y68" s="389"/>
      <c r="Z68" s="389"/>
      <c r="AA68" s="389"/>
      <c r="AB68" s="390"/>
      <c r="AC68" s="400" t="s">
        <v>714</v>
      </c>
      <c r="AD68" s="401"/>
      <c r="AE68" s="465">
        <v>0</v>
      </c>
      <c r="AF68" s="466"/>
      <c r="AG68" s="466"/>
      <c r="AH68" s="467"/>
      <c r="AI68" s="465">
        <v>0</v>
      </c>
      <c r="AJ68" s="466"/>
      <c r="AK68" s="466"/>
      <c r="AL68" s="467"/>
      <c r="AM68" s="465">
        <v>0</v>
      </c>
      <c r="AN68" s="466"/>
      <c r="AO68" s="466"/>
      <c r="AP68" s="467"/>
      <c r="AQ68" s="468" t="s">
        <v>895</v>
      </c>
      <c r="AR68" s="469"/>
      <c r="AS68" s="469"/>
      <c r="AT68" s="470"/>
      <c r="AU68" s="465">
        <v>0</v>
      </c>
      <c r="AV68" s="466"/>
      <c r="AW68" s="466"/>
      <c r="AX68" s="467"/>
      <c r="AY68" s="468" t="s">
        <v>895</v>
      </c>
      <c r="AZ68" s="469"/>
      <c r="BA68" s="469"/>
      <c r="BB68" s="470"/>
      <c r="BC68" s="465">
        <v>0</v>
      </c>
      <c r="BD68" s="466"/>
      <c r="BE68" s="466"/>
      <c r="BF68" s="467"/>
      <c r="BG68" s="437" t="str">
        <f t="shared" si="0"/>
        <v>n.é.</v>
      </c>
      <c r="BH68" s="438"/>
    </row>
    <row r="69" spans="1:60" ht="20.100000000000001" customHeight="1">
      <c r="A69" s="363" t="s">
        <v>218</v>
      </c>
      <c r="B69" s="364"/>
      <c r="C69" s="388" t="s">
        <v>339</v>
      </c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89"/>
      <c r="S69" s="389"/>
      <c r="T69" s="389"/>
      <c r="U69" s="389"/>
      <c r="V69" s="389"/>
      <c r="W69" s="389"/>
      <c r="X69" s="389"/>
      <c r="Y69" s="389"/>
      <c r="Z69" s="389"/>
      <c r="AA69" s="389"/>
      <c r="AB69" s="390"/>
      <c r="AC69" s="400" t="s">
        <v>715</v>
      </c>
      <c r="AD69" s="401"/>
      <c r="AE69" s="465">
        <v>0</v>
      </c>
      <c r="AF69" s="466"/>
      <c r="AG69" s="466"/>
      <c r="AH69" s="467"/>
      <c r="AI69" s="465">
        <v>0</v>
      </c>
      <c r="AJ69" s="466"/>
      <c r="AK69" s="466"/>
      <c r="AL69" s="467"/>
      <c r="AM69" s="465">
        <v>0</v>
      </c>
      <c r="AN69" s="466"/>
      <c r="AO69" s="466"/>
      <c r="AP69" s="467"/>
      <c r="AQ69" s="468" t="s">
        <v>895</v>
      </c>
      <c r="AR69" s="469"/>
      <c r="AS69" s="469"/>
      <c r="AT69" s="470"/>
      <c r="AU69" s="465">
        <v>0</v>
      </c>
      <c r="AV69" s="466"/>
      <c r="AW69" s="466"/>
      <c r="AX69" s="467"/>
      <c r="AY69" s="468" t="s">
        <v>895</v>
      </c>
      <c r="AZ69" s="469"/>
      <c r="BA69" s="469"/>
      <c r="BB69" s="470"/>
      <c r="BC69" s="465">
        <v>0</v>
      </c>
      <c r="BD69" s="466"/>
      <c r="BE69" s="466"/>
      <c r="BF69" s="467"/>
      <c r="BG69" s="437" t="str">
        <f t="shared" si="0"/>
        <v>n.é.</v>
      </c>
      <c r="BH69" s="438"/>
    </row>
    <row r="70" spans="1:60" s="3" customFormat="1" ht="20.100000000000001" customHeight="1">
      <c r="A70" s="475" t="s">
        <v>219</v>
      </c>
      <c r="B70" s="476"/>
      <c r="C70" s="497" t="s">
        <v>719</v>
      </c>
      <c r="D70" s="498"/>
      <c r="E70" s="498"/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498"/>
      <c r="T70" s="498"/>
      <c r="U70" s="498"/>
      <c r="V70" s="498"/>
      <c r="W70" s="498"/>
      <c r="X70" s="498"/>
      <c r="Y70" s="498"/>
      <c r="Z70" s="498"/>
      <c r="AA70" s="498"/>
      <c r="AB70" s="499"/>
      <c r="AC70" s="546" t="s">
        <v>341</v>
      </c>
      <c r="AD70" s="547"/>
      <c r="AE70" s="462">
        <f>SUM(AE65:AH69)</f>
        <v>0</v>
      </c>
      <c r="AF70" s="463"/>
      <c r="AG70" s="463"/>
      <c r="AH70" s="464"/>
      <c r="AI70" s="462">
        <f t="shared" ref="AI70" si="37">SUM(AI65:AL69)</f>
        <v>0</v>
      </c>
      <c r="AJ70" s="463"/>
      <c r="AK70" s="463"/>
      <c r="AL70" s="464"/>
      <c r="AM70" s="462">
        <f t="shared" ref="AM70" si="38">SUM(AM65:AP69)</f>
        <v>0</v>
      </c>
      <c r="AN70" s="463"/>
      <c r="AO70" s="463"/>
      <c r="AP70" s="464"/>
      <c r="AQ70" s="472" t="s">
        <v>895</v>
      </c>
      <c r="AR70" s="473"/>
      <c r="AS70" s="473"/>
      <c r="AT70" s="474"/>
      <c r="AU70" s="462">
        <f t="shared" ref="AU70" si="39">SUM(AU65:AX69)</f>
        <v>0</v>
      </c>
      <c r="AV70" s="463"/>
      <c r="AW70" s="463"/>
      <c r="AX70" s="464"/>
      <c r="AY70" s="472" t="s">
        <v>895</v>
      </c>
      <c r="AZ70" s="473"/>
      <c r="BA70" s="473"/>
      <c r="BB70" s="474"/>
      <c r="BC70" s="462">
        <f t="shared" ref="BC70" si="40">SUM(BC65:BF69)</f>
        <v>0</v>
      </c>
      <c r="BD70" s="463"/>
      <c r="BE70" s="463"/>
      <c r="BF70" s="464"/>
      <c r="BG70" s="439" t="str">
        <f t="shared" si="0"/>
        <v>n.é.</v>
      </c>
      <c r="BH70" s="440"/>
    </row>
    <row r="71" spans="1:60" s="3" customFormat="1" ht="20.100000000000001" customHeight="1">
      <c r="A71" s="378" t="s">
        <v>220</v>
      </c>
      <c r="B71" s="379"/>
      <c r="C71" s="405" t="s">
        <v>720</v>
      </c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7"/>
      <c r="AC71" s="408" t="s">
        <v>342</v>
      </c>
      <c r="AD71" s="409"/>
      <c r="AE71" s="518">
        <f>AE20+AE26+AE40+AE52+AE58+AE64+AE70</f>
        <v>600</v>
      </c>
      <c r="AF71" s="519"/>
      <c r="AG71" s="519"/>
      <c r="AH71" s="520"/>
      <c r="AI71" s="518">
        <f t="shared" ref="AI71" si="41">AI20+AI26+AI40+AI52+AI58+AI64+AI70</f>
        <v>1036</v>
      </c>
      <c r="AJ71" s="519"/>
      <c r="AK71" s="519"/>
      <c r="AL71" s="520"/>
      <c r="AM71" s="518">
        <f t="shared" ref="AM71" si="42">AM20+AM26+AM40+AM52+AM58+AM64+AM70</f>
        <v>1036</v>
      </c>
      <c r="AN71" s="519"/>
      <c r="AO71" s="519"/>
      <c r="AP71" s="520"/>
      <c r="AQ71" s="537" t="s">
        <v>895</v>
      </c>
      <c r="AR71" s="538"/>
      <c r="AS71" s="538"/>
      <c r="AT71" s="539"/>
      <c r="AU71" s="518">
        <f t="shared" ref="AU71" si="43">AU20+AU26+AU40+AU52+AU58+AU64+AU70</f>
        <v>0</v>
      </c>
      <c r="AV71" s="519"/>
      <c r="AW71" s="519"/>
      <c r="AX71" s="520"/>
      <c r="AY71" s="537" t="s">
        <v>895</v>
      </c>
      <c r="AZ71" s="538"/>
      <c r="BA71" s="538"/>
      <c r="BB71" s="539"/>
      <c r="BC71" s="518">
        <f t="shared" ref="BC71" si="44">BC20+BC26+BC40+BC52+BC58+BC64+BC70</f>
        <v>1036</v>
      </c>
      <c r="BD71" s="519"/>
      <c r="BE71" s="519"/>
      <c r="BF71" s="520"/>
      <c r="BG71" s="508">
        <f t="shared" si="0"/>
        <v>1</v>
      </c>
      <c r="BH71" s="509"/>
    </row>
    <row r="72" spans="1:60" ht="20.100000000000001" customHeight="1">
      <c r="A72" s="363" t="s">
        <v>221</v>
      </c>
      <c r="B72" s="364"/>
      <c r="C72" s="365" t="s">
        <v>721</v>
      </c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7"/>
      <c r="AC72" s="368" t="s">
        <v>343</v>
      </c>
      <c r="AD72" s="369"/>
      <c r="AE72" s="465">
        <v>0</v>
      </c>
      <c r="AF72" s="466"/>
      <c r="AG72" s="466"/>
      <c r="AH72" s="467"/>
      <c r="AI72" s="465">
        <v>0</v>
      </c>
      <c r="AJ72" s="466"/>
      <c r="AK72" s="466"/>
      <c r="AL72" s="467"/>
      <c r="AM72" s="465">
        <v>0</v>
      </c>
      <c r="AN72" s="466"/>
      <c r="AO72" s="466"/>
      <c r="AP72" s="467"/>
      <c r="AQ72" s="468" t="s">
        <v>895</v>
      </c>
      <c r="AR72" s="469"/>
      <c r="AS72" s="469"/>
      <c r="AT72" s="470"/>
      <c r="AU72" s="465">
        <v>0</v>
      </c>
      <c r="AV72" s="466"/>
      <c r="AW72" s="466"/>
      <c r="AX72" s="467"/>
      <c r="AY72" s="468" t="s">
        <v>895</v>
      </c>
      <c r="AZ72" s="469"/>
      <c r="BA72" s="469"/>
      <c r="BB72" s="470"/>
      <c r="BC72" s="465">
        <v>0</v>
      </c>
      <c r="BD72" s="466"/>
      <c r="BE72" s="466"/>
      <c r="BF72" s="467"/>
      <c r="BG72" s="437" t="str">
        <f t="shared" si="0"/>
        <v>n.é.</v>
      </c>
      <c r="BH72" s="438"/>
    </row>
    <row r="73" spans="1:60" ht="20.100000000000001" customHeight="1">
      <c r="A73" s="363" t="s">
        <v>222</v>
      </c>
      <c r="B73" s="364"/>
      <c r="C73" s="388" t="s">
        <v>344</v>
      </c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90"/>
      <c r="AC73" s="368" t="s">
        <v>345</v>
      </c>
      <c r="AD73" s="369"/>
      <c r="AE73" s="465">
        <v>0</v>
      </c>
      <c r="AF73" s="466"/>
      <c r="AG73" s="466"/>
      <c r="AH73" s="467"/>
      <c r="AI73" s="465">
        <v>0</v>
      </c>
      <c r="AJ73" s="466"/>
      <c r="AK73" s="466"/>
      <c r="AL73" s="467"/>
      <c r="AM73" s="465">
        <v>0</v>
      </c>
      <c r="AN73" s="466"/>
      <c r="AO73" s="466"/>
      <c r="AP73" s="467"/>
      <c r="AQ73" s="468" t="s">
        <v>895</v>
      </c>
      <c r="AR73" s="469"/>
      <c r="AS73" s="469"/>
      <c r="AT73" s="470"/>
      <c r="AU73" s="465">
        <v>0</v>
      </c>
      <c r="AV73" s="466"/>
      <c r="AW73" s="466"/>
      <c r="AX73" s="467"/>
      <c r="AY73" s="468" t="s">
        <v>895</v>
      </c>
      <c r="AZ73" s="469"/>
      <c r="BA73" s="469"/>
      <c r="BB73" s="470"/>
      <c r="BC73" s="465">
        <v>0</v>
      </c>
      <c r="BD73" s="466"/>
      <c r="BE73" s="466"/>
      <c r="BF73" s="467"/>
      <c r="BG73" s="437" t="str">
        <f t="shared" ref="BG73:BG141" si="45">IF(AI73&gt;0,BC73/AI73,"n.é.")</f>
        <v>n.é.</v>
      </c>
      <c r="BH73" s="438"/>
    </row>
    <row r="74" spans="1:60" ht="20.100000000000001" customHeight="1">
      <c r="A74" s="363" t="s">
        <v>223</v>
      </c>
      <c r="B74" s="364"/>
      <c r="C74" s="365" t="s">
        <v>722</v>
      </c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7"/>
      <c r="AC74" s="368" t="s">
        <v>346</v>
      </c>
      <c r="AD74" s="369"/>
      <c r="AE74" s="465">
        <v>0</v>
      </c>
      <c r="AF74" s="466"/>
      <c r="AG74" s="466"/>
      <c r="AH74" s="467"/>
      <c r="AI74" s="465">
        <v>0</v>
      </c>
      <c r="AJ74" s="466"/>
      <c r="AK74" s="466"/>
      <c r="AL74" s="467"/>
      <c r="AM74" s="465">
        <v>0</v>
      </c>
      <c r="AN74" s="466"/>
      <c r="AO74" s="466"/>
      <c r="AP74" s="467"/>
      <c r="AQ74" s="468" t="s">
        <v>895</v>
      </c>
      <c r="AR74" s="469"/>
      <c r="AS74" s="469"/>
      <c r="AT74" s="470"/>
      <c r="AU74" s="465">
        <v>0</v>
      </c>
      <c r="AV74" s="466"/>
      <c r="AW74" s="466"/>
      <c r="AX74" s="467"/>
      <c r="AY74" s="468" t="s">
        <v>895</v>
      </c>
      <c r="AZ74" s="469"/>
      <c r="BA74" s="469"/>
      <c r="BB74" s="470"/>
      <c r="BC74" s="465">
        <v>0</v>
      </c>
      <c r="BD74" s="466"/>
      <c r="BE74" s="466"/>
      <c r="BF74" s="467"/>
      <c r="BG74" s="437" t="str">
        <f t="shared" si="45"/>
        <v>n.é.</v>
      </c>
      <c r="BH74" s="438"/>
    </row>
    <row r="75" spans="1:60" s="3" customFormat="1" ht="20.100000000000001" customHeight="1">
      <c r="A75" s="475" t="s">
        <v>224</v>
      </c>
      <c r="B75" s="476"/>
      <c r="C75" s="497" t="s">
        <v>725</v>
      </c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98"/>
      <c r="O75" s="498"/>
      <c r="P75" s="498"/>
      <c r="Q75" s="498"/>
      <c r="R75" s="498"/>
      <c r="S75" s="498"/>
      <c r="T75" s="498"/>
      <c r="U75" s="498"/>
      <c r="V75" s="498"/>
      <c r="W75" s="498"/>
      <c r="X75" s="498"/>
      <c r="Y75" s="498"/>
      <c r="Z75" s="498"/>
      <c r="AA75" s="498"/>
      <c r="AB75" s="499"/>
      <c r="AC75" s="480" t="s">
        <v>347</v>
      </c>
      <c r="AD75" s="481"/>
      <c r="AE75" s="462">
        <f>SUM(AE72:AH74)</f>
        <v>0</v>
      </c>
      <c r="AF75" s="463"/>
      <c r="AG75" s="463"/>
      <c r="AH75" s="464"/>
      <c r="AI75" s="462">
        <f t="shared" ref="AI75" si="46">SUM(AI72:AL74)</f>
        <v>0</v>
      </c>
      <c r="AJ75" s="463"/>
      <c r="AK75" s="463"/>
      <c r="AL75" s="464"/>
      <c r="AM75" s="462">
        <f t="shared" ref="AM75" si="47">SUM(AM72:AP74)</f>
        <v>0</v>
      </c>
      <c r="AN75" s="463"/>
      <c r="AO75" s="463"/>
      <c r="AP75" s="464"/>
      <c r="AQ75" s="472" t="s">
        <v>895</v>
      </c>
      <c r="AR75" s="473"/>
      <c r="AS75" s="473"/>
      <c r="AT75" s="474"/>
      <c r="AU75" s="462">
        <f t="shared" ref="AU75" si="48">SUM(AU72:AX74)</f>
        <v>0</v>
      </c>
      <c r="AV75" s="463"/>
      <c r="AW75" s="463"/>
      <c r="AX75" s="464"/>
      <c r="AY75" s="472" t="s">
        <v>895</v>
      </c>
      <c r="AZ75" s="473"/>
      <c r="BA75" s="473"/>
      <c r="BB75" s="474"/>
      <c r="BC75" s="462">
        <f t="shared" ref="BC75" si="49">SUM(BC72:BF74)</f>
        <v>0</v>
      </c>
      <c r="BD75" s="463"/>
      <c r="BE75" s="463"/>
      <c r="BF75" s="464"/>
      <c r="BG75" s="439" t="str">
        <f t="shared" si="45"/>
        <v>n.é.</v>
      </c>
      <c r="BH75" s="440"/>
    </row>
    <row r="76" spans="1:60" ht="20.100000000000001" customHeight="1">
      <c r="A76" s="363" t="s">
        <v>225</v>
      </c>
      <c r="B76" s="364"/>
      <c r="C76" s="388" t="s">
        <v>348</v>
      </c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89"/>
      <c r="R76" s="389"/>
      <c r="S76" s="389"/>
      <c r="T76" s="389"/>
      <c r="U76" s="389"/>
      <c r="V76" s="389"/>
      <c r="W76" s="389"/>
      <c r="X76" s="389"/>
      <c r="Y76" s="389"/>
      <c r="Z76" s="389"/>
      <c r="AA76" s="389"/>
      <c r="AB76" s="390"/>
      <c r="AC76" s="368" t="s">
        <v>349</v>
      </c>
      <c r="AD76" s="369"/>
      <c r="AE76" s="465">
        <v>0</v>
      </c>
      <c r="AF76" s="466"/>
      <c r="AG76" s="466"/>
      <c r="AH76" s="467"/>
      <c r="AI76" s="465">
        <v>0</v>
      </c>
      <c r="AJ76" s="466"/>
      <c r="AK76" s="466"/>
      <c r="AL76" s="467"/>
      <c r="AM76" s="465">
        <v>0</v>
      </c>
      <c r="AN76" s="466"/>
      <c r="AO76" s="466"/>
      <c r="AP76" s="467"/>
      <c r="AQ76" s="468" t="s">
        <v>895</v>
      </c>
      <c r="AR76" s="469"/>
      <c r="AS76" s="469"/>
      <c r="AT76" s="470"/>
      <c r="AU76" s="465">
        <v>0</v>
      </c>
      <c r="AV76" s="466"/>
      <c r="AW76" s="466"/>
      <c r="AX76" s="467"/>
      <c r="AY76" s="468" t="s">
        <v>895</v>
      </c>
      <c r="AZ76" s="469"/>
      <c r="BA76" s="469"/>
      <c r="BB76" s="470"/>
      <c r="BC76" s="465">
        <v>0</v>
      </c>
      <c r="BD76" s="466"/>
      <c r="BE76" s="466"/>
      <c r="BF76" s="467"/>
      <c r="BG76" s="437" t="str">
        <f t="shared" si="45"/>
        <v>n.é.</v>
      </c>
      <c r="BH76" s="438"/>
    </row>
    <row r="77" spans="1:60" ht="20.100000000000001" customHeight="1">
      <c r="A77" s="363" t="s">
        <v>226</v>
      </c>
      <c r="B77" s="364"/>
      <c r="C77" s="365" t="s">
        <v>723</v>
      </c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7"/>
      <c r="AC77" s="368" t="s">
        <v>350</v>
      </c>
      <c r="AD77" s="369"/>
      <c r="AE77" s="465">
        <v>0</v>
      </c>
      <c r="AF77" s="466"/>
      <c r="AG77" s="466"/>
      <c r="AH77" s="467"/>
      <c r="AI77" s="465">
        <v>0</v>
      </c>
      <c r="AJ77" s="466"/>
      <c r="AK77" s="466"/>
      <c r="AL77" s="467"/>
      <c r="AM77" s="465">
        <v>0</v>
      </c>
      <c r="AN77" s="466"/>
      <c r="AO77" s="466"/>
      <c r="AP77" s="467"/>
      <c r="AQ77" s="468" t="s">
        <v>895</v>
      </c>
      <c r="AR77" s="469"/>
      <c r="AS77" s="469"/>
      <c r="AT77" s="470"/>
      <c r="AU77" s="465">
        <v>0</v>
      </c>
      <c r="AV77" s="466"/>
      <c r="AW77" s="466"/>
      <c r="AX77" s="467"/>
      <c r="AY77" s="468" t="s">
        <v>895</v>
      </c>
      <c r="AZ77" s="469"/>
      <c r="BA77" s="469"/>
      <c r="BB77" s="470"/>
      <c r="BC77" s="465">
        <v>0</v>
      </c>
      <c r="BD77" s="466"/>
      <c r="BE77" s="466"/>
      <c r="BF77" s="467"/>
      <c r="BG77" s="437" t="str">
        <f t="shared" si="45"/>
        <v>n.é.</v>
      </c>
      <c r="BH77" s="438"/>
    </row>
    <row r="78" spans="1:60" ht="20.100000000000001" customHeight="1">
      <c r="A78" s="363" t="s">
        <v>227</v>
      </c>
      <c r="B78" s="364"/>
      <c r="C78" s="388" t="s">
        <v>351</v>
      </c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89"/>
      <c r="W78" s="389"/>
      <c r="X78" s="389"/>
      <c r="Y78" s="389"/>
      <c r="Z78" s="389"/>
      <c r="AA78" s="389"/>
      <c r="AB78" s="390"/>
      <c r="AC78" s="368" t="s">
        <v>352</v>
      </c>
      <c r="AD78" s="369"/>
      <c r="AE78" s="465">
        <v>0</v>
      </c>
      <c r="AF78" s="466"/>
      <c r="AG78" s="466"/>
      <c r="AH78" s="467"/>
      <c r="AI78" s="465">
        <v>0</v>
      </c>
      <c r="AJ78" s="466"/>
      <c r="AK78" s="466"/>
      <c r="AL78" s="467"/>
      <c r="AM78" s="465">
        <v>0</v>
      </c>
      <c r="AN78" s="466"/>
      <c r="AO78" s="466"/>
      <c r="AP78" s="467"/>
      <c r="AQ78" s="468" t="s">
        <v>895</v>
      </c>
      <c r="AR78" s="469"/>
      <c r="AS78" s="469"/>
      <c r="AT78" s="470"/>
      <c r="AU78" s="465">
        <v>0</v>
      </c>
      <c r="AV78" s="466"/>
      <c r="AW78" s="466"/>
      <c r="AX78" s="467"/>
      <c r="AY78" s="468" t="s">
        <v>895</v>
      </c>
      <c r="AZ78" s="469"/>
      <c r="BA78" s="469"/>
      <c r="BB78" s="470"/>
      <c r="BC78" s="465">
        <v>0</v>
      </c>
      <c r="BD78" s="466"/>
      <c r="BE78" s="466"/>
      <c r="BF78" s="467"/>
      <c r="BG78" s="437" t="str">
        <f t="shared" si="45"/>
        <v>n.é.</v>
      </c>
      <c r="BH78" s="438"/>
    </row>
    <row r="79" spans="1:60" ht="20.100000000000001" customHeight="1">
      <c r="A79" s="363" t="s">
        <v>228</v>
      </c>
      <c r="B79" s="364"/>
      <c r="C79" s="365" t="s">
        <v>724</v>
      </c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7"/>
      <c r="AC79" s="368" t="s">
        <v>353</v>
      </c>
      <c r="AD79" s="369"/>
      <c r="AE79" s="465">
        <v>0</v>
      </c>
      <c r="AF79" s="466"/>
      <c r="AG79" s="466"/>
      <c r="AH79" s="467"/>
      <c r="AI79" s="465">
        <v>0</v>
      </c>
      <c r="AJ79" s="466"/>
      <c r="AK79" s="466"/>
      <c r="AL79" s="467"/>
      <c r="AM79" s="465">
        <v>0</v>
      </c>
      <c r="AN79" s="466"/>
      <c r="AO79" s="466"/>
      <c r="AP79" s="467"/>
      <c r="AQ79" s="468" t="s">
        <v>895</v>
      </c>
      <c r="AR79" s="469"/>
      <c r="AS79" s="469"/>
      <c r="AT79" s="470"/>
      <c r="AU79" s="465">
        <v>0</v>
      </c>
      <c r="AV79" s="466"/>
      <c r="AW79" s="466"/>
      <c r="AX79" s="467"/>
      <c r="AY79" s="468" t="s">
        <v>895</v>
      </c>
      <c r="AZ79" s="469"/>
      <c r="BA79" s="469"/>
      <c r="BB79" s="470"/>
      <c r="BC79" s="465">
        <v>0</v>
      </c>
      <c r="BD79" s="466"/>
      <c r="BE79" s="466"/>
      <c r="BF79" s="467"/>
      <c r="BG79" s="437" t="str">
        <f t="shared" si="45"/>
        <v>n.é.</v>
      </c>
      <c r="BH79" s="438"/>
    </row>
    <row r="80" spans="1:60" s="3" customFormat="1" ht="20.100000000000001" customHeight="1">
      <c r="A80" s="475" t="s">
        <v>229</v>
      </c>
      <c r="B80" s="476"/>
      <c r="C80" s="477" t="s">
        <v>726</v>
      </c>
      <c r="D80" s="478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78"/>
      <c r="S80" s="478"/>
      <c r="T80" s="478"/>
      <c r="U80" s="478"/>
      <c r="V80" s="478"/>
      <c r="W80" s="478"/>
      <c r="X80" s="478"/>
      <c r="Y80" s="478"/>
      <c r="Z80" s="478"/>
      <c r="AA80" s="478"/>
      <c r="AB80" s="479"/>
      <c r="AC80" s="480" t="s">
        <v>354</v>
      </c>
      <c r="AD80" s="481"/>
      <c r="AE80" s="462">
        <f>SUM(AE76:AH79)</f>
        <v>0</v>
      </c>
      <c r="AF80" s="463"/>
      <c r="AG80" s="463"/>
      <c r="AH80" s="464"/>
      <c r="AI80" s="462">
        <f t="shared" ref="AI80" si="50">SUM(AI76:AL79)</f>
        <v>0</v>
      </c>
      <c r="AJ80" s="463"/>
      <c r="AK80" s="463"/>
      <c r="AL80" s="464"/>
      <c r="AM80" s="462">
        <f t="shared" ref="AM80" si="51">SUM(AM76:AP79)</f>
        <v>0</v>
      </c>
      <c r="AN80" s="463"/>
      <c r="AO80" s="463"/>
      <c r="AP80" s="464"/>
      <c r="AQ80" s="472" t="s">
        <v>895</v>
      </c>
      <c r="AR80" s="473"/>
      <c r="AS80" s="473"/>
      <c r="AT80" s="474"/>
      <c r="AU80" s="462">
        <f t="shared" ref="AU80" si="52">SUM(AU76:AX79)</f>
        <v>0</v>
      </c>
      <c r="AV80" s="463"/>
      <c r="AW80" s="463"/>
      <c r="AX80" s="464"/>
      <c r="AY80" s="472" t="s">
        <v>895</v>
      </c>
      <c r="AZ80" s="473"/>
      <c r="BA80" s="473"/>
      <c r="BB80" s="474"/>
      <c r="BC80" s="462">
        <f t="shared" ref="BC80" si="53">SUM(BC76:BF79)</f>
        <v>0</v>
      </c>
      <c r="BD80" s="463"/>
      <c r="BE80" s="463"/>
      <c r="BF80" s="464"/>
      <c r="BG80" s="439" t="str">
        <f t="shared" si="45"/>
        <v>n.é.</v>
      </c>
      <c r="BH80" s="440"/>
    </row>
    <row r="81" spans="1:60" ht="20.100000000000001" customHeight="1">
      <c r="A81" s="363" t="s">
        <v>230</v>
      </c>
      <c r="B81" s="364"/>
      <c r="C81" s="388" t="s">
        <v>355</v>
      </c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9"/>
      <c r="Z81" s="389"/>
      <c r="AA81" s="389"/>
      <c r="AB81" s="390"/>
      <c r="AC81" s="368" t="s">
        <v>356</v>
      </c>
      <c r="AD81" s="369"/>
      <c r="AE81" s="465">
        <v>0</v>
      </c>
      <c r="AF81" s="466"/>
      <c r="AG81" s="466"/>
      <c r="AH81" s="467"/>
      <c r="AI81" s="465">
        <v>302</v>
      </c>
      <c r="AJ81" s="466"/>
      <c r="AK81" s="466"/>
      <c r="AL81" s="467"/>
      <c r="AM81" s="465">
        <v>302</v>
      </c>
      <c r="AN81" s="466"/>
      <c r="AO81" s="466"/>
      <c r="AP81" s="467"/>
      <c r="AQ81" s="468" t="s">
        <v>895</v>
      </c>
      <c r="AR81" s="469"/>
      <c r="AS81" s="469"/>
      <c r="AT81" s="470"/>
      <c r="AU81" s="465">
        <v>0</v>
      </c>
      <c r="AV81" s="466"/>
      <c r="AW81" s="466"/>
      <c r="AX81" s="467"/>
      <c r="AY81" s="468" t="s">
        <v>895</v>
      </c>
      <c r="AZ81" s="469"/>
      <c r="BA81" s="469"/>
      <c r="BB81" s="470"/>
      <c r="BC81" s="465">
        <v>302</v>
      </c>
      <c r="BD81" s="466"/>
      <c r="BE81" s="466"/>
      <c r="BF81" s="467"/>
      <c r="BG81" s="437">
        <f t="shared" si="45"/>
        <v>1</v>
      </c>
      <c r="BH81" s="438"/>
    </row>
    <row r="82" spans="1:60" ht="20.100000000000001" customHeight="1">
      <c r="A82" s="363" t="s">
        <v>231</v>
      </c>
      <c r="B82" s="364"/>
      <c r="C82" s="388" t="s">
        <v>357</v>
      </c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389"/>
      <c r="W82" s="389"/>
      <c r="X82" s="389"/>
      <c r="Y82" s="389"/>
      <c r="Z82" s="389"/>
      <c r="AA82" s="389"/>
      <c r="AB82" s="390"/>
      <c r="AC82" s="368" t="s">
        <v>358</v>
      </c>
      <c r="AD82" s="369"/>
      <c r="AE82" s="465">
        <v>0</v>
      </c>
      <c r="AF82" s="466"/>
      <c r="AG82" s="466"/>
      <c r="AH82" s="467"/>
      <c r="AI82" s="465">
        <v>0</v>
      </c>
      <c r="AJ82" s="466"/>
      <c r="AK82" s="466"/>
      <c r="AL82" s="467"/>
      <c r="AM82" s="465">
        <v>0</v>
      </c>
      <c r="AN82" s="466"/>
      <c r="AO82" s="466"/>
      <c r="AP82" s="467"/>
      <c r="AQ82" s="468" t="s">
        <v>895</v>
      </c>
      <c r="AR82" s="469"/>
      <c r="AS82" s="469"/>
      <c r="AT82" s="470"/>
      <c r="AU82" s="465">
        <v>0</v>
      </c>
      <c r="AV82" s="466"/>
      <c r="AW82" s="466"/>
      <c r="AX82" s="467"/>
      <c r="AY82" s="468" t="s">
        <v>895</v>
      </c>
      <c r="AZ82" s="469"/>
      <c r="BA82" s="469"/>
      <c r="BB82" s="470"/>
      <c r="BC82" s="465">
        <v>0</v>
      </c>
      <c r="BD82" s="466"/>
      <c r="BE82" s="466"/>
      <c r="BF82" s="467"/>
      <c r="BG82" s="437" t="str">
        <f t="shared" si="45"/>
        <v>n.é.</v>
      </c>
      <c r="BH82" s="438"/>
    </row>
    <row r="83" spans="1:60" s="3" customFormat="1" ht="20.100000000000001" customHeight="1">
      <c r="A83" s="475" t="s">
        <v>232</v>
      </c>
      <c r="B83" s="476"/>
      <c r="C83" s="497" t="s">
        <v>728</v>
      </c>
      <c r="D83" s="498"/>
      <c r="E83" s="498"/>
      <c r="F83" s="498"/>
      <c r="G83" s="498"/>
      <c r="H83" s="498"/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498"/>
      <c r="T83" s="498"/>
      <c r="U83" s="498"/>
      <c r="V83" s="498"/>
      <c r="W83" s="498"/>
      <c r="X83" s="498"/>
      <c r="Y83" s="498"/>
      <c r="Z83" s="498"/>
      <c r="AA83" s="498"/>
      <c r="AB83" s="499"/>
      <c r="AC83" s="480" t="s">
        <v>359</v>
      </c>
      <c r="AD83" s="481"/>
      <c r="AE83" s="183">
        <f>SUM(AE81:AH82)</f>
        <v>0</v>
      </c>
      <c r="AF83" s="184"/>
      <c r="AG83" s="184"/>
      <c r="AH83" s="185"/>
      <c r="AI83" s="183">
        <f t="shared" ref="AI83" si="54">SUM(AI81:AL82)</f>
        <v>302</v>
      </c>
      <c r="AJ83" s="184"/>
      <c r="AK83" s="184"/>
      <c r="AL83" s="185"/>
      <c r="AM83" s="183">
        <f t="shared" ref="AM83" si="55">SUM(AM81:AP82)</f>
        <v>302</v>
      </c>
      <c r="AN83" s="184"/>
      <c r="AO83" s="184"/>
      <c r="AP83" s="185"/>
      <c r="AQ83" s="235" t="s">
        <v>895</v>
      </c>
      <c r="AR83" s="236"/>
      <c r="AS83" s="236"/>
      <c r="AT83" s="237"/>
      <c r="AU83" s="183">
        <f t="shared" ref="AU83" si="56">SUM(AU81:AX82)</f>
        <v>0</v>
      </c>
      <c r="AV83" s="184"/>
      <c r="AW83" s="184"/>
      <c r="AX83" s="185"/>
      <c r="AY83" s="235" t="s">
        <v>895</v>
      </c>
      <c r="AZ83" s="236"/>
      <c r="BA83" s="236"/>
      <c r="BB83" s="237"/>
      <c r="BC83" s="183">
        <f t="shared" ref="BC83" si="57">SUM(BC81:BF82)</f>
        <v>302</v>
      </c>
      <c r="BD83" s="184"/>
      <c r="BE83" s="184"/>
      <c r="BF83" s="185"/>
      <c r="BG83" s="439">
        <f t="shared" si="45"/>
        <v>1</v>
      </c>
      <c r="BH83" s="440"/>
    </row>
    <row r="84" spans="1:60" ht="20.100000000000001" customHeight="1">
      <c r="A84" s="363" t="s">
        <v>233</v>
      </c>
      <c r="B84" s="364"/>
      <c r="C84" s="365" t="s">
        <v>360</v>
      </c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7"/>
      <c r="AC84" s="368" t="s">
        <v>361</v>
      </c>
      <c r="AD84" s="369"/>
      <c r="AE84" s="465">
        <v>0</v>
      </c>
      <c r="AF84" s="466"/>
      <c r="AG84" s="466"/>
      <c r="AH84" s="467"/>
      <c r="AI84" s="465">
        <v>0</v>
      </c>
      <c r="AJ84" s="466"/>
      <c r="AK84" s="466"/>
      <c r="AL84" s="467"/>
      <c r="AM84" s="465">
        <v>0</v>
      </c>
      <c r="AN84" s="466"/>
      <c r="AO84" s="466"/>
      <c r="AP84" s="467"/>
      <c r="AQ84" s="468" t="s">
        <v>895</v>
      </c>
      <c r="AR84" s="469"/>
      <c r="AS84" s="469"/>
      <c r="AT84" s="470"/>
      <c r="AU84" s="465">
        <v>0</v>
      </c>
      <c r="AV84" s="466"/>
      <c r="AW84" s="466"/>
      <c r="AX84" s="467"/>
      <c r="AY84" s="468" t="s">
        <v>895</v>
      </c>
      <c r="AZ84" s="469"/>
      <c r="BA84" s="469"/>
      <c r="BB84" s="470"/>
      <c r="BC84" s="465">
        <v>0</v>
      </c>
      <c r="BD84" s="466"/>
      <c r="BE84" s="466"/>
      <c r="BF84" s="467"/>
      <c r="BG84" s="437" t="str">
        <f t="shared" si="45"/>
        <v>n.é.</v>
      </c>
      <c r="BH84" s="438"/>
    </row>
    <row r="85" spans="1:60" ht="20.100000000000001" customHeight="1">
      <c r="A85" s="363" t="s">
        <v>234</v>
      </c>
      <c r="B85" s="364"/>
      <c r="C85" s="365" t="s">
        <v>362</v>
      </c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7"/>
      <c r="AC85" s="368" t="s">
        <v>363</v>
      </c>
      <c r="AD85" s="369"/>
      <c r="AE85" s="465">
        <v>0</v>
      </c>
      <c r="AF85" s="466"/>
      <c r="AG85" s="466"/>
      <c r="AH85" s="467"/>
      <c r="AI85" s="465">
        <v>0</v>
      </c>
      <c r="AJ85" s="466"/>
      <c r="AK85" s="466"/>
      <c r="AL85" s="467"/>
      <c r="AM85" s="465">
        <v>0</v>
      </c>
      <c r="AN85" s="466"/>
      <c r="AO85" s="466"/>
      <c r="AP85" s="467"/>
      <c r="AQ85" s="468" t="s">
        <v>895</v>
      </c>
      <c r="AR85" s="469"/>
      <c r="AS85" s="469"/>
      <c r="AT85" s="470"/>
      <c r="AU85" s="465">
        <v>0</v>
      </c>
      <c r="AV85" s="466"/>
      <c r="AW85" s="466"/>
      <c r="AX85" s="467"/>
      <c r="AY85" s="468" t="s">
        <v>895</v>
      </c>
      <c r="AZ85" s="469"/>
      <c r="BA85" s="469"/>
      <c r="BB85" s="470"/>
      <c r="BC85" s="465">
        <v>0</v>
      </c>
      <c r="BD85" s="466"/>
      <c r="BE85" s="466"/>
      <c r="BF85" s="467"/>
      <c r="BG85" s="437" t="str">
        <f t="shared" si="45"/>
        <v>n.é.</v>
      </c>
      <c r="BH85" s="438"/>
    </row>
    <row r="86" spans="1:60" ht="20.100000000000001" customHeight="1">
      <c r="A86" s="363" t="s">
        <v>235</v>
      </c>
      <c r="B86" s="364"/>
      <c r="C86" s="365" t="s">
        <v>364</v>
      </c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7"/>
      <c r="AC86" s="368" t="s">
        <v>365</v>
      </c>
      <c r="AD86" s="369"/>
      <c r="AE86" s="465">
        <f>42504+855</f>
        <v>43359</v>
      </c>
      <c r="AF86" s="466"/>
      <c r="AG86" s="466"/>
      <c r="AH86" s="467"/>
      <c r="AI86" s="465">
        <v>42187</v>
      </c>
      <c r="AJ86" s="466"/>
      <c r="AK86" s="466"/>
      <c r="AL86" s="467"/>
      <c r="AM86" s="465">
        <v>42187</v>
      </c>
      <c r="AN86" s="466"/>
      <c r="AO86" s="466"/>
      <c r="AP86" s="467"/>
      <c r="AQ86" s="468" t="s">
        <v>895</v>
      </c>
      <c r="AR86" s="469"/>
      <c r="AS86" s="469"/>
      <c r="AT86" s="470"/>
      <c r="AU86" s="465">
        <v>0</v>
      </c>
      <c r="AV86" s="466"/>
      <c r="AW86" s="466"/>
      <c r="AX86" s="467"/>
      <c r="AY86" s="468" t="s">
        <v>895</v>
      </c>
      <c r="AZ86" s="469"/>
      <c r="BA86" s="469"/>
      <c r="BB86" s="470"/>
      <c r="BC86" s="465">
        <v>42187</v>
      </c>
      <c r="BD86" s="466"/>
      <c r="BE86" s="466"/>
      <c r="BF86" s="467"/>
      <c r="BG86" s="437">
        <f t="shared" si="45"/>
        <v>1</v>
      </c>
      <c r="BH86" s="438"/>
    </row>
    <row r="87" spans="1:60" ht="20.100000000000001" customHeight="1">
      <c r="A87" s="363" t="s">
        <v>236</v>
      </c>
      <c r="B87" s="364"/>
      <c r="C87" s="365" t="s">
        <v>727</v>
      </c>
      <c r="D87" s="366"/>
      <c r="E87" s="366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7"/>
      <c r="AC87" s="368" t="s">
        <v>366</v>
      </c>
      <c r="AD87" s="369"/>
      <c r="AE87" s="465">
        <v>0</v>
      </c>
      <c r="AF87" s="466"/>
      <c r="AG87" s="466"/>
      <c r="AH87" s="467"/>
      <c r="AI87" s="465">
        <v>0</v>
      </c>
      <c r="AJ87" s="466"/>
      <c r="AK87" s="466"/>
      <c r="AL87" s="467"/>
      <c r="AM87" s="465">
        <v>0</v>
      </c>
      <c r="AN87" s="466"/>
      <c r="AO87" s="466"/>
      <c r="AP87" s="467"/>
      <c r="AQ87" s="468" t="s">
        <v>895</v>
      </c>
      <c r="AR87" s="469"/>
      <c r="AS87" s="469"/>
      <c r="AT87" s="470"/>
      <c r="AU87" s="465">
        <v>0</v>
      </c>
      <c r="AV87" s="466"/>
      <c r="AW87" s="466"/>
      <c r="AX87" s="467"/>
      <c r="AY87" s="468" t="s">
        <v>895</v>
      </c>
      <c r="AZ87" s="469"/>
      <c r="BA87" s="469"/>
      <c r="BB87" s="470"/>
      <c r="BC87" s="465">
        <v>0</v>
      </c>
      <c r="BD87" s="466"/>
      <c r="BE87" s="466"/>
      <c r="BF87" s="467"/>
      <c r="BG87" s="437" t="str">
        <f t="shared" si="45"/>
        <v>n.é.</v>
      </c>
      <c r="BH87" s="438"/>
    </row>
    <row r="88" spans="1:60" ht="20.100000000000001" customHeight="1">
      <c r="A88" s="363" t="s">
        <v>237</v>
      </c>
      <c r="B88" s="364"/>
      <c r="C88" s="388" t="s">
        <v>367</v>
      </c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389"/>
      <c r="X88" s="389"/>
      <c r="Y88" s="389"/>
      <c r="Z88" s="389"/>
      <c r="AA88" s="389"/>
      <c r="AB88" s="390"/>
      <c r="AC88" s="368" t="s">
        <v>368</v>
      </c>
      <c r="AD88" s="369"/>
      <c r="AE88" s="465">
        <v>0</v>
      </c>
      <c r="AF88" s="466"/>
      <c r="AG88" s="466"/>
      <c r="AH88" s="467"/>
      <c r="AI88" s="465">
        <v>0</v>
      </c>
      <c r="AJ88" s="466"/>
      <c r="AK88" s="466"/>
      <c r="AL88" s="467"/>
      <c r="AM88" s="465">
        <v>0</v>
      </c>
      <c r="AN88" s="466"/>
      <c r="AO88" s="466"/>
      <c r="AP88" s="467"/>
      <c r="AQ88" s="468" t="s">
        <v>895</v>
      </c>
      <c r="AR88" s="469"/>
      <c r="AS88" s="469"/>
      <c r="AT88" s="470"/>
      <c r="AU88" s="465">
        <v>0</v>
      </c>
      <c r="AV88" s="466"/>
      <c r="AW88" s="466"/>
      <c r="AX88" s="467"/>
      <c r="AY88" s="468" t="s">
        <v>895</v>
      </c>
      <c r="AZ88" s="469"/>
      <c r="BA88" s="469"/>
      <c r="BB88" s="470"/>
      <c r="BC88" s="465">
        <v>0</v>
      </c>
      <c r="BD88" s="466"/>
      <c r="BE88" s="466"/>
      <c r="BF88" s="467"/>
      <c r="BG88" s="437" t="str">
        <f t="shared" si="45"/>
        <v>n.é.</v>
      </c>
      <c r="BH88" s="438"/>
    </row>
    <row r="89" spans="1:60" ht="20.100000000000001" customHeight="1">
      <c r="A89" s="363" t="s">
        <v>238</v>
      </c>
      <c r="B89" s="364"/>
      <c r="C89" s="388" t="s">
        <v>732</v>
      </c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89"/>
      <c r="U89" s="389"/>
      <c r="V89" s="389"/>
      <c r="W89" s="389"/>
      <c r="X89" s="389"/>
      <c r="Y89" s="389"/>
      <c r="Z89" s="389"/>
      <c r="AA89" s="389"/>
      <c r="AB89" s="390"/>
      <c r="AC89" s="368" t="s">
        <v>730</v>
      </c>
      <c r="AD89" s="369"/>
      <c r="AE89" s="465">
        <v>0</v>
      </c>
      <c r="AF89" s="466"/>
      <c r="AG89" s="466"/>
      <c r="AH89" s="467"/>
      <c r="AI89" s="465">
        <v>0</v>
      </c>
      <c r="AJ89" s="466"/>
      <c r="AK89" s="466"/>
      <c r="AL89" s="467"/>
      <c r="AM89" s="465">
        <v>0</v>
      </c>
      <c r="AN89" s="466"/>
      <c r="AO89" s="466"/>
      <c r="AP89" s="467"/>
      <c r="AQ89" s="468" t="s">
        <v>895</v>
      </c>
      <c r="AR89" s="469"/>
      <c r="AS89" s="469"/>
      <c r="AT89" s="470"/>
      <c r="AU89" s="465">
        <v>0</v>
      </c>
      <c r="AV89" s="466"/>
      <c r="AW89" s="466"/>
      <c r="AX89" s="467"/>
      <c r="AY89" s="468" t="s">
        <v>895</v>
      </c>
      <c r="AZ89" s="469"/>
      <c r="BA89" s="469"/>
      <c r="BB89" s="470"/>
      <c r="BC89" s="465">
        <v>0</v>
      </c>
      <c r="BD89" s="466"/>
      <c r="BE89" s="466"/>
      <c r="BF89" s="467"/>
      <c r="BG89" s="437" t="str">
        <f t="shared" si="45"/>
        <v>n.é.</v>
      </c>
      <c r="BH89" s="438"/>
    </row>
    <row r="90" spans="1:60" ht="20.100000000000001" customHeight="1">
      <c r="A90" s="363" t="s">
        <v>239</v>
      </c>
      <c r="B90" s="364"/>
      <c r="C90" s="388" t="s">
        <v>733</v>
      </c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90"/>
      <c r="AC90" s="368" t="s">
        <v>731</v>
      </c>
      <c r="AD90" s="369"/>
      <c r="AE90" s="465">
        <v>0</v>
      </c>
      <c r="AF90" s="466"/>
      <c r="AG90" s="466"/>
      <c r="AH90" s="467"/>
      <c r="AI90" s="465">
        <v>0</v>
      </c>
      <c r="AJ90" s="466"/>
      <c r="AK90" s="466"/>
      <c r="AL90" s="467"/>
      <c r="AM90" s="465">
        <v>0</v>
      </c>
      <c r="AN90" s="466"/>
      <c r="AO90" s="466"/>
      <c r="AP90" s="467"/>
      <c r="AQ90" s="468" t="s">
        <v>895</v>
      </c>
      <c r="AR90" s="469"/>
      <c r="AS90" s="469"/>
      <c r="AT90" s="470"/>
      <c r="AU90" s="465">
        <v>0</v>
      </c>
      <c r="AV90" s="466"/>
      <c r="AW90" s="466"/>
      <c r="AX90" s="467"/>
      <c r="AY90" s="468" t="s">
        <v>895</v>
      </c>
      <c r="AZ90" s="469"/>
      <c r="BA90" s="469"/>
      <c r="BB90" s="470"/>
      <c r="BC90" s="465">
        <v>0</v>
      </c>
      <c r="BD90" s="466"/>
      <c r="BE90" s="466"/>
      <c r="BF90" s="467"/>
      <c r="BG90" s="437" t="str">
        <f t="shared" si="45"/>
        <v>n.é.</v>
      </c>
      <c r="BH90" s="438"/>
    </row>
    <row r="91" spans="1:60" s="3" customFormat="1" ht="20.100000000000001" customHeight="1">
      <c r="A91" s="475" t="s">
        <v>240</v>
      </c>
      <c r="B91" s="476"/>
      <c r="C91" s="497" t="s">
        <v>735</v>
      </c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8"/>
      <c r="V91" s="498"/>
      <c r="W91" s="498"/>
      <c r="X91" s="498"/>
      <c r="Y91" s="498"/>
      <c r="Z91" s="498"/>
      <c r="AA91" s="498"/>
      <c r="AB91" s="499"/>
      <c r="AC91" s="480" t="s">
        <v>729</v>
      </c>
      <c r="AD91" s="481"/>
      <c r="AE91" s="543">
        <f>SUM(AE89:AH90)</f>
        <v>0</v>
      </c>
      <c r="AF91" s="544"/>
      <c r="AG91" s="544"/>
      <c r="AH91" s="545"/>
      <c r="AI91" s="543">
        <f t="shared" ref="AI91" si="58">SUM(AI89:AL90)</f>
        <v>0</v>
      </c>
      <c r="AJ91" s="544"/>
      <c r="AK91" s="544"/>
      <c r="AL91" s="545"/>
      <c r="AM91" s="543">
        <f t="shared" ref="AM91" si="59">SUM(AM89:AP90)</f>
        <v>0</v>
      </c>
      <c r="AN91" s="544"/>
      <c r="AO91" s="544"/>
      <c r="AP91" s="545"/>
      <c r="AQ91" s="540" t="s">
        <v>895</v>
      </c>
      <c r="AR91" s="541"/>
      <c r="AS91" s="541"/>
      <c r="AT91" s="542"/>
      <c r="AU91" s="543">
        <f t="shared" ref="AU91" si="60">SUM(AU89:AX90)</f>
        <v>0</v>
      </c>
      <c r="AV91" s="544"/>
      <c r="AW91" s="544"/>
      <c r="AX91" s="545"/>
      <c r="AY91" s="540" t="s">
        <v>895</v>
      </c>
      <c r="AZ91" s="541"/>
      <c r="BA91" s="541"/>
      <c r="BB91" s="542"/>
      <c r="BC91" s="543">
        <f t="shared" ref="BC91" si="61">SUM(BC89:BF90)</f>
        <v>0</v>
      </c>
      <c r="BD91" s="544"/>
      <c r="BE91" s="544"/>
      <c r="BF91" s="545"/>
      <c r="BG91" s="439" t="str">
        <f t="shared" si="45"/>
        <v>n.é.</v>
      </c>
      <c r="BH91" s="440"/>
    </row>
    <row r="92" spans="1:60" s="3" customFormat="1" ht="20.100000000000001" customHeight="1">
      <c r="A92" s="475" t="s">
        <v>506</v>
      </c>
      <c r="B92" s="476"/>
      <c r="C92" s="497" t="s">
        <v>734</v>
      </c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  <c r="R92" s="498"/>
      <c r="S92" s="498"/>
      <c r="T92" s="498"/>
      <c r="U92" s="498"/>
      <c r="V92" s="498"/>
      <c r="W92" s="498"/>
      <c r="X92" s="498"/>
      <c r="Y92" s="498"/>
      <c r="Z92" s="498"/>
      <c r="AA92" s="498"/>
      <c r="AB92" s="499"/>
      <c r="AC92" s="480" t="s">
        <v>369</v>
      </c>
      <c r="AD92" s="481"/>
      <c r="AE92" s="462">
        <f>AE75+AE80+SUM(AE83:AH88)+AE91</f>
        <v>43359</v>
      </c>
      <c r="AF92" s="463"/>
      <c r="AG92" s="463"/>
      <c r="AH92" s="464"/>
      <c r="AI92" s="462">
        <f t="shared" ref="AI92" si="62">AI75+AI80+SUM(AI83:AL88)+AI91</f>
        <v>42489</v>
      </c>
      <c r="AJ92" s="463"/>
      <c r="AK92" s="463"/>
      <c r="AL92" s="464"/>
      <c r="AM92" s="462">
        <f t="shared" ref="AM92" si="63">AM75+AM80+SUM(AM83:AP88)+AM91</f>
        <v>42489</v>
      </c>
      <c r="AN92" s="463"/>
      <c r="AO92" s="463"/>
      <c r="AP92" s="464"/>
      <c r="AQ92" s="472" t="s">
        <v>895</v>
      </c>
      <c r="AR92" s="473"/>
      <c r="AS92" s="473"/>
      <c r="AT92" s="474"/>
      <c r="AU92" s="462">
        <f t="shared" ref="AU92" si="64">AU75+AU80+SUM(AU83:AX88)+AU91</f>
        <v>0</v>
      </c>
      <c r="AV92" s="463"/>
      <c r="AW92" s="463"/>
      <c r="AX92" s="464"/>
      <c r="AY92" s="472" t="s">
        <v>895</v>
      </c>
      <c r="AZ92" s="473"/>
      <c r="BA92" s="473"/>
      <c r="BB92" s="474"/>
      <c r="BC92" s="462">
        <f t="shared" ref="BC92" si="65">BC75+BC80+SUM(BC83:BF88)+BC91</f>
        <v>42489</v>
      </c>
      <c r="BD92" s="463"/>
      <c r="BE92" s="463"/>
      <c r="BF92" s="464"/>
      <c r="BG92" s="439">
        <f t="shared" si="45"/>
        <v>1</v>
      </c>
      <c r="BH92" s="440"/>
    </row>
    <row r="93" spans="1:60" ht="20.100000000000001" customHeight="1">
      <c r="A93" s="363" t="s">
        <v>507</v>
      </c>
      <c r="B93" s="364"/>
      <c r="C93" s="388" t="s">
        <v>882</v>
      </c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90"/>
      <c r="AC93" s="368" t="s">
        <v>371</v>
      </c>
      <c r="AD93" s="369"/>
      <c r="AE93" s="465">
        <v>0</v>
      </c>
      <c r="AF93" s="466"/>
      <c r="AG93" s="466"/>
      <c r="AH93" s="467"/>
      <c r="AI93" s="465">
        <v>0</v>
      </c>
      <c r="AJ93" s="466"/>
      <c r="AK93" s="466"/>
      <c r="AL93" s="467"/>
      <c r="AM93" s="465">
        <v>0</v>
      </c>
      <c r="AN93" s="466"/>
      <c r="AO93" s="466"/>
      <c r="AP93" s="467"/>
      <c r="AQ93" s="468" t="s">
        <v>895</v>
      </c>
      <c r="AR93" s="469"/>
      <c r="AS93" s="469"/>
      <c r="AT93" s="470"/>
      <c r="AU93" s="465">
        <v>0</v>
      </c>
      <c r="AV93" s="466"/>
      <c r="AW93" s="466"/>
      <c r="AX93" s="467"/>
      <c r="AY93" s="468" t="s">
        <v>895</v>
      </c>
      <c r="AZ93" s="469"/>
      <c r="BA93" s="469"/>
      <c r="BB93" s="470"/>
      <c r="BC93" s="465">
        <v>0</v>
      </c>
      <c r="BD93" s="466"/>
      <c r="BE93" s="466"/>
      <c r="BF93" s="467"/>
      <c r="BG93" s="437" t="str">
        <f t="shared" si="45"/>
        <v>n.é.</v>
      </c>
      <c r="BH93" s="438"/>
    </row>
    <row r="94" spans="1:60" ht="20.100000000000001" customHeight="1">
      <c r="A94" s="363" t="s">
        <v>508</v>
      </c>
      <c r="B94" s="364"/>
      <c r="C94" s="388" t="s">
        <v>372</v>
      </c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90"/>
      <c r="AC94" s="368" t="s">
        <v>373</v>
      </c>
      <c r="AD94" s="369"/>
      <c r="AE94" s="465">
        <v>0</v>
      </c>
      <c r="AF94" s="466"/>
      <c r="AG94" s="466"/>
      <c r="AH94" s="467"/>
      <c r="AI94" s="465">
        <v>0</v>
      </c>
      <c r="AJ94" s="466"/>
      <c r="AK94" s="466"/>
      <c r="AL94" s="467"/>
      <c r="AM94" s="465">
        <v>0</v>
      </c>
      <c r="AN94" s="466"/>
      <c r="AO94" s="466"/>
      <c r="AP94" s="467"/>
      <c r="AQ94" s="468" t="s">
        <v>895</v>
      </c>
      <c r="AR94" s="469"/>
      <c r="AS94" s="469"/>
      <c r="AT94" s="470"/>
      <c r="AU94" s="465">
        <v>0</v>
      </c>
      <c r="AV94" s="466"/>
      <c r="AW94" s="466"/>
      <c r="AX94" s="467"/>
      <c r="AY94" s="468" t="s">
        <v>895</v>
      </c>
      <c r="AZ94" s="469"/>
      <c r="BA94" s="469"/>
      <c r="BB94" s="470"/>
      <c r="BC94" s="465">
        <v>0</v>
      </c>
      <c r="BD94" s="466"/>
      <c r="BE94" s="466"/>
      <c r="BF94" s="467"/>
      <c r="BG94" s="437" t="str">
        <f t="shared" si="45"/>
        <v>n.é.</v>
      </c>
      <c r="BH94" s="438"/>
    </row>
    <row r="95" spans="1:60" ht="20.100000000000001" customHeight="1">
      <c r="A95" s="363" t="s">
        <v>509</v>
      </c>
      <c r="B95" s="364"/>
      <c r="C95" s="365" t="s">
        <v>374</v>
      </c>
      <c r="D95" s="366"/>
      <c r="E95" s="366"/>
      <c r="F95" s="366"/>
      <c r="G95" s="366"/>
      <c r="H95" s="366"/>
      <c r="I95" s="366"/>
      <c r="J95" s="366"/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7"/>
      <c r="AC95" s="368" t="s">
        <v>375</v>
      </c>
      <c r="AD95" s="369"/>
      <c r="AE95" s="465">
        <v>0</v>
      </c>
      <c r="AF95" s="466"/>
      <c r="AG95" s="466"/>
      <c r="AH95" s="467"/>
      <c r="AI95" s="465">
        <v>0</v>
      </c>
      <c r="AJ95" s="466"/>
      <c r="AK95" s="466"/>
      <c r="AL95" s="467"/>
      <c r="AM95" s="465">
        <v>0</v>
      </c>
      <c r="AN95" s="466"/>
      <c r="AO95" s="466"/>
      <c r="AP95" s="467"/>
      <c r="AQ95" s="468" t="s">
        <v>895</v>
      </c>
      <c r="AR95" s="469"/>
      <c r="AS95" s="469"/>
      <c r="AT95" s="470"/>
      <c r="AU95" s="465">
        <v>0</v>
      </c>
      <c r="AV95" s="466"/>
      <c r="AW95" s="466"/>
      <c r="AX95" s="467"/>
      <c r="AY95" s="468" t="s">
        <v>895</v>
      </c>
      <c r="AZ95" s="469"/>
      <c r="BA95" s="469"/>
      <c r="BB95" s="470"/>
      <c r="BC95" s="465">
        <v>0</v>
      </c>
      <c r="BD95" s="466"/>
      <c r="BE95" s="466"/>
      <c r="BF95" s="467"/>
      <c r="BG95" s="437" t="str">
        <f t="shared" si="45"/>
        <v>n.é.</v>
      </c>
      <c r="BH95" s="438"/>
    </row>
    <row r="96" spans="1:60" ht="20.100000000000001" customHeight="1">
      <c r="A96" s="363" t="s">
        <v>510</v>
      </c>
      <c r="B96" s="364"/>
      <c r="C96" s="365" t="s">
        <v>738</v>
      </c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7"/>
      <c r="AC96" s="368" t="s">
        <v>376</v>
      </c>
      <c r="AD96" s="369"/>
      <c r="AE96" s="465">
        <v>0</v>
      </c>
      <c r="AF96" s="466"/>
      <c r="AG96" s="466"/>
      <c r="AH96" s="467"/>
      <c r="AI96" s="465">
        <v>0</v>
      </c>
      <c r="AJ96" s="466"/>
      <c r="AK96" s="466"/>
      <c r="AL96" s="467"/>
      <c r="AM96" s="465">
        <v>0</v>
      </c>
      <c r="AN96" s="466"/>
      <c r="AO96" s="466"/>
      <c r="AP96" s="467"/>
      <c r="AQ96" s="468" t="s">
        <v>895</v>
      </c>
      <c r="AR96" s="469"/>
      <c r="AS96" s="469"/>
      <c r="AT96" s="470"/>
      <c r="AU96" s="465">
        <v>0</v>
      </c>
      <c r="AV96" s="466"/>
      <c r="AW96" s="466"/>
      <c r="AX96" s="467"/>
      <c r="AY96" s="468" t="s">
        <v>895</v>
      </c>
      <c r="AZ96" s="469"/>
      <c r="BA96" s="469"/>
      <c r="BB96" s="470"/>
      <c r="BC96" s="465">
        <v>0</v>
      </c>
      <c r="BD96" s="466"/>
      <c r="BE96" s="466"/>
      <c r="BF96" s="467"/>
      <c r="BG96" s="437" t="str">
        <f t="shared" si="45"/>
        <v>n.é.</v>
      </c>
      <c r="BH96" s="438"/>
    </row>
    <row r="97" spans="1:60" ht="20.100000000000001" customHeight="1">
      <c r="A97" s="363" t="s">
        <v>511</v>
      </c>
      <c r="B97" s="364"/>
      <c r="C97" s="365" t="s">
        <v>737</v>
      </c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7"/>
      <c r="AC97" s="368" t="s">
        <v>739</v>
      </c>
      <c r="AD97" s="369"/>
      <c r="AE97" s="465">
        <v>0</v>
      </c>
      <c r="AF97" s="466"/>
      <c r="AG97" s="466"/>
      <c r="AH97" s="467"/>
      <c r="AI97" s="465">
        <v>0</v>
      </c>
      <c r="AJ97" s="466"/>
      <c r="AK97" s="466"/>
      <c r="AL97" s="467"/>
      <c r="AM97" s="465">
        <v>0</v>
      </c>
      <c r="AN97" s="466"/>
      <c r="AO97" s="466"/>
      <c r="AP97" s="467"/>
      <c r="AQ97" s="468" t="s">
        <v>895</v>
      </c>
      <c r="AR97" s="469"/>
      <c r="AS97" s="469"/>
      <c r="AT97" s="470"/>
      <c r="AU97" s="465">
        <v>0</v>
      </c>
      <c r="AV97" s="466"/>
      <c r="AW97" s="466"/>
      <c r="AX97" s="467"/>
      <c r="AY97" s="468" t="s">
        <v>895</v>
      </c>
      <c r="AZ97" s="469"/>
      <c r="BA97" s="469"/>
      <c r="BB97" s="470"/>
      <c r="BC97" s="465">
        <v>0</v>
      </c>
      <c r="BD97" s="466"/>
      <c r="BE97" s="466"/>
      <c r="BF97" s="467"/>
      <c r="BG97" s="437" t="str">
        <f t="shared" si="45"/>
        <v>n.é.</v>
      </c>
      <c r="BH97" s="438"/>
    </row>
    <row r="98" spans="1:60" s="3" customFormat="1" ht="20.100000000000001" customHeight="1">
      <c r="A98" s="475" t="s">
        <v>512</v>
      </c>
      <c r="B98" s="476"/>
      <c r="C98" s="477" t="s">
        <v>736</v>
      </c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  <c r="Y98" s="478"/>
      <c r="Z98" s="478"/>
      <c r="AA98" s="478"/>
      <c r="AB98" s="479"/>
      <c r="AC98" s="480" t="s">
        <v>377</v>
      </c>
      <c r="AD98" s="481"/>
      <c r="AE98" s="462">
        <f>SUM(AE93:AH97)</f>
        <v>0</v>
      </c>
      <c r="AF98" s="463"/>
      <c r="AG98" s="463"/>
      <c r="AH98" s="464"/>
      <c r="AI98" s="462">
        <f t="shared" ref="AI98" si="66">SUM(AI93:AL97)</f>
        <v>0</v>
      </c>
      <c r="AJ98" s="463"/>
      <c r="AK98" s="463"/>
      <c r="AL98" s="464"/>
      <c r="AM98" s="462">
        <f t="shared" ref="AM98" si="67">SUM(AM93:AP97)</f>
        <v>0</v>
      </c>
      <c r="AN98" s="463"/>
      <c r="AO98" s="463"/>
      <c r="AP98" s="464"/>
      <c r="AQ98" s="472" t="s">
        <v>895</v>
      </c>
      <c r="AR98" s="473"/>
      <c r="AS98" s="473"/>
      <c r="AT98" s="474"/>
      <c r="AU98" s="462">
        <f t="shared" ref="AU98" si="68">SUM(AU93:AX97)</f>
        <v>0</v>
      </c>
      <c r="AV98" s="463"/>
      <c r="AW98" s="463"/>
      <c r="AX98" s="464"/>
      <c r="AY98" s="472" t="s">
        <v>895</v>
      </c>
      <c r="AZ98" s="473"/>
      <c r="BA98" s="473"/>
      <c r="BB98" s="474"/>
      <c r="BC98" s="462">
        <f t="shared" ref="BC98" si="69">SUM(BC93:BF97)</f>
        <v>0</v>
      </c>
      <c r="BD98" s="463"/>
      <c r="BE98" s="463"/>
      <c r="BF98" s="464"/>
      <c r="BG98" s="439" t="str">
        <f t="shared" si="45"/>
        <v>n.é.</v>
      </c>
      <c r="BH98" s="440"/>
    </row>
    <row r="99" spans="1:60" s="3" customFormat="1" ht="20.100000000000001" customHeight="1">
      <c r="A99" s="363" t="s">
        <v>513</v>
      </c>
      <c r="B99" s="364"/>
      <c r="C99" s="388" t="s">
        <v>378</v>
      </c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90"/>
      <c r="AC99" s="368" t="s">
        <v>379</v>
      </c>
      <c r="AD99" s="369"/>
      <c r="AE99" s="465">
        <v>0</v>
      </c>
      <c r="AF99" s="466"/>
      <c r="AG99" s="466"/>
      <c r="AH99" s="467"/>
      <c r="AI99" s="465">
        <v>0</v>
      </c>
      <c r="AJ99" s="466"/>
      <c r="AK99" s="466"/>
      <c r="AL99" s="467"/>
      <c r="AM99" s="465">
        <v>0</v>
      </c>
      <c r="AN99" s="466"/>
      <c r="AO99" s="466"/>
      <c r="AP99" s="467"/>
      <c r="AQ99" s="468" t="s">
        <v>895</v>
      </c>
      <c r="AR99" s="469"/>
      <c r="AS99" s="469"/>
      <c r="AT99" s="470"/>
      <c r="AU99" s="465">
        <v>0</v>
      </c>
      <c r="AV99" s="466"/>
      <c r="AW99" s="466"/>
      <c r="AX99" s="467"/>
      <c r="AY99" s="468" t="s">
        <v>895</v>
      </c>
      <c r="AZ99" s="469"/>
      <c r="BA99" s="469"/>
      <c r="BB99" s="470"/>
      <c r="BC99" s="465">
        <v>0</v>
      </c>
      <c r="BD99" s="466"/>
      <c r="BE99" s="466"/>
      <c r="BF99" s="467"/>
      <c r="BG99" s="437" t="str">
        <f t="shared" si="45"/>
        <v>n.é.</v>
      </c>
      <c r="BH99" s="438"/>
    </row>
    <row r="100" spans="1:60" ht="20.100000000000001" customHeight="1">
      <c r="A100" s="363" t="s">
        <v>514</v>
      </c>
      <c r="B100" s="364"/>
      <c r="C100" s="388" t="s">
        <v>743</v>
      </c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90"/>
      <c r="AC100" s="368" t="s">
        <v>741</v>
      </c>
      <c r="AD100" s="369"/>
      <c r="AE100" s="465">
        <v>0</v>
      </c>
      <c r="AF100" s="466"/>
      <c r="AG100" s="466"/>
      <c r="AH100" s="467"/>
      <c r="AI100" s="465">
        <v>0</v>
      </c>
      <c r="AJ100" s="466"/>
      <c r="AK100" s="466"/>
      <c r="AL100" s="467"/>
      <c r="AM100" s="465">
        <v>0</v>
      </c>
      <c r="AN100" s="466"/>
      <c r="AO100" s="466"/>
      <c r="AP100" s="467"/>
      <c r="AQ100" s="468" t="s">
        <v>895</v>
      </c>
      <c r="AR100" s="469"/>
      <c r="AS100" s="469"/>
      <c r="AT100" s="470"/>
      <c r="AU100" s="465">
        <v>0</v>
      </c>
      <c r="AV100" s="466"/>
      <c r="AW100" s="466"/>
      <c r="AX100" s="467"/>
      <c r="AY100" s="468" t="s">
        <v>895</v>
      </c>
      <c r="AZ100" s="469"/>
      <c r="BA100" s="469"/>
      <c r="BB100" s="470"/>
      <c r="BC100" s="465">
        <v>0</v>
      </c>
      <c r="BD100" s="466"/>
      <c r="BE100" s="466"/>
      <c r="BF100" s="467"/>
      <c r="BG100" s="437" t="str">
        <f t="shared" si="45"/>
        <v>n.é.</v>
      </c>
      <c r="BH100" s="438"/>
    </row>
    <row r="101" spans="1:60" s="3" customFormat="1" ht="20.100000000000001" customHeight="1">
      <c r="A101" s="378" t="s">
        <v>515</v>
      </c>
      <c r="B101" s="379"/>
      <c r="C101" s="512" t="s">
        <v>742</v>
      </c>
      <c r="D101" s="513"/>
      <c r="E101" s="513"/>
      <c r="F101" s="513"/>
      <c r="G101" s="513"/>
      <c r="H101" s="513"/>
      <c r="I101" s="513"/>
      <c r="J101" s="513"/>
      <c r="K101" s="513"/>
      <c r="L101" s="513"/>
      <c r="M101" s="513"/>
      <c r="N101" s="513"/>
      <c r="O101" s="513"/>
      <c r="P101" s="513"/>
      <c r="Q101" s="513"/>
      <c r="R101" s="513"/>
      <c r="S101" s="513"/>
      <c r="T101" s="513"/>
      <c r="U101" s="513"/>
      <c r="V101" s="513"/>
      <c r="W101" s="513"/>
      <c r="X101" s="513"/>
      <c r="Y101" s="513"/>
      <c r="Z101" s="513"/>
      <c r="AA101" s="513"/>
      <c r="AB101" s="514"/>
      <c r="AC101" s="515" t="s">
        <v>380</v>
      </c>
      <c r="AD101" s="516"/>
      <c r="AE101" s="518">
        <f>SUM(AE92,AE98:AH100)</f>
        <v>43359</v>
      </c>
      <c r="AF101" s="519"/>
      <c r="AG101" s="519"/>
      <c r="AH101" s="520"/>
      <c r="AI101" s="518">
        <f t="shared" ref="AI101" si="70">AI92+AI98+AI100+AI99</f>
        <v>42489</v>
      </c>
      <c r="AJ101" s="519"/>
      <c r="AK101" s="519"/>
      <c r="AL101" s="520"/>
      <c r="AM101" s="518">
        <f t="shared" ref="AM101" si="71">AM92+AM98+AM100+AM99</f>
        <v>42489</v>
      </c>
      <c r="AN101" s="519"/>
      <c r="AO101" s="519"/>
      <c r="AP101" s="520"/>
      <c r="AQ101" s="537" t="s">
        <v>895</v>
      </c>
      <c r="AR101" s="538"/>
      <c r="AS101" s="538"/>
      <c r="AT101" s="539"/>
      <c r="AU101" s="518">
        <f t="shared" ref="AU101" si="72">AU92+AU98+AU100+AU99</f>
        <v>0</v>
      </c>
      <c r="AV101" s="519"/>
      <c r="AW101" s="519"/>
      <c r="AX101" s="520"/>
      <c r="AY101" s="537" t="s">
        <v>895</v>
      </c>
      <c r="AZ101" s="538"/>
      <c r="BA101" s="538"/>
      <c r="BB101" s="539"/>
      <c r="BC101" s="518">
        <f t="shared" ref="BC101" si="73">BC92+BC98+BC100+BC99</f>
        <v>42489</v>
      </c>
      <c r="BD101" s="519"/>
      <c r="BE101" s="519"/>
      <c r="BF101" s="520"/>
      <c r="BG101" s="508">
        <f t="shared" si="45"/>
        <v>1</v>
      </c>
      <c r="BH101" s="509"/>
    </row>
    <row r="102" spans="1:60" s="3" customFormat="1" ht="20.100000000000001" customHeight="1">
      <c r="A102" s="353" t="s">
        <v>516</v>
      </c>
      <c r="B102" s="354"/>
      <c r="C102" s="97" t="s">
        <v>740</v>
      </c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9"/>
      <c r="AC102" s="5"/>
      <c r="AD102" s="6"/>
      <c r="AE102" s="529">
        <f>AE71+AE101</f>
        <v>43959</v>
      </c>
      <c r="AF102" s="530"/>
      <c r="AG102" s="530"/>
      <c r="AH102" s="531"/>
      <c r="AI102" s="529">
        <f t="shared" ref="AI102" si="74">AI71+AI101</f>
        <v>43525</v>
      </c>
      <c r="AJ102" s="530"/>
      <c r="AK102" s="530"/>
      <c r="AL102" s="531"/>
      <c r="AM102" s="529">
        <f t="shared" ref="AM102" si="75">AM71+AM101</f>
        <v>43525</v>
      </c>
      <c r="AN102" s="530"/>
      <c r="AO102" s="530"/>
      <c r="AP102" s="531"/>
      <c r="AQ102" s="532" t="s">
        <v>895</v>
      </c>
      <c r="AR102" s="533"/>
      <c r="AS102" s="533"/>
      <c r="AT102" s="534"/>
      <c r="AU102" s="529">
        <f t="shared" ref="AU102" si="76">AU71+AU101</f>
        <v>0</v>
      </c>
      <c r="AV102" s="530"/>
      <c r="AW102" s="530"/>
      <c r="AX102" s="531"/>
      <c r="AY102" s="532" t="s">
        <v>895</v>
      </c>
      <c r="AZ102" s="533"/>
      <c r="BA102" s="533"/>
      <c r="BB102" s="534"/>
      <c r="BC102" s="529">
        <f t="shared" ref="BC102" si="77">BC71+BC101</f>
        <v>43525</v>
      </c>
      <c r="BD102" s="530"/>
      <c r="BE102" s="530"/>
      <c r="BF102" s="531"/>
      <c r="BG102" s="535">
        <f t="shared" si="45"/>
        <v>1</v>
      </c>
      <c r="BH102" s="536"/>
    </row>
    <row r="103" spans="1:60" ht="20.100000000000001" customHeight="1">
      <c r="A103" s="363" t="s">
        <v>517</v>
      </c>
      <c r="B103" s="364"/>
      <c r="C103" s="488" t="s">
        <v>20</v>
      </c>
      <c r="D103" s="489"/>
      <c r="E103" s="489"/>
      <c r="F103" s="489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89"/>
      <c r="R103" s="489"/>
      <c r="S103" s="489"/>
      <c r="T103" s="489"/>
      <c r="U103" s="489"/>
      <c r="V103" s="489"/>
      <c r="W103" s="489"/>
      <c r="X103" s="489"/>
      <c r="Y103" s="489"/>
      <c r="Z103" s="489"/>
      <c r="AA103" s="489"/>
      <c r="AB103" s="490"/>
      <c r="AC103" s="527" t="s">
        <v>51</v>
      </c>
      <c r="AD103" s="528"/>
      <c r="AE103" s="465">
        <v>28208</v>
      </c>
      <c r="AF103" s="455"/>
      <c r="AG103" s="455"/>
      <c r="AH103" s="456"/>
      <c r="AI103" s="454">
        <v>28301</v>
      </c>
      <c r="AJ103" s="455"/>
      <c r="AK103" s="455"/>
      <c r="AL103" s="456"/>
      <c r="AM103" s="454">
        <v>0</v>
      </c>
      <c r="AN103" s="455"/>
      <c r="AO103" s="455"/>
      <c r="AP103" s="456"/>
      <c r="AQ103" s="454">
        <v>28301</v>
      </c>
      <c r="AR103" s="455"/>
      <c r="AS103" s="455"/>
      <c r="AT103" s="456"/>
      <c r="AU103" s="454">
        <v>84633</v>
      </c>
      <c r="AV103" s="455"/>
      <c r="AW103" s="455"/>
      <c r="AX103" s="456"/>
      <c r="AY103" s="454">
        <v>0</v>
      </c>
      <c r="AZ103" s="455"/>
      <c r="BA103" s="455"/>
      <c r="BB103" s="456"/>
      <c r="BC103" s="454">
        <v>28301</v>
      </c>
      <c r="BD103" s="455"/>
      <c r="BE103" s="455"/>
      <c r="BF103" s="456"/>
      <c r="BG103" s="457">
        <f t="shared" si="45"/>
        <v>1</v>
      </c>
      <c r="BH103" s="458"/>
    </row>
    <row r="104" spans="1:60" ht="20.100000000000001" customHeight="1">
      <c r="A104" s="363" t="s">
        <v>518</v>
      </c>
      <c r="B104" s="364"/>
      <c r="C104" s="488" t="s">
        <v>47</v>
      </c>
      <c r="D104" s="489"/>
      <c r="E104" s="489"/>
      <c r="F104" s="489"/>
      <c r="G104" s="489"/>
      <c r="H104" s="489"/>
      <c r="I104" s="489"/>
      <c r="J104" s="489"/>
      <c r="K104" s="489"/>
      <c r="L104" s="489"/>
      <c r="M104" s="489"/>
      <c r="N104" s="489"/>
      <c r="O104" s="489"/>
      <c r="P104" s="489"/>
      <c r="Q104" s="489"/>
      <c r="R104" s="489"/>
      <c r="S104" s="489"/>
      <c r="T104" s="489"/>
      <c r="U104" s="489"/>
      <c r="V104" s="489"/>
      <c r="W104" s="489"/>
      <c r="X104" s="489"/>
      <c r="Y104" s="489"/>
      <c r="Z104" s="489"/>
      <c r="AA104" s="489"/>
      <c r="AB104" s="490"/>
      <c r="AC104" s="376" t="s">
        <v>50</v>
      </c>
      <c r="AD104" s="377"/>
      <c r="AE104" s="454">
        <v>0</v>
      </c>
      <c r="AF104" s="455"/>
      <c r="AG104" s="455"/>
      <c r="AH104" s="456"/>
      <c r="AI104" s="454">
        <v>0</v>
      </c>
      <c r="AJ104" s="455"/>
      <c r="AK104" s="455"/>
      <c r="AL104" s="456"/>
      <c r="AM104" s="454">
        <v>0</v>
      </c>
      <c r="AN104" s="455"/>
      <c r="AO104" s="455"/>
      <c r="AP104" s="456"/>
      <c r="AQ104" s="454">
        <v>0</v>
      </c>
      <c r="AR104" s="455"/>
      <c r="AS104" s="455"/>
      <c r="AT104" s="456"/>
      <c r="AU104" s="454">
        <v>0</v>
      </c>
      <c r="AV104" s="455"/>
      <c r="AW104" s="455"/>
      <c r="AX104" s="456"/>
      <c r="AY104" s="454">
        <v>0</v>
      </c>
      <c r="AZ104" s="455"/>
      <c r="BA104" s="455"/>
      <c r="BB104" s="456"/>
      <c r="BC104" s="454">
        <v>0</v>
      </c>
      <c r="BD104" s="455"/>
      <c r="BE104" s="455"/>
      <c r="BF104" s="456"/>
      <c r="BG104" s="457" t="str">
        <f t="shared" si="45"/>
        <v>n.é.</v>
      </c>
      <c r="BH104" s="458"/>
    </row>
    <row r="105" spans="1:60" ht="20.100000000000001" customHeight="1">
      <c r="A105" s="363" t="s">
        <v>519</v>
      </c>
      <c r="B105" s="364"/>
      <c r="C105" s="488" t="s">
        <v>46</v>
      </c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89"/>
      <c r="AB105" s="490"/>
      <c r="AC105" s="376" t="s">
        <v>49</v>
      </c>
      <c r="AD105" s="377"/>
      <c r="AE105" s="454">
        <v>0</v>
      </c>
      <c r="AF105" s="455"/>
      <c r="AG105" s="455"/>
      <c r="AH105" s="456"/>
      <c r="AI105" s="454">
        <v>183</v>
      </c>
      <c r="AJ105" s="455"/>
      <c r="AK105" s="455"/>
      <c r="AL105" s="456"/>
      <c r="AM105" s="454">
        <v>0</v>
      </c>
      <c r="AN105" s="455"/>
      <c r="AO105" s="455"/>
      <c r="AP105" s="456"/>
      <c r="AQ105" s="454">
        <v>183</v>
      </c>
      <c r="AR105" s="455"/>
      <c r="AS105" s="455"/>
      <c r="AT105" s="456"/>
      <c r="AU105" s="454">
        <v>0</v>
      </c>
      <c r="AV105" s="455"/>
      <c r="AW105" s="455"/>
      <c r="AX105" s="456"/>
      <c r="AY105" s="454">
        <v>0</v>
      </c>
      <c r="AZ105" s="455"/>
      <c r="BA105" s="455"/>
      <c r="BB105" s="456"/>
      <c r="BC105" s="454">
        <v>183</v>
      </c>
      <c r="BD105" s="455"/>
      <c r="BE105" s="455"/>
      <c r="BF105" s="456"/>
      <c r="BG105" s="457">
        <f t="shared" si="45"/>
        <v>1</v>
      </c>
      <c r="BH105" s="458"/>
    </row>
    <row r="106" spans="1:60" ht="20.100000000000001" customHeight="1">
      <c r="A106" s="363" t="s">
        <v>521</v>
      </c>
      <c r="B106" s="364"/>
      <c r="C106" s="459" t="s">
        <v>19</v>
      </c>
      <c r="D106" s="460"/>
      <c r="E106" s="460"/>
      <c r="F106" s="460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  <c r="AB106" s="461"/>
      <c r="AC106" s="376" t="s">
        <v>48</v>
      </c>
      <c r="AD106" s="377"/>
      <c r="AE106" s="454">
        <v>0</v>
      </c>
      <c r="AF106" s="455"/>
      <c r="AG106" s="455"/>
      <c r="AH106" s="456"/>
      <c r="AI106" s="454">
        <v>0</v>
      </c>
      <c r="AJ106" s="455"/>
      <c r="AK106" s="455"/>
      <c r="AL106" s="456"/>
      <c r="AM106" s="454">
        <v>0</v>
      </c>
      <c r="AN106" s="455"/>
      <c r="AO106" s="455"/>
      <c r="AP106" s="456"/>
      <c r="AQ106" s="454">
        <v>0</v>
      </c>
      <c r="AR106" s="455"/>
      <c r="AS106" s="455"/>
      <c r="AT106" s="456"/>
      <c r="AU106" s="454">
        <v>0</v>
      </c>
      <c r="AV106" s="455"/>
      <c r="AW106" s="455"/>
      <c r="AX106" s="456"/>
      <c r="AY106" s="454">
        <v>0</v>
      </c>
      <c r="AZ106" s="455"/>
      <c r="BA106" s="455"/>
      <c r="BB106" s="456"/>
      <c r="BC106" s="454">
        <v>0</v>
      </c>
      <c r="BD106" s="455"/>
      <c r="BE106" s="455"/>
      <c r="BF106" s="456"/>
      <c r="BG106" s="457" t="str">
        <f t="shared" si="45"/>
        <v>n.é.</v>
      </c>
      <c r="BH106" s="458"/>
    </row>
    <row r="107" spans="1:60" ht="20.100000000000001" customHeight="1">
      <c r="A107" s="363" t="s">
        <v>522</v>
      </c>
      <c r="B107" s="364"/>
      <c r="C107" s="459" t="s">
        <v>16</v>
      </c>
      <c r="D107" s="460"/>
      <c r="E107" s="460"/>
      <c r="F107" s="460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  <c r="AB107" s="461"/>
      <c r="AC107" s="376" t="s">
        <v>45</v>
      </c>
      <c r="AD107" s="377"/>
      <c r="AE107" s="454">
        <v>0</v>
      </c>
      <c r="AF107" s="455"/>
      <c r="AG107" s="455"/>
      <c r="AH107" s="456"/>
      <c r="AI107" s="454">
        <v>0</v>
      </c>
      <c r="AJ107" s="455"/>
      <c r="AK107" s="455"/>
      <c r="AL107" s="456"/>
      <c r="AM107" s="454">
        <v>0</v>
      </c>
      <c r="AN107" s="455"/>
      <c r="AO107" s="455"/>
      <c r="AP107" s="456"/>
      <c r="AQ107" s="454">
        <v>0</v>
      </c>
      <c r="AR107" s="455"/>
      <c r="AS107" s="455"/>
      <c r="AT107" s="456"/>
      <c r="AU107" s="454">
        <v>0</v>
      </c>
      <c r="AV107" s="455"/>
      <c r="AW107" s="455"/>
      <c r="AX107" s="456"/>
      <c r="AY107" s="454">
        <v>0</v>
      </c>
      <c r="AZ107" s="455"/>
      <c r="BA107" s="455"/>
      <c r="BB107" s="456"/>
      <c r="BC107" s="454">
        <v>0</v>
      </c>
      <c r="BD107" s="455"/>
      <c r="BE107" s="455"/>
      <c r="BF107" s="456"/>
      <c r="BG107" s="457" t="str">
        <f t="shared" si="45"/>
        <v>n.é.</v>
      </c>
      <c r="BH107" s="458"/>
    </row>
    <row r="108" spans="1:60" ht="20.100000000000001" customHeight="1">
      <c r="A108" s="363" t="s">
        <v>523</v>
      </c>
      <c r="B108" s="364"/>
      <c r="C108" s="459" t="s">
        <v>17</v>
      </c>
      <c r="D108" s="460"/>
      <c r="E108" s="460"/>
      <c r="F108" s="460"/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0"/>
      <c r="S108" s="460"/>
      <c r="T108" s="460"/>
      <c r="U108" s="460"/>
      <c r="V108" s="460"/>
      <c r="W108" s="460"/>
      <c r="X108" s="460"/>
      <c r="Y108" s="460"/>
      <c r="Z108" s="460"/>
      <c r="AA108" s="460"/>
      <c r="AB108" s="461"/>
      <c r="AC108" s="376" t="s">
        <v>44</v>
      </c>
      <c r="AD108" s="377"/>
      <c r="AE108" s="454">
        <v>0</v>
      </c>
      <c r="AF108" s="455"/>
      <c r="AG108" s="455"/>
      <c r="AH108" s="456"/>
      <c r="AI108" s="454">
        <v>0</v>
      </c>
      <c r="AJ108" s="455"/>
      <c r="AK108" s="455"/>
      <c r="AL108" s="456"/>
      <c r="AM108" s="454">
        <v>0</v>
      </c>
      <c r="AN108" s="455"/>
      <c r="AO108" s="455"/>
      <c r="AP108" s="456"/>
      <c r="AQ108" s="454">
        <v>0</v>
      </c>
      <c r="AR108" s="455"/>
      <c r="AS108" s="455"/>
      <c r="AT108" s="456"/>
      <c r="AU108" s="454">
        <v>0</v>
      </c>
      <c r="AV108" s="455"/>
      <c r="AW108" s="455"/>
      <c r="AX108" s="456"/>
      <c r="AY108" s="454">
        <v>0</v>
      </c>
      <c r="AZ108" s="455"/>
      <c r="BA108" s="455"/>
      <c r="BB108" s="456"/>
      <c r="BC108" s="454">
        <v>0</v>
      </c>
      <c r="BD108" s="455"/>
      <c r="BE108" s="455"/>
      <c r="BF108" s="456"/>
      <c r="BG108" s="457" t="str">
        <f t="shared" si="45"/>
        <v>n.é.</v>
      </c>
      <c r="BH108" s="458"/>
    </row>
    <row r="109" spans="1:60" ht="20.100000000000001" customHeight="1">
      <c r="A109" s="363" t="s">
        <v>524</v>
      </c>
      <c r="B109" s="364"/>
      <c r="C109" s="459" t="s">
        <v>21</v>
      </c>
      <c r="D109" s="460"/>
      <c r="E109" s="460"/>
      <c r="F109" s="460"/>
      <c r="G109" s="460"/>
      <c r="H109" s="460"/>
      <c r="I109" s="460"/>
      <c r="J109" s="460"/>
      <c r="K109" s="460"/>
      <c r="L109" s="460"/>
      <c r="M109" s="460"/>
      <c r="N109" s="460"/>
      <c r="O109" s="460"/>
      <c r="P109" s="460"/>
      <c r="Q109" s="460"/>
      <c r="R109" s="460"/>
      <c r="S109" s="460"/>
      <c r="T109" s="460"/>
      <c r="U109" s="460"/>
      <c r="V109" s="460"/>
      <c r="W109" s="460"/>
      <c r="X109" s="460"/>
      <c r="Y109" s="460"/>
      <c r="Z109" s="460"/>
      <c r="AA109" s="460"/>
      <c r="AB109" s="461"/>
      <c r="AC109" s="376" t="s">
        <v>43</v>
      </c>
      <c r="AD109" s="377"/>
      <c r="AE109" s="465">
        <v>1566</v>
      </c>
      <c r="AF109" s="455"/>
      <c r="AG109" s="455"/>
      <c r="AH109" s="456"/>
      <c r="AI109" s="454">
        <v>1580</v>
      </c>
      <c r="AJ109" s="455"/>
      <c r="AK109" s="455"/>
      <c r="AL109" s="456"/>
      <c r="AM109" s="454">
        <v>0</v>
      </c>
      <c r="AN109" s="455"/>
      <c r="AO109" s="455"/>
      <c r="AP109" s="456"/>
      <c r="AQ109" s="454">
        <v>1580</v>
      </c>
      <c r="AR109" s="455"/>
      <c r="AS109" s="455"/>
      <c r="AT109" s="456"/>
      <c r="AU109" s="454">
        <v>0</v>
      </c>
      <c r="AV109" s="455"/>
      <c r="AW109" s="455"/>
      <c r="AX109" s="456"/>
      <c r="AY109" s="454">
        <v>0</v>
      </c>
      <c r="AZ109" s="455"/>
      <c r="BA109" s="455"/>
      <c r="BB109" s="456"/>
      <c r="BC109" s="454">
        <v>1580</v>
      </c>
      <c r="BD109" s="455"/>
      <c r="BE109" s="455"/>
      <c r="BF109" s="456"/>
      <c r="BG109" s="457">
        <f t="shared" si="45"/>
        <v>1</v>
      </c>
      <c r="BH109" s="458"/>
    </row>
    <row r="110" spans="1:60" ht="20.100000000000001" customHeight="1">
      <c r="A110" s="363" t="s">
        <v>525</v>
      </c>
      <c r="B110" s="364"/>
      <c r="C110" s="459" t="s">
        <v>41</v>
      </c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1"/>
      <c r="AC110" s="376" t="s">
        <v>42</v>
      </c>
      <c r="AD110" s="377"/>
      <c r="AE110" s="454">
        <v>0</v>
      </c>
      <c r="AF110" s="455"/>
      <c r="AG110" s="455"/>
      <c r="AH110" s="456"/>
      <c r="AI110" s="454">
        <v>0</v>
      </c>
      <c r="AJ110" s="455"/>
      <c r="AK110" s="455"/>
      <c r="AL110" s="456"/>
      <c r="AM110" s="454">
        <v>0</v>
      </c>
      <c r="AN110" s="455"/>
      <c r="AO110" s="455"/>
      <c r="AP110" s="456"/>
      <c r="AQ110" s="454">
        <v>0</v>
      </c>
      <c r="AR110" s="455"/>
      <c r="AS110" s="455"/>
      <c r="AT110" s="456"/>
      <c r="AU110" s="454">
        <v>0</v>
      </c>
      <c r="AV110" s="455"/>
      <c r="AW110" s="455"/>
      <c r="AX110" s="456"/>
      <c r="AY110" s="454">
        <v>0</v>
      </c>
      <c r="AZ110" s="455"/>
      <c r="BA110" s="455"/>
      <c r="BB110" s="456"/>
      <c r="BC110" s="454">
        <v>0</v>
      </c>
      <c r="BD110" s="455"/>
      <c r="BE110" s="455"/>
      <c r="BF110" s="456"/>
      <c r="BG110" s="457" t="str">
        <f t="shared" si="45"/>
        <v>n.é.</v>
      </c>
      <c r="BH110" s="458"/>
    </row>
    <row r="111" spans="1:60" ht="20.100000000000001" customHeight="1">
      <c r="A111" s="363" t="s">
        <v>526</v>
      </c>
      <c r="B111" s="364"/>
      <c r="C111" s="388" t="s">
        <v>18</v>
      </c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90"/>
      <c r="AC111" s="376" t="s">
        <v>40</v>
      </c>
      <c r="AD111" s="377"/>
      <c r="AE111" s="454">
        <v>0</v>
      </c>
      <c r="AF111" s="455"/>
      <c r="AG111" s="455"/>
      <c r="AH111" s="456"/>
      <c r="AI111" s="454">
        <v>0</v>
      </c>
      <c r="AJ111" s="455"/>
      <c r="AK111" s="455"/>
      <c r="AL111" s="456"/>
      <c r="AM111" s="454">
        <v>0</v>
      </c>
      <c r="AN111" s="455"/>
      <c r="AO111" s="455"/>
      <c r="AP111" s="456"/>
      <c r="AQ111" s="454">
        <v>0</v>
      </c>
      <c r="AR111" s="455"/>
      <c r="AS111" s="455"/>
      <c r="AT111" s="456"/>
      <c r="AU111" s="454">
        <v>0</v>
      </c>
      <c r="AV111" s="455"/>
      <c r="AW111" s="455"/>
      <c r="AX111" s="456"/>
      <c r="AY111" s="454">
        <v>0</v>
      </c>
      <c r="AZ111" s="455"/>
      <c r="BA111" s="455"/>
      <c r="BB111" s="456"/>
      <c r="BC111" s="454">
        <v>0</v>
      </c>
      <c r="BD111" s="455"/>
      <c r="BE111" s="455"/>
      <c r="BF111" s="456"/>
      <c r="BG111" s="457" t="str">
        <f t="shared" si="45"/>
        <v>n.é.</v>
      </c>
      <c r="BH111" s="458"/>
    </row>
    <row r="112" spans="1:60" ht="20.100000000000001" customHeight="1">
      <c r="A112" s="363" t="s">
        <v>527</v>
      </c>
      <c r="B112" s="364"/>
      <c r="C112" s="388" t="s">
        <v>37</v>
      </c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90"/>
      <c r="AC112" s="376" t="s">
        <v>39</v>
      </c>
      <c r="AD112" s="377"/>
      <c r="AE112" s="454">
        <v>0</v>
      </c>
      <c r="AF112" s="455"/>
      <c r="AG112" s="455"/>
      <c r="AH112" s="456"/>
      <c r="AI112" s="454">
        <v>0</v>
      </c>
      <c r="AJ112" s="455"/>
      <c r="AK112" s="455"/>
      <c r="AL112" s="456"/>
      <c r="AM112" s="454">
        <v>0</v>
      </c>
      <c r="AN112" s="455"/>
      <c r="AO112" s="455"/>
      <c r="AP112" s="456"/>
      <c r="AQ112" s="454">
        <v>0</v>
      </c>
      <c r="AR112" s="455"/>
      <c r="AS112" s="455"/>
      <c r="AT112" s="456"/>
      <c r="AU112" s="454">
        <v>0</v>
      </c>
      <c r="AV112" s="455"/>
      <c r="AW112" s="455"/>
      <c r="AX112" s="456"/>
      <c r="AY112" s="454">
        <v>0</v>
      </c>
      <c r="AZ112" s="455"/>
      <c r="BA112" s="455"/>
      <c r="BB112" s="456"/>
      <c r="BC112" s="454">
        <v>0</v>
      </c>
      <c r="BD112" s="455"/>
      <c r="BE112" s="455"/>
      <c r="BF112" s="456"/>
      <c r="BG112" s="457" t="str">
        <f t="shared" si="45"/>
        <v>n.é.</v>
      </c>
      <c r="BH112" s="458"/>
    </row>
    <row r="113" spans="1:60" ht="20.100000000000001" customHeight="1">
      <c r="A113" s="363" t="s">
        <v>528</v>
      </c>
      <c r="B113" s="364"/>
      <c r="C113" s="388" t="s">
        <v>36</v>
      </c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90"/>
      <c r="AC113" s="376" t="s">
        <v>38</v>
      </c>
      <c r="AD113" s="377"/>
      <c r="AE113" s="454">
        <v>0</v>
      </c>
      <c r="AF113" s="455"/>
      <c r="AG113" s="455"/>
      <c r="AH113" s="456"/>
      <c r="AI113" s="454">
        <v>0</v>
      </c>
      <c r="AJ113" s="455"/>
      <c r="AK113" s="455"/>
      <c r="AL113" s="456"/>
      <c r="AM113" s="454">
        <v>0</v>
      </c>
      <c r="AN113" s="455"/>
      <c r="AO113" s="455"/>
      <c r="AP113" s="456"/>
      <c r="AQ113" s="454">
        <v>0</v>
      </c>
      <c r="AR113" s="455"/>
      <c r="AS113" s="455"/>
      <c r="AT113" s="456"/>
      <c r="AU113" s="454">
        <v>0</v>
      </c>
      <c r="AV113" s="455"/>
      <c r="AW113" s="455"/>
      <c r="AX113" s="456"/>
      <c r="AY113" s="454">
        <v>0</v>
      </c>
      <c r="AZ113" s="455"/>
      <c r="BA113" s="455"/>
      <c r="BB113" s="456"/>
      <c r="BC113" s="454">
        <v>0</v>
      </c>
      <c r="BD113" s="455"/>
      <c r="BE113" s="455"/>
      <c r="BF113" s="456"/>
      <c r="BG113" s="457" t="str">
        <f t="shared" si="45"/>
        <v>n.é.</v>
      </c>
      <c r="BH113" s="458"/>
    </row>
    <row r="114" spans="1:60" s="2" customFormat="1" ht="20.100000000000001" customHeight="1">
      <c r="A114" s="363" t="s">
        <v>529</v>
      </c>
      <c r="B114" s="364"/>
      <c r="C114" s="388" t="s">
        <v>35</v>
      </c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90"/>
      <c r="AC114" s="376" t="s">
        <v>34</v>
      </c>
      <c r="AD114" s="377"/>
      <c r="AE114" s="454">
        <v>0</v>
      </c>
      <c r="AF114" s="455"/>
      <c r="AG114" s="455"/>
      <c r="AH114" s="456"/>
      <c r="AI114" s="454">
        <v>0</v>
      </c>
      <c r="AJ114" s="455"/>
      <c r="AK114" s="455"/>
      <c r="AL114" s="456"/>
      <c r="AM114" s="454">
        <v>0</v>
      </c>
      <c r="AN114" s="455"/>
      <c r="AO114" s="455"/>
      <c r="AP114" s="456"/>
      <c r="AQ114" s="454">
        <v>0</v>
      </c>
      <c r="AR114" s="455"/>
      <c r="AS114" s="455"/>
      <c r="AT114" s="456"/>
      <c r="AU114" s="454">
        <v>0</v>
      </c>
      <c r="AV114" s="455"/>
      <c r="AW114" s="455"/>
      <c r="AX114" s="456"/>
      <c r="AY114" s="454">
        <v>0</v>
      </c>
      <c r="AZ114" s="455"/>
      <c r="BA114" s="455"/>
      <c r="BB114" s="456"/>
      <c r="BC114" s="454">
        <v>0</v>
      </c>
      <c r="BD114" s="455"/>
      <c r="BE114" s="455"/>
      <c r="BF114" s="456"/>
      <c r="BG114" s="457" t="str">
        <f t="shared" si="45"/>
        <v>n.é.</v>
      </c>
      <c r="BH114" s="458"/>
    </row>
    <row r="115" spans="1:60" s="2" customFormat="1" ht="20.100000000000001" customHeight="1">
      <c r="A115" s="363" t="s">
        <v>530</v>
      </c>
      <c r="B115" s="364"/>
      <c r="C115" s="388" t="s">
        <v>25</v>
      </c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90"/>
      <c r="AC115" s="376" t="s">
        <v>33</v>
      </c>
      <c r="AD115" s="377"/>
      <c r="AE115" s="454">
        <v>0</v>
      </c>
      <c r="AF115" s="455"/>
      <c r="AG115" s="455"/>
      <c r="AH115" s="456"/>
      <c r="AI115" s="454">
        <v>633</v>
      </c>
      <c r="AJ115" s="455"/>
      <c r="AK115" s="455"/>
      <c r="AL115" s="456"/>
      <c r="AM115" s="454">
        <v>0</v>
      </c>
      <c r="AN115" s="455"/>
      <c r="AO115" s="455"/>
      <c r="AP115" s="456"/>
      <c r="AQ115" s="454">
        <v>633</v>
      </c>
      <c r="AR115" s="455"/>
      <c r="AS115" s="455"/>
      <c r="AT115" s="456"/>
      <c r="AU115" s="454">
        <v>0</v>
      </c>
      <c r="AV115" s="455"/>
      <c r="AW115" s="455"/>
      <c r="AX115" s="456"/>
      <c r="AY115" s="454">
        <v>0</v>
      </c>
      <c r="AZ115" s="455"/>
      <c r="BA115" s="455"/>
      <c r="BB115" s="456"/>
      <c r="BC115" s="454">
        <v>633</v>
      </c>
      <c r="BD115" s="455"/>
      <c r="BE115" s="455"/>
      <c r="BF115" s="456"/>
      <c r="BG115" s="457">
        <f t="shared" si="45"/>
        <v>1</v>
      </c>
      <c r="BH115" s="458"/>
    </row>
    <row r="116" spans="1:60" s="2" customFormat="1" ht="20.100000000000001" customHeight="1">
      <c r="A116" s="475" t="s">
        <v>531</v>
      </c>
      <c r="B116" s="476"/>
      <c r="C116" s="524" t="s">
        <v>883</v>
      </c>
      <c r="D116" s="525"/>
      <c r="E116" s="525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525"/>
      <c r="AA116" s="525"/>
      <c r="AB116" s="526"/>
      <c r="AC116" s="500" t="s">
        <v>27</v>
      </c>
      <c r="AD116" s="501"/>
      <c r="AE116" s="462">
        <f>SUM(AE103:AH115)</f>
        <v>29774</v>
      </c>
      <c r="AF116" s="463"/>
      <c r="AG116" s="463"/>
      <c r="AH116" s="464"/>
      <c r="AI116" s="462">
        <f t="shared" ref="AI116" si="78">SUM(AI103:AL115)</f>
        <v>30697</v>
      </c>
      <c r="AJ116" s="463"/>
      <c r="AK116" s="463"/>
      <c r="AL116" s="464"/>
      <c r="AM116" s="462">
        <f t="shared" ref="AM116" si="79">SUM(AM103:AP115)</f>
        <v>0</v>
      </c>
      <c r="AN116" s="463"/>
      <c r="AO116" s="463"/>
      <c r="AP116" s="464"/>
      <c r="AQ116" s="462">
        <f t="shared" ref="AQ116" si="80">SUM(AQ103:AT115)</f>
        <v>30697</v>
      </c>
      <c r="AR116" s="463"/>
      <c r="AS116" s="463"/>
      <c r="AT116" s="464"/>
      <c r="AU116" s="462">
        <f t="shared" ref="AU116" si="81">SUM(AU103:AX115)</f>
        <v>84633</v>
      </c>
      <c r="AV116" s="463"/>
      <c r="AW116" s="463"/>
      <c r="AX116" s="464"/>
      <c r="AY116" s="462">
        <f t="shared" ref="AY116" si="82">SUM(AY103:BB115)</f>
        <v>0</v>
      </c>
      <c r="AZ116" s="463"/>
      <c r="BA116" s="463"/>
      <c r="BB116" s="464"/>
      <c r="BC116" s="462">
        <f t="shared" ref="BC116" si="83">SUM(BC103:BF115)</f>
        <v>30697</v>
      </c>
      <c r="BD116" s="463"/>
      <c r="BE116" s="463"/>
      <c r="BF116" s="464"/>
      <c r="BG116" s="439">
        <f t="shared" si="45"/>
        <v>1</v>
      </c>
      <c r="BH116" s="440"/>
    </row>
    <row r="117" spans="1:60" ht="20.100000000000001" customHeight="1">
      <c r="A117" s="363" t="s">
        <v>532</v>
      </c>
      <c r="B117" s="364"/>
      <c r="C117" s="388" t="s">
        <v>22</v>
      </c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90"/>
      <c r="AC117" s="376" t="s">
        <v>28</v>
      </c>
      <c r="AD117" s="377"/>
      <c r="AE117" s="465">
        <v>0</v>
      </c>
      <c r="AF117" s="455"/>
      <c r="AG117" s="455"/>
      <c r="AH117" s="456"/>
      <c r="AI117" s="465">
        <v>0</v>
      </c>
      <c r="AJ117" s="455"/>
      <c r="AK117" s="455"/>
      <c r="AL117" s="456"/>
      <c r="AM117" s="465">
        <v>0</v>
      </c>
      <c r="AN117" s="455"/>
      <c r="AO117" s="455"/>
      <c r="AP117" s="456"/>
      <c r="AQ117" s="465">
        <v>0</v>
      </c>
      <c r="AR117" s="455"/>
      <c r="AS117" s="455"/>
      <c r="AT117" s="456"/>
      <c r="AU117" s="465">
        <v>0</v>
      </c>
      <c r="AV117" s="455"/>
      <c r="AW117" s="455"/>
      <c r="AX117" s="456"/>
      <c r="AY117" s="465">
        <v>0</v>
      </c>
      <c r="AZ117" s="455"/>
      <c r="BA117" s="455"/>
      <c r="BB117" s="456"/>
      <c r="BC117" s="465">
        <v>0</v>
      </c>
      <c r="BD117" s="455"/>
      <c r="BE117" s="455"/>
      <c r="BF117" s="456"/>
      <c r="BG117" s="457" t="str">
        <f t="shared" si="45"/>
        <v>n.é.</v>
      </c>
      <c r="BH117" s="458"/>
    </row>
    <row r="118" spans="1:60" ht="20.100000000000001" customHeight="1">
      <c r="A118" s="363" t="s">
        <v>533</v>
      </c>
      <c r="B118" s="364"/>
      <c r="C118" s="388" t="s">
        <v>426</v>
      </c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90"/>
      <c r="AC118" s="376" t="s">
        <v>29</v>
      </c>
      <c r="AD118" s="377"/>
      <c r="AE118" s="454">
        <v>0</v>
      </c>
      <c r="AF118" s="455"/>
      <c r="AG118" s="455"/>
      <c r="AH118" s="456"/>
      <c r="AI118" s="454">
        <v>102</v>
      </c>
      <c r="AJ118" s="455"/>
      <c r="AK118" s="455"/>
      <c r="AL118" s="456"/>
      <c r="AM118" s="454">
        <v>0</v>
      </c>
      <c r="AN118" s="455"/>
      <c r="AO118" s="455"/>
      <c r="AP118" s="456"/>
      <c r="AQ118" s="454">
        <v>102</v>
      </c>
      <c r="AR118" s="455"/>
      <c r="AS118" s="455"/>
      <c r="AT118" s="456"/>
      <c r="AU118" s="454">
        <v>0</v>
      </c>
      <c r="AV118" s="455"/>
      <c r="AW118" s="455"/>
      <c r="AX118" s="456"/>
      <c r="AY118" s="454">
        <v>0</v>
      </c>
      <c r="AZ118" s="455"/>
      <c r="BA118" s="455"/>
      <c r="BB118" s="456"/>
      <c r="BC118" s="454">
        <v>102</v>
      </c>
      <c r="BD118" s="455"/>
      <c r="BE118" s="455"/>
      <c r="BF118" s="456"/>
      <c r="BG118" s="457">
        <f t="shared" si="45"/>
        <v>1</v>
      </c>
      <c r="BH118" s="458"/>
    </row>
    <row r="119" spans="1:60" ht="20.100000000000001" customHeight="1">
      <c r="A119" s="363" t="s">
        <v>534</v>
      </c>
      <c r="B119" s="364"/>
      <c r="C119" s="365" t="s">
        <v>23</v>
      </c>
      <c r="D119" s="366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  <c r="U119" s="366"/>
      <c r="V119" s="366"/>
      <c r="W119" s="366"/>
      <c r="X119" s="366"/>
      <c r="Y119" s="366"/>
      <c r="Z119" s="366"/>
      <c r="AA119" s="366"/>
      <c r="AB119" s="367"/>
      <c r="AC119" s="376" t="s">
        <v>30</v>
      </c>
      <c r="AD119" s="377"/>
      <c r="AE119" s="465">
        <v>0</v>
      </c>
      <c r="AF119" s="455"/>
      <c r="AG119" s="455"/>
      <c r="AH119" s="456"/>
      <c r="AI119" s="465">
        <v>0</v>
      </c>
      <c r="AJ119" s="455"/>
      <c r="AK119" s="455"/>
      <c r="AL119" s="456"/>
      <c r="AM119" s="465">
        <v>0</v>
      </c>
      <c r="AN119" s="455"/>
      <c r="AO119" s="455"/>
      <c r="AP119" s="456"/>
      <c r="AQ119" s="465">
        <v>0</v>
      </c>
      <c r="AR119" s="455"/>
      <c r="AS119" s="455"/>
      <c r="AT119" s="456"/>
      <c r="AU119" s="465">
        <v>0</v>
      </c>
      <c r="AV119" s="455"/>
      <c r="AW119" s="455"/>
      <c r="AX119" s="456"/>
      <c r="AY119" s="465">
        <v>0</v>
      </c>
      <c r="AZ119" s="455"/>
      <c r="BA119" s="455"/>
      <c r="BB119" s="456"/>
      <c r="BC119" s="465">
        <v>0</v>
      </c>
      <c r="BD119" s="455"/>
      <c r="BE119" s="455"/>
      <c r="BF119" s="456"/>
      <c r="BG119" s="457" t="str">
        <f t="shared" si="45"/>
        <v>n.é.</v>
      </c>
      <c r="BH119" s="458"/>
    </row>
    <row r="120" spans="1:60" ht="20.100000000000001" customHeight="1">
      <c r="A120" s="475" t="s">
        <v>535</v>
      </c>
      <c r="B120" s="476"/>
      <c r="C120" s="497" t="s">
        <v>884</v>
      </c>
      <c r="D120" s="498"/>
      <c r="E120" s="498"/>
      <c r="F120" s="498"/>
      <c r="G120" s="498"/>
      <c r="H120" s="498"/>
      <c r="I120" s="498"/>
      <c r="J120" s="498"/>
      <c r="K120" s="498"/>
      <c r="L120" s="498"/>
      <c r="M120" s="498"/>
      <c r="N120" s="498"/>
      <c r="O120" s="498"/>
      <c r="P120" s="498"/>
      <c r="Q120" s="498"/>
      <c r="R120" s="498"/>
      <c r="S120" s="498"/>
      <c r="T120" s="498"/>
      <c r="U120" s="498"/>
      <c r="V120" s="498"/>
      <c r="W120" s="498"/>
      <c r="X120" s="498"/>
      <c r="Y120" s="498"/>
      <c r="Z120" s="498"/>
      <c r="AA120" s="498"/>
      <c r="AB120" s="499"/>
      <c r="AC120" s="500" t="s">
        <v>31</v>
      </c>
      <c r="AD120" s="501"/>
      <c r="AE120" s="462">
        <f>SUM(AE117:AH119)</f>
        <v>0</v>
      </c>
      <c r="AF120" s="463"/>
      <c r="AG120" s="463"/>
      <c r="AH120" s="464"/>
      <c r="AI120" s="462">
        <f t="shared" ref="AI120" si="84">SUM(AI117:AL119)</f>
        <v>102</v>
      </c>
      <c r="AJ120" s="463"/>
      <c r="AK120" s="463"/>
      <c r="AL120" s="464"/>
      <c r="AM120" s="462">
        <f t="shared" ref="AM120" si="85">SUM(AM117:AP119)</f>
        <v>0</v>
      </c>
      <c r="AN120" s="463"/>
      <c r="AO120" s="463"/>
      <c r="AP120" s="464"/>
      <c r="AQ120" s="462">
        <f t="shared" ref="AQ120" si="86">SUM(AQ117:AT119)</f>
        <v>102</v>
      </c>
      <c r="AR120" s="463"/>
      <c r="AS120" s="463"/>
      <c r="AT120" s="464"/>
      <c r="AU120" s="462">
        <f t="shared" ref="AU120" si="87">SUM(AU117:AX119)</f>
        <v>0</v>
      </c>
      <c r="AV120" s="463"/>
      <c r="AW120" s="463"/>
      <c r="AX120" s="464"/>
      <c r="AY120" s="462">
        <f t="shared" ref="AY120" si="88">SUM(AY117:BB119)</f>
        <v>0</v>
      </c>
      <c r="AZ120" s="463"/>
      <c r="BA120" s="463"/>
      <c r="BB120" s="464"/>
      <c r="BC120" s="462">
        <f t="shared" ref="BC120" si="89">SUM(BC117:BF119)</f>
        <v>102</v>
      </c>
      <c r="BD120" s="463"/>
      <c r="BE120" s="463"/>
      <c r="BF120" s="464"/>
      <c r="BG120" s="439">
        <f t="shared" si="45"/>
        <v>1</v>
      </c>
      <c r="BH120" s="440"/>
    </row>
    <row r="121" spans="1:60" ht="20.100000000000001" customHeight="1">
      <c r="A121" s="475" t="s">
        <v>536</v>
      </c>
      <c r="B121" s="476"/>
      <c r="C121" s="524" t="s">
        <v>885</v>
      </c>
      <c r="D121" s="525"/>
      <c r="E121" s="525"/>
      <c r="F121" s="525"/>
      <c r="G121" s="525"/>
      <c r="H121" s="525"/>
      <c r="I121" s="525"/>
      <c r="J121" s="525"/>
      <c r="K121" s="525"/>
      <c r="L121" s="525"/>
      <c r="M121" s="525"/>
      <c r="N121" s="525"/>
      <c r="O121" s="525"/>
      <c r="P121" s="525"/>
      <c r="Q121" s="525"/>
      <c r="R121" s="525"/>
      <c r="S121" s="525"/>
      <c r="T121" s="525"/>
      <c r="U121" s="525"/>
      <c r="V121" s="525"/>
      <c r="W121" s="525"/>
      <c r="X121" s="525"/>
      <c r="Y121" s="525"/>
      <c r="Z121" s="525"/>
      <c r="AA121" s="525"/>
      <c r="AB121" s="526"/>
      <c r="AC121" s="500" t="s">
        <v>32</v>
      </c>
      <c r="AD121" s="501"/>
      <c r="AE121" s="462">
        <f>AE116+AE120</f>
        <v>29774</v>
      </c>
      <c r="AF121" s="463"/>
      <c r="AG121" s="463"/>
      <c r="AH121" s="464"/>
      <c r="AI121" s="462">
        <f t="shared" ref="AI121" si="90">AI116+AI120</f>
        <v>30799</v>
      </c>
      <c r="AJ121" s="463"/>
      <c r="AK121" s="463"/>
      <c r="AL121" s="464"/>
      <c r="AM121" s="462">
        <f t="shared" ref="AM121" si="91">AM116+AM120</f>
        <v>0</v>
      </c>
      <c r="AN121" s="463"/>
      <c r="AO121" s="463"/>
      <c r="AP121" s="464"/>
      <c r="AQ121" s="462">
        <f t="shared" ref="AQ121" si="92">AQ116+AQ120</f>
        <v>30799</v>
      </c>
      <c r="AR121" s="463"/>
      <c r="AS121" s="463"/>
      <c r="AT121" s="464"/>
      <c r="AU121" s="462">
        <f t="shared" ref="AU121" si="93">AU116+AU120</f>
        <v>84633</v>
      </c>
      <c r="AV121" s="463"/>
      <c r="AW121" s="463"/>
      <c r="AX121" s="464"/>
      <c r="AY121" s="462">
        <f t="shared" ref="AY121" si="94">AY116+AY120</f>
        <v>0</v>
      </c>
      <c r="AZ121" s="463"/>
      <c r="BA121" s="463"/>
      <c r="BB121" s="464"/>
      <c r="BC121" s="462">
        <f t="shared" ref="BC121" si="95">BC116+BC120</f>
        <v>30799</v>
      </c>
      <c r="BD121" s="463"/>
      <c r="BE121" s="463"/>
      <c r="BF121" s="464"/>
      <c r="BG121" s="439">
        <f t="shared" si="45"/>
        <v>1</v>
      </c>
      <c r="BH121" s="440"/>
    </row>
    <row r="122" spans="1:60" s="3" customFormat="1" ht="20.100000000000001" customHeight="1">
      <c r="A122" s="475" t="s">
        <v>537</v>
      </c>
      <c r="B122" s="476"/>
      <c r="C122" s="497" t="s">
        <v>24</v>
      </c>
      <c r="D122" s="498"/>
      <c r="E122" s="498"/>
      <c r="F122" s="498"/>
      <c r="G122" s="498"/>
      <c r="H122" s="498"/>
      <c r="I122" s="498"/>
      <c r="J122" s="498"/>
      <c r="K122" s="498"/>
      <c r="L122" s="498"/>
      <c r="M122" s="498"/>
      <c r="N122" s="498"/>
      <c r="O122" s="498"/>
      <c r="P122" s="498"/>
      <c r="Q122" s="498"/>
      <c r="R122" s="498"/>
      <c r="S122" s="498"/>
      <c r="T122" s="498"/>
      <c r="U122" s="498"/>
      <c r="V122" s="498"/>
      <c r="W122" s="498"/>
      <c r="X122" s="498"/>
      <c r="Y122" s="498"/>
      <c r="Z122" s="498"/>
      <c r="AA122" s="498"/>
      <c r="AB122" s="499"/>
      <c r="AC122" s="500" t="s">
        <v>52</v>
      </c>
      <c r="AD122" s="501"/>
      <c r="AE122" s="462">
        <v>8176</v>
      </c>
      <c r="AF122" s="463"/>
      <c r="AG122" s="463"/>
      <c r="AH122" s="464"/>
      <c r="AI122" s="462">
        <v>8436</v>
      </c>
      <c r="AJ122" s="463"/>
      <c r="AK122" s="463"/>
      <c r="AL122" s="464"/>
      <c r="AM122" s="462">
        <v>0</v>
      </c>
      <c r="AN122" s="463"/>
      <c r="AO122" s="463"/>
      <c r="AP122" s="464"/>
      <c r="AQ122" s="462">
        <v>8436</v>
      </c>
      <c r="AR122" s="463"/>
      <c r="AS122" s="463"/>
      <c r="AT122" s="464"/>
      <c r="AU122" s="462">
        <v>22851</v>
      </c>
      <c r="AV122" s="463"/>
      <c r="AW122" s="463"/>
      <c r="AX122" s="464"/>
      <c r="AY122" s="462">
        <v>0</v>
      </c>
      <c r="AZ122" s="463"/>
      <c r="BA122" s="463"/>
      <c r="BB122" s="464"/>
      <c r="BC122" s="462">
        <v>8436</v>
      </c>
      <c r="BD122" s="463"/>
      <c r="BE122" s="463"/>
      <c r="BF122" s="464"/>
      <c r="BG122" s="439">
        <f t="shared" si="45"/>
        <v>1</v>
      </c>
      <c r="BH122" s="440"/>
    </row>
    <row r="123" spans="1:60" ht="20.100000000000001" customHeight="1">
      <c r="A123" s="363" t="s">
        <v>538</v>
      </c>
      <c r="B123" s="364"/>
      <c r="C123" s="388" t="s">
        <v>63</v>
      </c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90"/>
      <c r="AC123" s="376" t="s">
        <v>82</v>
      </c>
      <c r="AD123" s="377"/>
      <c r="AE123" s="454">
        <v>510</v>
      </c>
      <c r="AF123" s="455"/>
      <c r="AG123" s="455"/>
      <c r="AH123" s="456"/>
      <c r="AI123" s="454">
        <v>148</v>
      </c>
      <c r="AJ123" s="455"/>
      <c r="AK123" s="455"/>
      <c r="AL123" s="456"/>
      <c r="AM123" s="454">
        <v>0</v>
      </c>
      <c r="AN123" s="455"/>
      <c r="AO123" s="455"/>
      <c r="AP123" s="456"/>
      <c r="AQ123" s="454">
        <v>148</v>
      </c>
      <c r="AR123" s="455"/>
      <c r="AS123" s="455"/>
      <c r="AT123" s="456"/>
      <c r="AU123" s="454">
        <v>0</v>
      </c>
      <c r="AV123" s="455"/>
      <c r="AW123" s="455"/>
      <c r="AX123" s="456"/>
      <c r="AY123" s="454">
        <v>0</v>
      </c>
      <c r="AZ123" s="455"/>
      <c r="BA123" s="455"/>
      <c r="BB123" s="456"/>
      <c r="BC123" s="454">
        <v>148</v>
      </c>
      <c r="BD123" s="455"/>
      <c r="BE123" s="455"/>
      <c r="BF123" s="456"/>
      <c r="BG123" s="457">
        <f t="shared" si="45"/>
        <v>1</v>
      </c>
      <c r="BH123" s="458"/>
    </row>
    <row r="124" spans="1:60" ht="20.100000000000001" customHeight="1">
      <c r="A124" s="363" t="s">
        <v>539</v>
      </c>
      <c r="B124" s="364"/>
      <c r="C124" s="388" t="s">
        <v>64</v>
      </c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  <c r="AA124" s="389"/>
      <c r="AB124" s="390"/>
      <c r="AC124" s="376" t="s">
        <v>83</v>
      </c>
      <c r="AD124" s="377"/>
      <c r="AE124" s="454">
        <v>531</v>
      </c>
      <c r="AF124" s="455"/>
      <c r="AG124" s="455"/>
      <c r="AH124" s="456"/>
      <c r="AI124" s="454">
        <v>546</v>
      </c>
      <c r="AJ124" s="455"/>
      <c r="AK124" s="455"/>
      <c r="AL124" s="456"/>
      <c r="AM124" s="454">
        <v>0</v>
      </c>
      <c r="AN124" s="455"/>
      <c r="AO124" s="455"/>
      <c r="AP124" s="456"/>
      <c r="AQ124" s="454">
        <v>546</v>
      </c>
      <c r="AR124" s="455"/>
      <c r="AS124" s="455"/>
      <c r="AT124" s="456"/>
      <c r="AU124" s="454">
        <v>0</v>
      </c>
      <c r="AV124" s="455"/>
      <c r="AW124" s="455"/>
      <c r="AX124" s="456"/>
      <c r="AY124" s="454">
        <v>0</v>
      </c>
      <c r="AZ124" s="455"/>
      <c r="BA124" s="455"/>
      <c r="BB124" s="456"/>
      <c r="BC124" s="454">
        <v>546</v>
      </c>
      <c r="BD124" s="455"/>
      <c r="BE124" s="455"/>
      <c r="BF124" s="456"/>
      <c r="BG124" s="457">
        <f t="shared" si="45"/>
        <v>1</v>
      </c>
      <c r="BH124" s="458"/>
    </row>
    <row r="125" spans="1:60" ht="20.100000000000001" customHeight="1">
      <c r="A125" s="363" t="s">
        <v>540</v>
      </c>
      <c r="B125" s="364"/>
      <c r="C125" s="388" t="s">
        <v>65</v>
      </c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  <c r="AA125" s="389"/>
      <c r="AB125" s="390"/>
      <c r="AC125" s="376" t="s">
        <v>84</v>
      </c>
      <c r="AD125" s="377"/>
      <c r="AE125" s="454">
        <v>0</v>
      </c>
      <c r="AF125" s="455"/>
      <c r="AG125" s="455"/>
      <c r="AH125" s="456"/>
      <c r="AI125" s="454">
        <v>0</v>
      </c>
      <c r="AJ125" s="455"/>
      <c r="AK125" s="455"/>
      <c r="AL125" s="456"/>
      <c r="AM125" s="454">
        <v>0</v>
      </c>
      <c r="AN125" s="455"/>
      <c r="AO125" s="455"/>
      <c r="AP125" s="456"/>
      <c r="AQ125" s="454">
        <v>0</v>
      </c>
      <c r="AR125" s="455"/>
      <c r="AS125" s="455"/>
      <c r="AT125" s="456"/>
      <c r="AU125" s="454">
        <v>0</v>
      </c>
      <c r="AV125" s="455"/>
      <c r="AW125" s="455"/>
      <c r="AX125" s="456"/>
      <c r="AY125" s="454">
        <v>0</v>
      </c>
      <c r="AZ125" s="455"/>
      <c r="BA125" s="455"/>
      <c r="BB125" s="456"/>
      <c r="BC125" s="454">
        <v>0</v>
      </c>
      <c r="BD125" s="455"/>
      <c r="BE125" s="455"/>
      <c r="BF125" s="456"/>
      <c r="BG125" s="457" t="str">
        <f t="shared" si="45"/>
        <v>n.é.</v>
      </c>
      <c r="BH125" s="458"/>
    </row>
    <row r="126" spans="1:60" ht="20.100000000000001" customHeight="1">
      <c r="A126" s="475" t="s">
        <v>541</v>
      </c>
      <c r="B126" s="476"/>
      <c r="C126" s="497" t="s">
        <v>886</v>
      </c>
      <c r="D126" s="498"/>
      <c r="E126" s="498"/>
      <c r="F126" s="498"/>
      <c r="G126" s="498"/>
      <c r="H126" s="498"/>
      <c r="I126" s="498"/>
      <c r="J126" s="498"/>
      <c r="K126" s="498"/>
      <c r="L126" s="498"/>
      <c r="M126" s="498"/>
      <c r="N126" s="498"/>
      <c r="O126" s="498"/>
      <c r="P126" s="498"/>
      <c r="Q126" s="498"/>
      <c r="R126" s="498"/>
      <c r="S126" s="498"/>
      <c r="T126" s="498"/>
      <c r="U126" s="498"/>
      <c r="V126" s="498"/>
      <c r="W126" s="498"/>
      <c r="X126" s="498"/>
      <c r="Y126" s="498"/>
      <c r="Z126" s="498"/>
      <c r="AA126" s="498"/>
      <c r="AB126" s="499"/>
      <c r="AC126" s="500" t="s">
        <v>92</v>
      </c>
      <c r="AD126" s="501"/>
      <c r="AE126" s="462">
        <f>SUM(AE123:AH125)</f>
        <v>1041</v>
      </c>
      <c r="AF126" s="463"/>
      <c r="AG126" s="463"/>
      <c r="AH126" s="464"/>
      <c r="AI126" s="462">
        <f t="shared" ref="AI126" si="96">SUM(AI123:AL125)</f>
        <v>694</v>
      </c>
      <c r="AJ126" s="463"/>
      <c r="AK126" s="463"/>
      <c r="AL126" s="464"/>
      <c r="AM126" s="462">
        <f t="shared" ref="AM126" si="97">SUM(AM123:AP125)</f>
        <v>0</v>
      </c>
      <c r="AN126" s="463"/>
      <c r="AO126" s="463"/>
      <c r="AP126" s="464"/>
      <c r="AQ126" s="462">
        <f t="shared" ref="AQ126" si="98">SUM(AQ123:AT125)</f>
        <v>694</v>
      </c>
      <c r="AR126" s="463"/>
      <c r="AS126" s="463"/>
      <c r="AT126" s="464"/>
      <c r="AU126" s="462">
        <f t="shared" ref="AU126" si="99">SUM(AU123:AX125)</f>
        <v>0</v>
      </c>
      <c r="AV126" s="463"/>
      <c r="AW126" s="463"/>
      <c r="AX126" s="464"/>
      <c r="AY126" s="462">
        <f t="shared" ref="AY126" si="100">SUM(AY123:BB125)</f>
        <v>0</v>
      </c>
      <c r="AZ126" s="463"/>
      <c r="BA126" s="463"/>
      <c r="BB126" s="464"/>
      <c r="BC126" s="462">
        <f t="shared" ref="BC126" si="101">SUM(BC123:BF125)</f>
        <v>694</v>
      </c>
      <c r="BD126" s="463"/>
      <c r="BE126" s="463"/>
      <c r="BF126" s="464"/>
      <c r="BG126" s="439">
        <f t="shared" si="45"/>
        <v>1</v>
      </c>
      <c r="BH126" s="440"/>
    </row>
    <row r="127" spans="1:60" ht="20.100000000000001" customHeight="1">
      <c r="A127" s="363" t="s">
        <v>542</v>
      </c>
      <c r="B127" s="364"/>
      <c r="C127" s="388" t="s">
        <v>66</v>
      </c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  <c r="AA127" s="389"/>
      <c r="AB127" s="390"/>
      <c r="AC127" s="376" t="s">
        <v>85</v>
      </c>
      <c r="AD127" s="377"/>
      <c r="AE127" s="454">
        <v>75</v>
      </c>
      <c r="AF127" s="455"/>
      <c r="AG127" s="455"/>
      <c r="AH127" s="456"/>
      <c r="AI127" s="454">
        <v>36</v>
      </c>
      <c r="AJ127" s="455"/>
      <c r="AK127" s="455"/>
      <c r="AL127" s="456"/>
      <c r="AM127" s="454">
        <v>0</v>
      </c>
      <c r="AN127" s="455"/>
      <c r="AO127" s="455"/>
      <c r="AP127" s="456"/>
      <c r="AQ127" s="454">
        <v>36</v>
      </c>
      <c r="AR127" s="455"/>
      <c r="AS127" s="455"/>
      <c r="AT127" s="456"/>
      <c r="AU127" s="454">
        <v>109</v>
      </c>
      <c r="AV127" s="455"/>
      <c r="AW127" s="455"/>
      <c r="AX127" s="456"/>
      <c r="AY127" s="454">
        <v>0</v>
      </c>
      <c r="AZ127" s="455"/>
      <c r="BA127" s="455"/>
      <c r="BB127" s="456"/>
      <c r="BC127" s="454">
        <v>36</v>
      </c>
      <c r="BD127" s="455"/>
      <c r="BE127" s="455"/>
      <c r="BF127" s="456"/>
      <c r="BG127" s="457">
        <f t="shared" si="45"/>
        <v>1</v>
      </c>
      <c r="BH127" s="458"/>
    </row>
    <row r="128" spans="1:60" ht="20.100000000000001" customHeight="1">
      <c r="A128" s="363" t="s">
        <v>543</v>
      </c>
      <c r="B128" s="364"/>
      <c r="C128" s="388" t="s">
        <v>67</v>
      </c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  <c r="AA128" s="389"/>
      <c r="AB128" s="390"/>
      <c r="AC128" s="376" t="s">
        <v>86</v>
      </c>
      <c r="AD128" s="377"/>
      <c r="AE128" s="454">
        <v>60</v>
      </c>
      <c r="AF128" s="455"/>
      <c r="AG128" s="455"/>
      <c r="AH128" s="456"/>
      <c r="AI128" s="454">
        <v>96</v>
      </c>
      <c r="AJ128" s="455"/>
      <c r="AK128" s="455"/>
      <c r="AL128" s="456"/>
      <c r="AM128" s="454">
        <v>0</v>
      </c>
      <c r="AN128" s="455"/>
      <c r="AO128" s="455"/>
      <c r="AP128" s="456"/>
      <c r="AQ128" s="454">
        <v>96</v>
      </c>
      <c r="AR128" s="455"/>
      <c r="AS128" s="455"/>
      <c r="AT128" s="456"/>
      <c r="AU128" s="454">
        <v>291</v>
      </c>
      <c r="AV128" s="455"/>
      <c r="AW128" s="455"/>
      <c r="AX128" s="456"/>
      <c r="AY128" s="454">
        <v>0</v>
      </c>
      <c r="AZ128" s="455"/>
      <c r="BA128" s="455"/>
      <c r="BB128" s="456"/>
      <c r="BC128" s="454">
        <v>96</v>
      </c>
      <c r="BD128" s="455"/>
      <c r="BE128" s="455"/>
      <c r="BF128" s="456"/>
      <c r="BG128" s="457">
        <f t="shared" si="45"/>
        <v>1</v>
      </c>
      <c r="BH128" s="458"/>
    </row>
    <row r="129" spans="1:60" ht="20.100000000000001" customHeight="1">
      <c r="A129" s="475" t="s">
        <v>544</v>
      </c>
      <c r="B129" s="476"/>
      <c r="C129" s="497" t="s">
        <v>887</v>
      </c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498"/>
      <c r="R129" s="498"/>
      <c r="S129" s="498"/>
      <c r="T129" s="498"/>
      <c r="U129" s="498"/>
      <c r="V129" s="498"/>
      <c r="W129" s="498"/>
      <c r="X129" s="498"/>
      <c r="Y129" s="498"/>
      <c r="Z129" s="498"/>
      <c r="AA129" s="498"/>
      <c r="AB129" s="499"/>
      <c r="AC129" s="500" t="s">
        <v>93</v>
      </c>
      <c r="AD129" s="501"/>
      <c r="AE129" s="462">
        <f>SUM(AE127:AH128)</f>
        <v>135</v>
      </c>
      <c r="AF129" s="463"/>
      <c r="AG129" s="463"/>
      <c r="AH129" s="464"/>
      <c r="AI129" s="462">
        <f t="shared" ref="AI129" si="102">SUM(AI127:AL128)</f>
        <v>132</v>
      </c>
      <c r="AJ129" s="463"/>
      <c r="AK129" s="463"/>
      <c r="AL129" s="464"/>
      <c r="AM129" s="462">
        <f t="shared" ref="AM129" si="103">SUM(AM127:AP128)</f>
        <v>0</v>
      </c>
      <c r="AN129" s="463"/>
      <c r="AO129" s="463"/>
      <c r="AP129" s="464"/>
      <c r="AQ129" s="462">
        <f t="shared" ref="AQ129" si="104">SUM(AQ127:AT128)</f>
        <v>132</v>
      </c>
      <c r="AR129" s="463"/>
      <c r="AS129" s="463"/>
      <c r="AT129" s="464"/>
      <c r="AU129" s="462">
        <f t="shared" ref="AU129" si="105">SUM(AU127:AX128)</f>
        <v>400</v>
      </c>
      <c r="AV129" s="463"/>
      <c r="AW129" s="463"/>
      <c r="AX129" s="464"/>
      <c r="AY129" s="462">
        <f t="shared" ref="AY129" si="106">SUM(AY127:BB128)</f>
        <v>0</v>
      </c>
      <c r="AZ129" s="463"/>
      <c r="BA129" s="463"/>
      <c r="BB129" s="464"/>
      <c r="BC129" s="462">
        <f t="shared" ref="BC129" si="107">SUM(BC127:BF128)</f>
        <v>132</v>
      </c>
      <c r="BD129" s="463"/>
      <c r="BE129" s="463"/>
      <c r="BF129" s="464"/>
      <c r="BG129" s="439">
        <f t="shared" si="45"/>
        <v>1</v>
      </c>
      <c r="BH129" s="440"/>
    </row>
    <row r="130" spans="1:60" ht="20.100000000000001" customHeight="1">
      <c r="A130" s="363" t="s">
        <v>545</v>
      </c>
      <c r="B130" s="364"/>
      <c r="C130" s="388" t="s">
        <v>68</v>
      </c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  <c r="AA130" s="389"/>
      <c r="AB130" s="390"/>
      <c r="AC130" s="376" t="s">
        <v>87</v>
      </c>
      <c r="AD130" s="377"/>
      <c r="AE130" s="454">
        <v>855</v>
      </c>
      <c r="AF130" s="455"/>
      <c r="AG130" s="455"/>
      <c r="AH130" s="456"/>
      <c r="AI130" s="454">
        <v>548</v>
      </c>
      <c r="AJ130" s="455"/>
      <c r="AK130" s="455"/>
      <c r="AL130" s="456"/>
      <c r="AM130" s="454">
        <v>0</v>
      </c>
      <c r="AN130" s="455"/>
      <c r="AO130" s="455"/>
      <c r="AP130" s="456"/>
      <c r="AQ130" s="454">
        <v>548</v>
      </c>
      <c r="AR130" s="455"/>
      <c r="AS130" s="455"/>
      <c r="AT130" s="456"/>
      <c r="AU130" s="454">
        <v>1644</v>
      </c>
      <c r="AV130" s="455"/>
      <c r="AW130" s="455"/>
      <c r="AX130" s="456"/>
      <c r="AY130" s="454">
        <v>0</v>
      </c>
      <c r="AZ130" s="455"/>
      <c r="BA130" s="455"/>
      <c r="BB130" s="456"/>
      <c r="BC130" s="454">
        <v>548</v>
      </c>
      <c r="BD130" s="455"/>
      <c r="BE130" s="455"/>
      <c r="BF130" s="456"/>
      <c r="BG130" s="457">
        <f t="shared" si="45"/>
        <v>1</v>
      </c>
      <c r="BH130" s="458"/>
    </row>
    <row r="131" spans="1:60" ht="20.100000000000001" customHeight="1">
      <c r="A131" s="363" t="s">
        <v>744</v>
      </c>
      <c r="B131" s="364"/>
      <c r="C131" s="388" t="s">
        <v>69</v>
      </c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  <c r="AA131" s="389"/>
      <c r="AB131" s="390"/>
      <c r="AC131" s="376" t="s">
        <v>88</v>
      </c>
      <c r="AD131" s="377"/>
      <c r="AE131" s="454">
        <v>200</v>
      </c>
      <c r="AF131" s="455"/>
      <c r="AG131" s="455"/>
      <c r="AH131" s="456"/>
      <c r="AI131" s="454">
        <v>169</v>
      </c>
      <c r="AJ131" s="455"/>
      <c r="AK131" s="455"/>
      <c r="AL131" s="456"/>
      <c r="AM131" s="454">
        <v>0</v>
      </c>
      <c r="AN131" s="455"/>
      <c r="AO131" s="455"/>
      <c r="AP131" s="456"/>
      <c r="AQ131" s="454">
        <v>169</v>
      </c>
      <c r="AR131" s="455"/>
      <c r="AS131" s="455"/>
      <c r="AT131" s="456"/>
      <c r="AU131" s="454">
        <v>0</v>
      </c>
      <c r="AV131" s="455"/>
      <c r="AW131" s="455"/>
      <c r="AX131" s="456"/>
      <c r="AY131" s="454">
        <v>0</v>
      </c>
      <c r="AZ131" s="455"/>
      <c r="BA131" s="455"/>
      <c r="BB131" s="456"/>
      <c r="BC131" s="454">
        <v>169</v>
      </c>
      <c r="BD131" s="455"/>
      <c r="BE131" s="455"/>
      <c r="BF131" s="456"/>
      <c r="BG131" s="457">
        <f t="shared" si="45"/>
        <v>1</v>
      </c>
      <c r="BH131" s="458"/>
    </row>
    <row r="132" spans="1:60" ht="20.100000000000001" customHeight="1">
      <c r="A132" s="363" t="s">
        <v>745</v>
      </c>
      <c r="B132" s="364"/>
      <c r="C132" s="388" t="s">
        <v>70</v>
      </c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  <c r="AA132" s="389"/>
      <c r="AB132" s="390"/>
      <c r="AC132" s="376" t="s">
        <v>89</v>
      </c>
      <c r="AD132" s="377"/>
      <c r="AE132" s="454">
        <v>0</v>
      </c>
      <c r="AF132" s="455"/>
      <c r="AG132" s="455"/>
      <c r="AH132" s="456"/>
      <c r="AI132" s="454">
        <v>0</v>
      </c>
      <c r="AJ132" s="455"/>
      <c r="AK132" s="455"/>
      <c r="AL132" s="456"/>
      <c r="AM132" s="454">
        <v>0</v>
      </c>
      <c r="AN132" s="455"/>
      <c r="AO132" s="455"/>
      <c r="AP132" s="456"/>
      <c r="AQ132" s="454">
        <v>0</v>
      </c>
      <c r="AR132" s="455"/>
      <c r="AS132" s="455"/>
      <c r="AT132" s="456"/>
      <c r="AU132" s="454">
        <v>0</v>
      </c>
      <c r="AV132" s="455"/>
      <c r="AW132" s="455"/>
      <c r="AX132" s="456"/>
      <c r="AY132" s="454">
        <v>0</v>
      </c>
      <c r="AZ132" s="455"/>
      <c r="BA132" s="455"/>
      <c r="BB132" s="456"/>
      <c r="BC132" s="454">
        <v>0</v>
      </c>
      <c r="BD132" s="455"/>
      <c r="BE132" s="455"/>
      <c r="BF132" s="456"/>
      <c r="BG132" s="457" t="str">
        <f t="shared" si="45"/>
        <v>n.é.</v>
      </c>
      <c r="BH132" s="458"/>
    </row>
    <row r="133" spans="1:60" ht="20.100000000000001" customHeight="1">
      <c r="A133" s="363" t="s">
        <v>746</v>
      </c>
      <c r="B133" s="364"/>
      <c r="C133" s="388" t="s">
        <v>71</v>
      </c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  <c r="AA133" s="389"/>
      <c r="AB133" s="390"/>
      <c r="AC133" s="376" t="s">
        <v>90</v>
      </c>
      <c r="AD133" s="377"/>
      <c r="AE133" s="454">
        <v>210</v>
      </c>
      <c r="AF133" s="455"/>
      <c r="AG133" s="455"/>
      <c r="AH133" s="456"/>
      <c r="AI133" s="454">
        <v>10</v>
      </c>
      <c r="AJ133" s="455"/>
      <c r="AK133" s="455"/>
      <c r="AL133" s="456"/>
      <c r="AM133" s="454">
        <v>0</v>
      </c>
      <c r="AN133" s="455"/>
      <c r="AO133" s="455"/>
      <c r="AP133" s="456"/>
      <c r="AQ133" s="454">
        <v>10</v>
      </c>
      <c r="AR133" s="455"/>
      <c r="AS133" s="455"/>
      <c r="AT133" s="456"/>
      <c r="AU133" s="454">
        <v>0</v>
      </c>
      <c r="AV133" s="455"/>
      <c r="AW133" s="455"/>
      <c r="AX133" s="456"/>
      <c r="AY133" s="454">
        <v>0</v>
      </c>
      <c r="AZ133" s="455"/>
      <c r="BA133" s="455"/>
      <c r="BB133" s="456"/>
      <c r="BC133" s="454">
        <v>10</v>
      </c>
      <c r="BD133" s="455"/>
      <c r="BE133" s="455"/>
      <c r="BF133" s="456"/>
      <c r="BG133" s="457">
        <f t="shared" si="45"/>
        <v>1</v>
      </c>
      <c r="BH133" s="458"/>
    </row>
    <row r="134" spans="1:60" ht="20.100000000000001" customHeight="1">
      <c r="A134" s="363" t="s">
        <v>747</v>
      </c>
      <c r="B134" s="364"/>
      <c r="C134" s="491" t="s">
        <v>72</v>
      </c>
      <c r="D134" s="492"/>
      <c r="E134" s="492"/>
      <c r="F134" s="492"/>
      <c r="G134" s="492"/>
      <c r="H134" s="492"/>
      <c r="I134" s="492"/>
      <c r="J134" s="492"/>
      <c r="K134" s="492"/>
      <c r="L134" s="492"/>
      <c r="M134" s="492"/>
      <c r="N134" s="492"/>
      <c r="O134" s="492"/>
      <c r="P134" s="492"/>
      <c r="Q134" s="492"/>
      <c r="R134" s="492"/>
      <c r="S134" s="492"/>
      <c r="T134" s="492"/>
      <c r="U134" s="492"/>
      <c r="V134" s="492"/>
      <c r="W134" s="492"/>
      <c r="X134" s="492"/>
      <c r="Y134" s="492"/>
      <c r="Z134" s="492"/>
      <c r="AA134" s="492"/>
      <c r="AB134" s="493"/>
      <c r="AC134" s="376" t="s">
        <v>91</v>
      </c>
      <c r="AD134" s="377"/>
      <c r="AE134" s="454">
        <v>0</v>
      </c>
      <c r="AF134" s="455"/>
      <c r="AG134" s="455"/>
      <c r="AH134" s="456"/>
      <c r="AI134" s="454">
        <v>0</v>
      </c>
      <c r="AJ134" s="455"/>
      <c r="AK134" s="455"/>
      <c r="AL134" s="456"/>
      <c r="AM134" s="454">
        <v>0</v>
      </c>
      <c r="AN134" s="455"/>
      <c r="AO134" s="455"/>
      <c r="AP134" s="456"/>
      <c r="AQ134" s="454">
        <v>0</v>
      </c>
      <c r="AR134" s="455"/>
      <c r="AS134" s="455"/>
      <c r="AT134" s="456"/>
      <c r="AU134" s="454">
        <v>0</v>
      </c>
      <c r="AV134" s="455"/>
      <c r="AW134" s="455"/>
      <c r="AX134" s="456"/>
      <c r="AY134" s="454">
        <v>0</v>
      </c>
      <c r="AZ134" s="455"/>
      <c r="BA134" s="455"/>
      <c r="BB134" s="456"/>
      <c r="BC134" s="454">
        <v>0</v>
      </c>
      <c r="BD134" s="455"/>
      <c r="BE134" s="455"/>
      <c r="BF134" s="456"/>
      <c r="BG134" s="457" t="str">
        <f t="shared" si="45"/>
        <v>n.é.</v>
      </c>
      <c r="BH134" s="458"/>
    </row>
    <row r="135" spans="1:60" ht="20.100000000000001" customHeight="1">
      <c r="A135" s="363" t="s">
        <v>748</v>
      </c>
      <c r="B135" s="364"/>
      <c r="C135" s="365" t="s">
        <v>73</v>
      </c>
      <c r="D135" s="366"/>
      <c r="E135" s="366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6"/>
      <c r="R135" s="366"/>
      <c r="S135" s="366"/>
      <c r="T135" s="366"/>
      <c r="U135" s="366"/>
      <c r="V135" s="366"/>
      <c r="W135" s="366"/>
      <c r="X135" s="366"/>
      <c r="Y135" s="366"/>
      <c r="Z135" s="366"/>
      <c r="AA135" s="366"/>
      <c r="AB135" s="367"/>
      <c r="AC135" s="376" t="s">
        <v>94</v>
      </c>
      <c r="AD135" s="377"/>
      <c r="AE135" s="454">
        <v>540</v>
      </c>
      <c r="AF135" s="455"/>
      <c r="AG135" s="455"/>
      <c r="AH135" s="456"/>
      <c r="AI135" s="454">
        <v>263</v>
      </c>
      <c r="AJ135" s="455"/>
      <c r="AK135" s="455"/>
      <c r="AL135" s="456"/>
      <c r="AM135" s="454">
        <v>0</v>
      </c>
      <c r="AN135" s="455"/>
      <c r="AO135" s="455"/>
      <c r="AP135" s="456"/>
      <c r="AQ135" s="454">
        <v>263</v>
      </c>
      <c r="AR135" s="455"/>
      <c r="AS135" s="455"/>
      <c r="AT135" s="456"/>
      <c r="AU135" s="454">
        <v>0</v>
      </c>
      <c r="AV135" s="455"/>
      <c r="AW135" s="455"/>
      <c r="AX135" s="456"/>
      <c r="AY135" s="454">
        <v>0</v>
      </c>
      <c r="AZ135" s="455"/>
      <c r="BA135" s="455"/>
      <c r="BB135" s="456"/>
      <c r="BC135" s="454">
        <v>263</v>
      </c>
      <c r="BD135" s="455"/>
      <c r="BE135" s="455"/>
      <c r="BF135" s="456"/>
      <c r="BG135" s="457">
        <f t="shared" si="45"/>
        <v>1</v>
      </c>
      <c r="BH135" s="458"/>
    </row>
    <row r="136" spans="1:60" ht="20.100000000000001" customHeight="1">
      <c r="A136" s="363" t="s">
        <v>749</v>
      </c>
      <c r="B136" s="364"/>
      <c r="C136" s="388" t="s">
        <v>74</v>
      </c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  <c r="AA136" s="389"/>
      <c r="AB136" s="390"/>
      <c r="AC136" s="376" t="s">
        <v>95</v>
      </c>
      <c r="AD136" s="377"/>
      <c r="AE136" s="454">
        <v>545</v>
      </c>
      <c r="AF136" s="455"/>
      <c r="AG136" s="455"/>
      <c r="AH136" s="456"/>
      <c r="AI136" s="454">
        <v>686</v>
      </c>
      <c r="AJ136" s="455"/>
      <c r="AK136" s="455"/>
      <c r="AL136" s="456"/>
      <c r="AM136" s="454">
        <v>0</v>
      </c>
      <c r="AN136" s="455"/>
      <c r="AO136" s="455"/>
      <c r="AP136" s="456"/>
      <c r="AQ136" s="454">
        <v>686</v>
      </c>
      <c r="AR136" s="455"/>
      <c r="AS136" s="455"/>
      <c r="AT136" s="456"/>
      <c r="AU136" s="454">
        <v>126</v>
      </c>
      <c r="AV136" s="455"/>
      <c r="AW136" s="455"/>
      <c r="AX136" s="456"/>
      <c r="AY136" s="454">
        <v>0</v>
      </c>
      <c r="AZ136" s="455"/>
      <c r="BA136" s="455"/>
      <c r="BB136" s="456"/>
      <c r="BC136" s="454">
        <v>686</v>
      </c>
      <c r="BD136" s="455"/>
      <c r="BE136" s="455"/>
      <c r="BF136" s="456"/>
      <c r="BG136" s="457">
        <f t="shared" si="45"/>
        <v>1</v>
      </c>
      <c r="BH136" s="458"/>
    </row>
    <row r="137" spans="1:60" ht="20.100000000000001" customHeight="1">
      <c r="A137" s="475" t="s">
        <v>750</v>
      </c>
      <c r="B137" s="476"/>
      <c r="C137" s="497" t="s">
        <v>888</v>
      </c>
      <c r="D137" s="498"/>
      <c r="E137" s="498"/>
      <c r="F137" s="498"/>
      <c r="G137" s="498"/>
      <c r="H137" s="498"/>
      <c r="I137" s="498"/>
      <c r="J137" s="498"/>
      <c r="K137" s="498"/>
      <c r="L137" s="498"/>
      <c r="M137" s="498"/>
      <c r="N137" s="498"/>
      <c r="O137" s="498"/>
      <c r="P137" s="498"/>
      <c r="Q137" s="498"/>
      <c r="R137" s="498"/>
      <c r="S137" s="498"/>
      <c r="T137" s="498"/>
      <c r="U137" s="498"/>
      <c r="V137" s="498"/>
      <c r="W137" s="498"/>
      <c r="X137" s="498"/>
      <c r="Y137" s="498"/>
      <c r="Z137" s="498"/>
      <c r="AA137" s="498"/>
      <c r="AB137" s="499"/>
      <c r="AC137" s="500" t="s">
        <v>96</v>
      </c>
      <c r="AD137" s="501"/>
      <c r="AE137" s="462">
        <f>SUM(AE130:AH136)</f>
        <v>2350</v>
      </c>
      <c r="AF137" s="463"/>
      <c r="AG137" s="463"/>
      <c r="AH137" s="464"/>
      <c r="AI137" s="462">
        <f t="shared" ref="AI137" si="108">SUM(AI130:AL136)</f>
        <v>1676</v>
      </c>
      <c r="AJ137" s="463"/>
      <c r="AK137" s="463"/>
      <c r="AL137" s="464"/>
      <c r="AM137" s="462">
        <f t="shared" ref="AM137" si="109">SUM(AM130:AP136)</f>
        <v>0</v>
      </c>
      <c r="AN137" s="463"/>
      <c r="AO137" s="463"/>
      <c r="AP137" s="464"/>
      <c r="AQ137" s="462">
        <f t="shared" ref="AQ137" si="110">SUM(AQ130:AT136)</f>
        <v>1676</v>
      </c>
      <c r="AR137" s="463"/>
      <c r="AS137" s="463"/>
      <c r="AT137" s="464"/>
      <c r="AU137" s="462">
        <f t="shared" ref="AU137" si="111">SUM(AU130:AX136)</f>
        <v>1770</v>
      </c>
      <c r="AV137" s="463"/>
      <c r="AW137" s="463"/>
      <c r="AX137" s="464"/>
      <c r="AY137" s="462">
        <f t="shared" ref="AY137" si="112">SUM(AY130:BB136)</f>
        <v>0</v>
      </c>
      <c r="AZ137" s="463"/>
      <c r="BA137" s="463"/>
      <c r="BB137" s="464"/>
      <c r="BC137" s="462">
        <f t="shared" ref="BC137" si="113">SUM(BC130:BF136)</f>
        <v>1676</v>
      </c>
      <c r="BD137" s="463"/>
      <c r="BE137" s="463"/>
      <c r="BF137" s="464"/>
      <c r="BG137" s="439">
        <f t="shared" si="45"/>
        <v>1</v>
      </c>
      <c r="BH137" s="440"/>
    </row>
    <row r="138" spans="1:60" ht="20.100000000000001" customHeight="1">
      <c r="A138" s="363" t="s">
        <v>751</v>
      </c>
      <c r="B138" s="364"/>
      <c r="C138" s="388" t="s">
        <v>75</v>
      </c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  <c r="AA138" s="389"/>
      <c r="AB138" s="390"/>
      <c r="AC138" s="376" t="s">
        <v>97</v>
      </c>
      <c r="AD138" s="377"/>
      <c r="AE138" s="454">
        <v>200</v>
      </c>
      <c r="AF138" s="455"/>
      <c r="AG138" s="455"/>
      <c r="AH138" s="456"/>
      <c r="AI138" s="454">
        <v>0</v>
      </c>
      <c r="AJ138" s="455"/>
      <c r="AK138" s="455"/>
      <c r="AL138" s="456"/>
      <c r="AM138" s="454">
        <v>0</v>
      </c>
      <c r="AN138" s="455"/>
      <c r="AO138" s="455"/>
      <c r="AP138" s="456"/>
      <c r="AQ138" s="454">
        <v>0</v>
      </c>
      <c r="AR138" s="455"/>
      <c r="AS138" s="455"/>
      <c r="AT138" s="456"/>
      <c r="AU138" s="454">
        <v>0</v>
      </c>
      <c r="AV138" s="455"/>
      <c r="AW138" s="455"/>
      <c r="AX138" s="456"/>
      <c r="AY138" s="454">
        <v>0</v>
      </c>
      <c r="AZ138" s="455"/>
      <c r="BA138" s="455"/>
      <c r="BB138" s="456"/>
      <c r="BC138" s="454">
        <v>0</v>
      </c>
      <c r="BD138" s="455"/>
      <c r="BE138" s="455"/>
      <c r="BF138" s="456"/>
      <c r="BG138" s="457" t="str">
        <f t="shared" si="45"/>
        <v>n.é.</v>
      </c>
      <c r="BH138" s="458"/>
    </row>
    <row r="139" spans="1:60" ht="20.100000000000001" customHeight="1">
      <c r="A139" s="363" t="s">
        <v>752</v>
      </c>
      <c r="B139" s="364"/>
      <c r="C139" s="388" t="s">
        <v>76</v>
      </c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  <c r="T139" s="389"/>
      <c r="U139" s="389"/>
      <c r="V139" s="389"/>
      <c r="W139" s="389"/>
      <c r="X139" s="389"/>
      <c r="Y139" s="389"/>
      <c r="Z139" s="389"/>
      <c r="AA139" s="389"/>
      <c r="AB139" s="390"/>
      <c r="AC139" s="376" t="s">
        <v>98</v>
      </c>
      <c r="AD139" s="377"/>
      <c r="AE139" s="454">
        <v>0</v>
      </c>
      <c r="AF139" s="455"/>
      <c r="AG139" s="455"/>
      <c r="AH139" s="456"/>
      <c r="AI139" s="454">
        <v>0</v>
      </c>
      <c r="AJ139" s="455"/>
      <c r="AK139" s="455"/>
      <c r="AL139" s="456"/>
      <c r="AM139" s="454">
        <v>0</v>
      </c>
      <c r="AN139" s="455"/>
      <c r="AO139" s="455"/>
      <c r="AP139" s="456"/>
      <c r="AQ139" s="454">
        <v>0</v>
      </c>
      <c r="AR139" s="455"/>
      <c r="AS139" s="455"/>
      <c r="AT139" s="456"/>
      <c r="AU139" s="454">
        <v>0</v>
      </c>
      <c r="AV139" s="455"/>
      <c r="AW139" s="455"/>
      <c r="AX139" s="456"/>
      <c r="AY139" s="454">
        <v>0</v>
      </c>
      <c r="AZ139" s="455"/>
      <c r="BA139" s="455"/>
      <c r="BB139" s="456"/>
      <c r="BC139" s="454">
        <v>0</v>
      </c>
      <c r="BD139" s="455"/>
      <c r="BE139" s="455"/>
      <c r="BF139" s="456"/>
      <c r="BG139" s="457" t="str">
        <f t="shared" si="45"/>
        <v>n.é.</v>
      </c>
      <c r="BH139" s="458"/>
    </row>
    <row r="140" spans="1:60" ht="20.100000000000001" customHeight="1">
      <c r="A140" s="475" t="s">
        <v>753</v>
      </c>
      <c r="B140" s="476"/>
      <c r="C140" s="497" t="s">
        <v>889</v>
      </c>
      <c r="D140" s="498"/>
      <c r="E140" s="498"/>
      <c r="F140" s="498"/>
      <c r="G140" s="498"/>
      <c r="H140" s="498"/>
      <c r="I140" s="498"/>
      <c r="J140" s="498"/>
      <c r="K140" s="498"/>
      <c r="L140" s="498"/>
      <c r="M140" s="498"/>
      <c r="N140" s="498"/>
      <c r="O140" s="498"/>
      <c r="P140" s="498"/>
      <c r="Q140" s="498"/>
      <c r="R140" s="498"/>
      <c r="S140" s="498"/>
      <c r="T140" s="498"/>
      <c r="U140" s="498"/>
      <c r="V140" s="498"/>
      <c r="W140" s="498"/>
      <c r="X140" s="498"/>
      <c r="Y140" s="498"/>
      <c r="Z140" s="498"/>
      <c r="AA140" s="498"/>
      <c r="AB140" s="499"/>
      <c r="AC140" s="500" t="s">
        <v>99</v>
      </c>
      <c r="AD140" s="501"/>
      <c r="AE140" s="462">
        <f>SUM(AE138:AH139)</f>
        <v>200</v>
      </c>
      <c r="AF140" s="463"/>
      <c r="AG140" s="463"/>
      <c r="AH140" s="464"/>
      <c r="AI140" s="462">
        <f t="shared" ref="AI140" si="114">SUM(AI138:AL139)</f>
        <v>0</v>
      </c>
      <c r="AJ140" s="463"/>
      <c r="AK140" s="463"/>
      <c r="AL140" s="464"/>
      <c r="AM140" s="462">
        <f t="shared" ref="AM140" si="115">SUM(AM138:AP139)</f>
        <v>0</v>
      </c>
      <c r="AN140" s="463"/>
      <c r="AO140" s="463"/>
      <c r="AP140" s="464"/>
      <c r="AQ140" s="462">
        <f t="shared" ref="AQ140" si="116">SUM(AQ138:AT139)</f>
        <v>0</v>
      </c>
      <c r="AR140" s="463"/>
      <c r="AS140" s="463"/>
      <c r="AT140" s="464"/>
      <c r="AU140" s="462">
        <f t="shared" ref="AU140" si="117">SUM(AU138:AX139)</f>
        <v>0</v>
      </c>
      <c r="AV140" s="463"/>
      <c r="AW140" s="463"/>
      <c r="AX140" s="464"/>
      <c r="AY140" s="462">
        <f t="shared" ref="AY140" si="118">SUM(AY138:BB139)</f>
        <v>0</v>
      </c>
      <c r="AZ140" s="463"/>
      <c r="BA140" s="463"/>
      <c r="BB140" s="464"/>
      <c r="BC140" s="462">
        <f t="shared" ref="BC140" si="119">SUM(BC138:BF139)</f>
        <v>0</v>
      </c>
      <c r="BD140" s="463"/>
      <c r="BE140" s="463"/>
      <c r="BF140" s="464"/>
      <c r="BG140" s="439" t="str">
        <f t="shared" si="45"/>
        <v>n.é.</v>
      </c>
      <c r="BH140" s="440"/>
    </row>
    <row r="141" spans="1:60" ht="20.100000000000001" customHeight="1">
      <c r="A141" s="434" t="s">
        <v>754</v>
      </c>
      <c r="B141" s="364"/>
      <c r="C141" s="388" t="s">
        <v>77</v>
      </c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  <c r="AA141" s="389"/>
      <c r="AB141" s="390"/>
      <c r="AC141" s="376" t="s">
        <v>100</v>
      </c>
      <c r="AD141" s="377"/>
      <c r="AE141" s="454">
        <v>869</v>
      </c>
      <c r="AF141" s="455"/>
      <c r="AG141" s="455"/>
      <c r="AH141" s="456"/>
      <c r="AI141" s="454">
        <v>583</v>
      </c>
      <c r="AJ141" s="455"/>
      <c r="AK141" s="455"/>
      <c r="AL141" s="456"/>
      <c r="AM141" s="454">
        <v>0</v>
      </c>
      <c r="AN141" s="455"/>
      <c r="AO141" s="455"/>
      <c r="AP141" s="456"/>
      <c r="AQ141" s="454">
        <v>583</v>
      </c>
      <c r="AR141" s="455"/>
      <c r="AS141" s="455"/>
      <c r="AT141" s="456"/>
      <c r="AU141" s="454">
        <v>586</v>
      </c>
      <c r="AV141" s="455"/>
      <c r="AW141" s="455"/>
      <c r="AX141" s="456"/>
      <c r="AY141" s="454">
        <v>0</v>
      </c>
      <c r="AZ141" s="455"/>
      <c r="BA141" s="455"/>
      <c r="BB141" s="456"/>
      <c r="BC141" s="454">
        <v>583</v>
      </c>
      <c r="BD141" s="455"/>
      <c r="BE141" s="455"/>
      <c r="BF141" s="456"/>
      <c r="BG141" s="457">
        <f t="shared" si="45"/>
        <v>1</v>
      </c>
      <c r="BH141" s="458"/>
    </row>
    <row r="142" spans="1:60" ht="20.100000000000001" customHeight="1">
      <c r="A142" s="434" t="s">
        <v>755</v>
      </c>
      <c r="B142" s="364"/>
      <c r="C142" s="388" t="s">
        <v>78</v>
      </c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/>
      <c r="AA142" s="389"/>
      <c r="AB142" s="390"/>
      <c r="AC142" s="376" t="s">
        <v>101</v>
      </c>
      <c r="AD142" s="377"/>
      <c r="AE142" s="454">
        <v>0</v>
      </c>
      <c r="AF142" s="455"/>
      <c r="AG142" s="455"/>
      <c r="AH142" s="456"/>
      <c r="AI142" s="454">
        <v>0</v>
      </c>
      <c r="AJ142" s="455"/>
      <c r="AK142" s="455"/>
      <c r="AL142" s="456"/>
      <c r="AM142" s="454">
        <v>0</v>
      </c>
      <c r="AN142" s="455"/>
      <c r="AO142" s="455"/>
      <c r="AP142" s="456"/>
      <c r="AQ142" s="454">
        <v>0</v>
      </c>
      <c r="AR142" s="455"/>
      <c r="AS142" s="455"/>
      <c r="AT142" s="456"/>
      <c r="AU142" s="454">
        <v>0</v>
      </c>
      <c r="AV142" s="455"/>
      <c r="AW142" s="455"/>
      <c r="AX142" s="456"/>
      <c r="AY142" s="454">
        <v>0</v>
      </c>
      <c r="AZ142" s="455"/>
      <c r="BA142" s="455"/>
      <c r="BB142" s="456"/>
      <c r="BC142" s="454">
        <v>0</v>
      </c>
      <c r="BD142" s="455"/>
      <c r="BE142" s="455"/>
      <c r="BF142" s="456"/>
      <c r="BG142" s="457" t="str">
        <f t="shared" ref="BG142:BG205" si="120">IF(AI142&gt;0,BC142/AI142,"n.é.")</f>
        <v>n.é.</v>
      </c>
      <c r="BH142" s="458"/>
    </row>
    <row r="143" spans="1:60" ht="20.100000000000001" customHeight="1">
      <c r="A143" s="434" t="s">
        <v>756</v>
      </c>
      <c r="B143" s="364"/>
      <c r="C143" s="388" t="s">
        <v>79</v>
      </c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  <c r="AA143" s="389"/>
      <c r="AB143" s="390"/>
      <c r="AC143" s="376" t="s">
        <v>102</v>
      </c>
      <c r="AD143" s="377"/>
      <c r="AE143" s="454">
        <v>0</v>
      </c>
      <c r="AF143" s="455"/>
      <c r="AG143" s="455"/>
      <c r="AH143" s="456"/>
      <c r="AI143" s="454">
        <v>0</v>
      </c>
      <c r="AJ143" s="455"/>
      <c r="AK143" s="455"/>
      <c r="AL143" s="456"/>
      <c r="AM143" s="454">
        <v>0</v>
      </c>
      <c r="AN143" s="455"/>
      <c r="AO143" s="455"/>
      <c r="AP143" s="456"/>
      <c r="AQ143" s="454">
        <v>0</v>
      </c>
      <c r="AR143" s="455"/>
      <c r="AS143" s="455"/>
      <c r="AT143" s="456"/>
      <c r="AU143" s="454">
        <v>0</v>
      </c>
      <c r="AV143" s="455"/>
      <c r="AW143" s="455"/>
      <c r="AX143" s="456"/>
      <c r="AY143" s="454">
        <v>0</v>
      </c>
      <c r="AZ143" s="455"/>
      <c r="BA143" s="455"/>
      <c r="BB143" s="456"/>
      <c r="BC143" s="454">
        <v>0</v>
      </c>
      <c r="BD143" s="455"/>
      <c r="BE143" s="455"/>
      <c r="BF143" s="456"/>
      <c r="BG143" s="457" t="str">
        <f t="shared" si="120"/>
        <v>n.é.</v>
      </c>
      <c r="BH143" s="458"/>
    </row>
    <row r="144" spans="1:60" ht="20.100000000000001" customHeight="1">
      <c r="A144" s="434" t="s">
        <v>757</v>
      </c>
      <c r="B144" s="364"/>
      <c r="C144" s="388" t="s">
        <v>80</v>
      </c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  <c r="AA144" s="389"/>
      <c r="AB144" s="390"/>
      <c r="AC144" s="376" t="s">
        <v>103</v>
      </c>
      <c r="AD144" s="377"/>
      <c r="AE144" s="454">
        <v>0</v>
      </c>
      <c r="AF144" s="455"/>
      <c r="AG144" s="455"/>
      <c r="AH144" s="456"/>
      <c r="AI144" s="454">
        <v>0</v>
      </c>
      <c r="AJ144" s="455"/>
      <c r="AK144" s="455"/>
      <c r="AL144" s="456"/>
      <c r="AM144" s="454">
        <v>0</v>
      </c>
      <c r="AN144" s="455"/>
      <c r="AO144" s="455"/>
      <c r="AP144" s="456"/>
      <c r="AQ144" s="454">
        <v>0</v>
      </c>
      <c r="AR144" s="455"/>
      <c r="AS144" s="455"/>
      <c r="AT144" s="456"/>
      <c r="AU144" s="454">
        <v>0</v>
      </c>
      <c r="AV144" s="455"/>
      <c r="AW144" s="455"/>
      <c r="AX144" s="456"/>
      <c r="AY144" s="454">
        <v>0</v>
      </c>
      <c r="AZ144" s="455"/>
      <c r="BA144" s="455"/>
      <c r="BB144" s="456"/>
      <c r="BC144" s="454">
        <v>0</v>
      </c>
      <c r="BD144" s="455"/>
      <c r="BE144" s="455"/>
      <c r="BF144" s="456"/>
      <c r="BG144" s="457" t="str">
        <f t="shared" si="120"/>
        <v>n.é.</v>
      </c>
      <c r="BH144" s="458"/>
    </row>
    <row r="145" spans="1:60" ht="20.100000000000001" customHeight="1">
      <c r="A145" s="434" t="s">
        <v>758</v>
      </c>
      <c r="B145" s="364"/>
      <c r="C145" s="388" t="s">
        <v>81</v>
      </c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  <c r="X145" s="389"/>
      <c r="Y145" s="389"/>
      <c r="Z145" s="389"/>
      <c r="AA145" s="389"/>
      <c r="AB145" s="390"/>
      <c r="AC145" s="376" t="s">
        <v>104</v>
      </c>
      <c r="AD145" s="377"/>
      <c r="AE145" s="454">
        <v>0</v>
      </c>
      <c r="AF145" s="455"/>
      <c r="AG145" s="455"/>
      <c r="AH145" s="456"/>
      <c r="AI145" s="454">
        <v>6</v>
      </c>
      <c r="AJ145" s="455"/>
      <c r="AK145" s="455"/>
      <c r="AL145" s="456"/>
      <c r="AM145" s="454">
        <v>0</v>
      </c>
      <c r="AN145" s="455"/>
      <c r="AO145" s="455"/>
      <c r="AP145" s="456"/>
      <c r="AQ145" s="454">
        <v>2</v>
      </c>
      <c r="AR145" s="455"/>
      <c r="AS145" s="455"/>
      <c r="AT145" s="456"/>
      <c r="AU145" s="454">
        <v>0</v>
      </c>
      <c r="AV145" s="455"/>
      <c r="AW145" s="455"/>
      <c r="AX145" s="456"/>
      <c r="AY145" s="454">
        <v>0</v>
      </c>
      <c r="AZ145" s="455"/>
      <c r="BA145" s="455"/>
      <c r="BB145" s="456"/>
      <c r="BC145" s="454">
        <v>2</v>
      </c>
      <c r="BD145" s="455"/>
      <c r="BE145" s="455"/>
      <c r="BF145" s="456"/>
      <c r="BG145" s="457">
        <f t="shared" si="120"/>
        <v>0.33333333333333331</v>
      </c>
      <c r="BH145" s="458"/>
    </row>
    <row r="146" spans="1:60" ht="20.100000000000001" customHeight="1">
      <c r="A146" s="495" t="s">
        <v>759</v>
      </c>
      <c r="B146" s="476"/>
      <c r="C146" s="497" t="s">
        <v>890</v>
      </c>
      <c r="D146" s="498"/>
      <c r="E146" s="498"/>
      <c r="F146" s="498"/>
      <c r="G146" s="498"/>
      <c r="H146" s="498"/>
      <c r="I146" s="498"/>
      <c r="J146" s="498"/>
      <c r="K146" s="498"/>
      <c r="L146" s="498"/>
      <c r="M146" s="498"/>
      <c r="N146" s="498"/>
      <c r="O146" s="498"/>
      <c r="P146" s="498"/>
      <c r="Q146" s="498"/>
      <c r="R146" s="498"/>
      <c r="S146" s="498"/>
      <c r="T146" s="498"/>
      <c r="U146" s="498"/>
      <c r="V146" s="498"/>
      <c r="W146" s="498"/>
      <c r="X146" s="498"/>
      <c r="Y146" s="498"/>
      <c r="Z146" s="498"/>
      <c r="AA146" s="498"/>
      <c r="AB146" s="499"/>
      <c r="AC146" s="500" t="s">
        <v>105</v>
      </c>
      <c r="AD146" s="501"/>
      <c r="AE146" s="462">
        <f>SUM(AE141:AH145)</f>
        <v>869</v>
      </c>
      <c r="AF146" s="463"/>
      <c r="AG146" s="463"/>
      <c r="AH146" s="464"/>
      <c r="AI146" s="462">
        <f t="shared" ref="AI146" si="121">SUM(AI141:AL145)</f>
        <v>589</v>
      </c>
      <c r="AJ146" s="463"/>
      <c r="AK146" s="463"/>
      <c r="AL146" s="464"/>
      <c r="AM146" s="462">
        <f t="shared" ref="AM146" si="122">SUM(AM141:AP145)</f>
        <v>0</v>
      </c>
      <c r="AN146" s="463"/>
      <c r="AO146" s="463"/>
      <c r="AP146" s="464"/>
      <c r="AQ146" s="462">
        <f t="shared" ref="AQ146" si="123">SUM(AQ141:AT145)</f>
        <v>585</v>
      </c>
      <c r="AR146" s="463"/>
      <c r="AS146" s="463"/>
      <c r="AT146" s="464"/>
      <c r="AU146" s="462">
        <f t="shared" ref="AU146" si="124">SUM(AU141:AX145)</f>
        <v>586</v>
      </c>
      <c r="AV146" s="463"/>
      <c r="AW146" s="463"/>
      <c r="AX146" s="464"/>
      <c r="AY146" s="462">
        <f t="shared" ref="AY146" si="125">SUM(AY141:BB145)</f>
        <v>0</v>
      </c>
      <c r="AZ146" s="463"/>
      <c r="BA146" s="463"/>
      <c r="BB146" s="464"/>
      <c r="BC146" s="462">
        <f t="shared" ref="BC146" si="126">SUM(BC141:BF145)</f>
        <v>585</v>
      </c>
      <c r="BD146" s="463"/>
      <c r="BE146" s="463"/>
      <c r="BF146" s="464"/>
      <c r="BG146" s="439">
        <f t="shared" si="120"/>
        <v>0.99320882852292025</v>
      </c>
      <c r="BH146" s="440"/>
    </row>
    <row r="147" spans="1:60" ht="20.100000000000001" customHeight="1">
      <c r="A147" s="495" t="s">
        <v>760</v>
      </c>
      <c r="B147" s="476"/>
      <c r="C147" s="497" t="s">
        <v>891</v>
      </c>
      <c r="D147" s="498"/>
      <c r="E147" s="498"/>
      <c r="F147" s="498"/>
      <c r="G147" s="498"/>
      <c r="H147" s="498"/>
      <c r="I147" s="498"/>
      <c r="J147" s="498"/>
      <c r="K147" s="498"/>
      <c r="L147" s="498"/>
      <c r="M147" s="498"/>
      <c r="N147" s="498"/>
      <c r="O147" s="498"/>
      <c r="P147" s="498"/>
      <c r="Q147" s="498"/>
      <c r="R147" s="498"/>
      <c r="S147" s="498"/>
      <c r="T147" s="498"/>
      <c r="U147" s="498"/>
      <c r="V147" s="498"/>
      <c r="W147" s="498"/>
      <c r="X147" s="498"/>
      <c r="Y147" s="498"/>
      <c r="Z147" s="498"/>
      <c r="AA147" s="498"/>
      <c r="AB147" s="499"/>
      <c r="AC147" s="500" t="s">
        <v>57</v>
      </c>
      <c r="AD147" s="501"/>
      <c r="AE147" s="462">
        <f>AE126+AE129+AE137+AE140+AE146</f>
        <v>4595</v>
      </c>
      <c r="AF147" s="463"/>
      <c r="AG147" s="463"/>
      <c r="AH147" s="464"/>
      <c r="AI147" s="462">
        <f>AI126+AI129+AI137+AI140+AI146</f>
        <v>3091</v>
      </c>
      <c r="AJ147" s="463"/>
      <c r="AK147" s="463"/>
      <c r="AL147" s="464"/>
      <c r="AM147" s="462">
        <f>AM126+AM129+AM137+AM140+AM146</f>
        <v>0</v>
      </c>
      <c r="AN147" s="463"/>
      <c r="AO147" s="463"/>
      <c r="AP147" s="464"/>
      <c r="AQ147" s="462">
        <f>AQ126+AQ129+AQ137+AQ140+AQ146</f>
        <v>3087</v>
      </c>
      <c r="AR147" s="463"/>
      <c r="AS147" s="463"/>
      <c r="AT147" s="464"/>
      <c r="AU147" s="462">
        <f>AU126+AU129+AU137+AU140+AU146</f>
        <v>2756</v>
      </c>
      <c r="AV147" s="463"/>
      <c r="AW147" s="463"/>
      <c r="AX147" s="464"/>
      <c r="AY147" s="462">
        <f>AY126+AY129+AY137+AY140+AY146</f>
        <v>0</v>
      </c>
      <c r="AZ147" s="463"/>
      <c r="BA147" s="463"/>
      <c r="BB147" s="464"/>
      <c r="BC147" s="462">
        <f>BC126+BC129+BC137+BC140+BC146</f>
        <v>3087</v>
      </c>
      <c r="BD147" s="463"/>
      <c r="BE147" s="463"/>
      <c r="BF147" s="464"/>
      <c r="BG147" s="439">
        <f t="shared" si="120"/>
        <v>0.99870592041410544</v>
      </c>
      <c r="BH147" s="440"/>
    </row>
    <row r="148" spans="1:60" ht="20.100000000000001" customHeight="1">
      <c r="A148" s="434" t="s">
        <v>761</v>
      </c>
      <c r="B148" s="364"/>
      <c r="C148" s="388" t="s">
        <v>108</v>
      </c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  <c r="AA148" s="389"/>
      <c r="AB148" s="390"/>
      <c r="AC148" s="376" t="s">
        <v>116</v>
      </c>
      <c r="AD148" s="377"/>
      <c r="AE148" s="454">
        <v>0</v>
      </c>
      <c r="AF148" s="455"/>
      <c r="AG148" s="455"/>
      <c r="AH148" s="456"/>
      <c r="AI148" s="454">
        <v>0</v>
      </c>
      <c r="AJ148" s="455"/>
      <c r="AK148" s="455"/>
      <c r="AL148" s="456"/>
      <c r="AM148" s="454">
        <v>0</v>
      </c>
      <c r="AN148" s="455"/>
      <c r="AO148" s="455"/>
      <c r="AP148" s="456"/>
      <c r="AQ148" s="454">
        <v>0</v>
      </c>
      <c r="AR148" s="455"/>
      <c r="AS148" s="455"/>
      <c r="AT148" s="456"/>
      <c r="AU148" s="454">
        <v>0</v>
      </c>
      <c r="AV148" s="455"/>
      <c r="AW148" s="455"/>
      <c r="AX148" s="456"/>
      <c r="AY148" s="454">
        <v>0</v>
      </c>
      <c r="AZ148" s="455"/>
      <c r="BA148" s="455"/>
      <c r="BB148" s="456"/>
      <c r="BC148" s="454">
        <v>0</v>
      </c>
      <c r="BD148" s="455"/>
      <c r="BE148" s="455"/>
      <c r="BF148" s="456"/>
      <c r="BG148" s="457" t="str">
        <f t="shared" si="120"/>
        <v>n.é.</v>
      </c>
      <c r="BH148" s="458"/>
    </row>
    <row r="149" spans="1:60" ht="20.100000000000001" customHeight="1">
      <c r="A149" s="434" t="s">
        <v>762</v>
      </c>
      <c r="B149" s="364"/>
      <c r="C149" s="388" t="s">
        <v>109</v>
      </c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  <c r="AA149" s="389"/>
      <c r="AB149" s="390"/>
      <c r="AC149" s="376" t="s">
        <v>117</v>
      </c>
      <c r="AD149" s="377"/>
      <c r="AE149" s="454">
        <v>0</v>
      </c>
      <c r="AF149" s="455"/>
      <c r="AG149" s="455"/>
      <c r="AH149" s="456"/>
      <c r="AI149" s="454">
        <v>0</v>
      </c>
      <c r="AJ149" s="455"/>
      <c r="AK149" s="455"/>
      <c r="AL149" s="456"/>
      <c r="AM149" s="454">
        <v>0</v>
      </c>
      <c r="AN149" s="455"/>
      <c r="AO149" s="455"/>
      <c r="AP149" s="456"/>
      <c r="AQ149" s="454">
        <v>0</v>
      </c>
      <c r="AR149" s="455"/>
      <c r="AS149" s="455"/>
      <c r="AT149" s="456"/>
      <c r="AU149" s="454">
        <v>0</v>
      </c>
      <c r="AV149" s="455"/>
      <c r="AW149" s="455"/>
      <c r="AX149" s="456"/>
      <c r="AY149" s="454">
        <v>0</v>
      </c>
      <c r="AZ149" s="455"/>
      <c r="BA149" s="455"/>
      <c r="BB149" s="456"/>
      <c r="BC149" s="454">
        <v>0</v>
      </c>
      <c r="BD149" s="455"/>
      <c r="BE149" s="455"/>
      <c r="BF149" s="456"/>
      <c r="BG149" s="457" t="str">
        <f t="shared" si="120"/>
        <v>n.é.</v>
      </c>
      <c r="BH149" s="458"/>
    </row>
    <row r="150" spans="1:60" ht="20.100000000000001" customHeight="1">
      <c r="A150" s="434" t="s">
        <v>763</v>
      </c>
      <c r="B150" s="364"/>
      <c r="C150" s="491" t="s">
        <v>110</v>
      </c>
      <c r="D150" s="492"/>
      <c r="E150" s="492"/>
      <c r="F150" s="492"/>
      <c r="G150" s="492"/>
      <c r="H150" s="492"/>
      <c r="I150" s="492"/>
      <c r="J150" s="492"/>
      <c r="K150" s="492"/>
      <c r="L150" s="492"/>
      <c r="M150" s="492"/>
      <c r="N150" s="492"/>
      <c r="O150" s="492"/>
      <c r="P150" s="492"/>
      <c r="Q150" s="492"/>
      <c r="R150" s="492"/>
      <c r="S150" s="492"/>
      <c r="T150" s="492"/>
      <c r="U150" s="492"/>
      <c r="V150" s="492"/>
      <c r="W150" s="492"/>
      <c r="X150" s="492"/>
      <c r="Y150" s="492"/>
      <c r="Z150" s="492"/>
      <c r="AA150" s="492"/>
      <c r="AB150" s="493"/>
      <c r="AC150" s="376" t="s">
        <v>118</v>
      </c>
      <c r="AD150" s="377"/>
      <c r="AE150" s="454">
        <v>0</v>
      </c>
      <c r="AF150" s="455"/>
      <c r="AG150" s="455"/>
      <c r="AH150" s="456"/>
      <c r="AI150" s="454">
        <v>0</v>
      </c>
      <c r="AJ150" s="455"/>
      <c r="AK150" s="455"/>
      <c r="AL150" s="456"/>
      <c r="AM150" s="454">
        <v>0</v>
      </c>
      <c r="AN150" s="455"/>
      <c r="AO150" s="455"/>
      <c r="AP150" s="456"/>
      <c r="AQ150" s="454">
        <v>0</v>
      </c>
      <c r="AR150" s="455"/>
      <c r="AS150" s="455"/>
      <c r="AT150" s="456"/>
      <c r="AU150" s="454">
        <v>0</v>
      </c>
      <c r="AV150" s="455"/>
      <c r="AW150" s="455"/>
      <c r="AX150" s="456"/>
      <c r="AY150" s="454">
        <v>0</v>
      </c>
      <c r="AZ150" s="455"/>
      <c r="BA150" s="455"/>
      <c r="BB150" s="456"/>
      <c r="BC150" s="454">
        <v>0</v>
      </c>
      <c r="BD150" s="455"/>
      <c r="BE150" s="455"/>
      <c r="BF150" s="456"/>
      <c r="BG150" s="457" t="str">
        <f t="shared" si="120"/>
        <v>n.é.</v>
      </c>
      <c r="BH150" s="458"/>
    </row>
    <row r="151" spans="1:60" ht="20.100000000000001" customHeight="1">
      <c r="A151" s="434" t="s">
        <v>764</v>
      </c>
      <c r="B151" s="364"/>
      <c r="C151" s="491" t="s">
        <v>111</v>
      </c>
      <c r="D151" s="492"/>
      <c r="E151" s="492"/>
      <c r="F151" s="492"/>
      <c r="G151" s="492"/>
      <c r="H151" s="492"/>
      <c r="I151" s="492"/>
      <c r="J151" s="492"/>
      <c r="K151" s="492"/>
      <c r="L151" s="492"/>
      <c r="M151" s="492"/>
      <c r="N151" s="492"/>
      <c r="O151" s="492"/>
      <c r="P151" s="492"/>
      <c r="Q151" s="492"/>
      <c r="R151" s="492"/>
      <c r="S151" s="492"/>
      <c r="T151" s="492"/>
      <c r="U151" s="492"/>
      <c r="V151" s="492"/>
      <c r="W151" s="492"/>
      <c r="X151" s="492"/>
      <c r="Y151" s="492"/>
      <c r="Z151" s="492"/>
      <c r="AA151" s="492"/>
      <c r="AB151" s="493"/>
      <c r="AC151" s="376" t="s">
        <v>119</v>
      </c>
      <c r="AD151" s="377"/>
      <c r="AE151" s="454">
        <v>0</v>
      </c>
      <c r="AF151" s="455"/>
      <c r="AG151" s="455"/>
      <c r="AH151" s="456"/>
      <c r="AI151" s="454">
        <v>0</v>
      </c>
      <c r="AJ151" s="455"/>
      <c r="AK151" s="455"/>
      <c r="AL151" s="456"/>
      <c r="AM151" s="454">
        <v>0</v>
      </c>
      <c r="AN151" s="455"/>
      <c r="AO151" s="455"/>
      <c r="AP151" s="456"/>
      <c r="AQ151" s="454">
        <v>0</v>
      </c>
      <c r="AR151" s="455"/>
      <c r="AS151" s="455"/>
      <c r="AT151" s="456"/>
      <c r="AU151" s="454">
        <v>0</v>
      </c>
      <c r="AV151" s="455"/>
      <c r="AW151" s="455"/>
      <c r="AX151" s="456"/>
      <c r="AY151" s="454">
        <v>0</v>
      </c>
      <c r="AZ151" s="455"/>
      <c r="BA151" s="455"/>
      <c r="BB151" s="456"/>
      <c r="BC151" s="454">
        <v>0</v>
      </c>
      <c r="BD151" s="455"/>
      <c r="BE151" s="455"/>
      <c r="BF151" s="456"/>
      <c r="BG151" s="457" t="str">
        <f t="shared" si="120"/>
        <v>n.é.</v>
      </c>
      <c r="BH151" s="458"/>
    </row>
    <row r="152" spans="1:60" ht="20.100000000000001" customHeight="1">
      <c r="A152" s="434" t="s">
        <v>765</v>
      </c>
      <c r="B152" s="364"/>
      <c r="C152" s="491" t="s">
        <v>112</v>
      </c>
      <c r="D152" s="492"/>
      <c r="E152" s="492"/>
      <c r="F152" s="492"/>
      <c r="G152" s="492"/>
      <c r="H152" s="492"/>
      <c r="I152" s="492"/>
      <c r="J152" s="492"/>
      <c r="K152" s="492"/>
      <c r="L152" s="492"/>
      <c r="M152" s="492"/>
      <c r="N152" s="492"/>
      <c r="O152" s="492"/>
      <c r="P152" s="492"/>
      <c r="Q152" s="492"/>
      <c r="R152" s="492"/>
      <c r="S152" s="492"/>
      <c r="T152" s="492"/>
      <c r="U152" s="492"/>
      <c r="V152" s="492"/>
      <c r="W152" s="492"/>
      <c r="X152" s="492"/>
      <c r="Y152" s="492"/>
      <c r="Z152" s="492"/>
      <c r="AA152" s="492"/>
      <c r="AB152" s="493"/>
      <c r="AC152" s="376" t="s">
        <v>120</v>
      </c>
      <c r="AD152" s="377"/>
      <c r="AE152" s="454">
        <v>0</v>
      </c>
      <c r="AF152" s="455"/>
      <c r="AG152" s="455"/>
      <c r="AH152" s="456"/>
      <c r="AI152" s="454">
        <v>0</v>
      </c>
      <c r="AJ152" s="455"/>
      <c r="AK152" s="455"/>
      <c r="AL152" s="456"/>
      <c r="AM152" s="454">
        <v>0</v>
      </c>
      <c r="AN152" s="455"/>
      <c r="AO152" s="455"/>
      <c r="AP152" s="456"/>
      <c r="AQ152" s="454">
        <v>0</v>
      </c>
      <c r="AR152" s="455"/>
      <c r="AS152" s="455"/>
      <c r="AT152" s="456"/>
      <c r="AU152" s="454">
        <v>0</v>
      </c>
      <c r="AV152" s="455"/>
      <c r="AW152" s="455"/>
      <c r="AX152" s="456"/>
      <c r="AY152" s="454">
        <v>0</v>
      </c>
      <c r="AZ152" s="455"/>
      <c r="BA152" s="455"/>
      <c r="BB152" s="456"/>
      <c r="BC152" s="454">
        <v>0</v>
      </c>
      <c r="BD152" s="455"/>
      <c r="BE152" s="455"/>
      <c r="BF152" s="456"/>
      <c r="BG152" s="457" t="str">
        <f t="shared" si="120"/>
        <v>n.é.</v>
      </c>
      <c r="BH152" s="458"/>
    </row>
    <row r="153" spans="1:60" ht="20.100000000000001" customHeight="1">
      <c r="A153" s="434" t="s">
        <v>766</v>
      </c>
      <c r="B153" s="364"/>
      <c r="C153" s="388" t="s">
        <v>113</v>
      </c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  <c r="AA153" s="389"/>
      <c r="AB153" s="390"/>
      <c r="AC153" s="376" t="s">
        <v>121</v>
      </c>
      <c r="AD153" s="377"/>
      <c r="AE153" s="454">
        <v>0</v>
      </c>
      <c r="AF153" s="455"/>
      <c r="AG153" s="455"/>
      <c r="AH153" s="456"/>
      <c r="AI153" s="454">
        <v>0</v>
      </c>
      <c r="AJ153" s="455"/>
      <c r="AK153" s="455"/>
      <c r="AL153" s="456"/>
      <c r="AM153" s="454">
        <v>0</v>
      </c>
      <c r="AN153" s="455"/>
      <c r="AO153" s="455"/>
      <c r="AP153" s="456"/>
      <c r="AQ153" s="454">
        <v>0</v>
      </c>
      <c r="AR153" s="455"/>
      <c r="AS153" s="455"/>
      <c r="AT153" s="456"/>
      <c r="AU153" s="454">
        <v>0</v>
      </c>
      <c r="AV153" s="455"/>
      <c r="AW153" s="455"/>
      <c r="AX153" s="456"/>
      <c r="AY153" s="454">
        <v>0</v>
      </c>
      <c r="AZ153" s="455"/>
      <c r="BA153" s="455"/>
      <c r="BB153" s="456"/>
      <c r="BC153" s="454">
        <v>0</v>
      </c>
      <c r="BD153" s="455"/>
      <c r="BE153" s="455"/>
      <c r="BF153" s="456"/>
      <c r="BG153" s="457" t="str">
        <f t="shared" si="120"/>
        <v>n.é.</v>
      </c>
      <c r="BH153" s="458"/>
    </row>
    <row r="154" spans="1:60" ht="20.100000000000001" customHeight="1">
      <c r="A154" s="434" t="s">
        <v>767</v>
      </c>
      <c r="B154" s="364"/>
      <c r="C154" s="388" t="s">
        <v>114</v>
      </c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  <c r="AA154" s="389"/>
      <c r="AB154" s="390"/>
      <c r="AC154" s="376" t="s">
        <v>122</v>
      </c>
      <c r="AD154" s="377"/>
      <c r="AE154" s="454">
        <v>0</v>
      </c>
      <c r="AF154" s="455"/>
      <c r="AG154" s="455"/>
      <c r="AH154" s="456"/>
      <c r="AI154" s="454">
        <v>0</v>
      </c>
      <c r="AJ154" s="455"/>
      <c r="AK154" s="455"/>
      <c r="AL154" s="456"/>
      <c r="AM154" s="454">
        <v>0</v>
      </c>
      <c r="AN154" s="455"/>
      <c r="AO154" s="455"/>
      <c r="AP154" s="456"/>
      <c r="AQ154" s="454">
        <v>0</v>
      </c>
      <c r="AR154" s="455"/>
      <c r="AS154" s="455"/>
      <c r="AT154" s="456"/>
      <c r="AU154" s="454">
        <v>0</v>
      </c>
      <c r="AV154" s="455"/>
      <c r="AW154" s="455"/>
      <c r="AX154" s="456"/>
      <c r="AY154" s="454">
        <v>0</v>
      </c>
      <c r="AZ154" s="455"/>
      <c r="BA154" s="455"/>
      <c r="BB154" s="456"/>
      <c r="BC154" s="454">
        <v>0</v>
      </c>
      <c r="BD154" s="455"/>
      <c r="BE154" s="455"/>
      <c r="BF154" s="456"/>
      <c r="BG154" s="457" t="str">
        <f t="shared" si="120"/>
        <v>n.é.</v>
      </c>
      <c r="BH154" s="458"/>
    </row>
    <row r="155" spans="1:60" ht="20.100000000000001" customHeight="1">
      <c r="A155" s="434" t="s">
        <v>768</v>
      </c>
      <c r="B155" s="364"/>
      <c r="C155" s="388" t="s">
        <v>115</v>
      </c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  <c r="AA155" s="389"/>
      <c r="AB155" s="390"/>
      <c r="AC155" s="376" t="s">
        <v>123</v>
      </c>
      <c r="AD155" s="377"/>
      <c r="AE155" s="454">
        <v>0</v>
      </c>
      <c r="AF155" s="455"/>
      <c r="AG155" s="455"/>
      <c r="AH155" s="456"/>
      <c r="AI155" s="454">
        <v>0</v>
      </c>
      <c r="AJ155" s="455"/>
      <c r="AK155" s="455"/>
      <c r="AL155" s="456"/>
      <c r="AM155" s="454">
        <v>0</v>
      </c>
      <c r="AN155" s="455"/>
      <c r="AO155" s="455"/>
      <c r="AP155" s="456"/>
      <c r="AQ155" s="454">
        <v>0</v>
      </c>
      <c r="AR155" s="455"/>
      <c r="AS155" s="455"/>
      <c r="AT155" s="456"/>
      <c r="AU155" s="454">
        <v>0</v>
      </c>
      <c r="AV155" s="455"/>
      <c r="AW155" s="455"/>
      <c r="AX155" s="456"/>
      <c r="AY155" s="454">
        <v>0</v>
      </c>
      <c r="AZ155" s="455"/>
      <c r="BA155" s="455"/>
      <c r="BB155" s="456"/>
      <c r="BC155" s="454">
        <v>0</v>
      </c>
      <c r="BD155" s="455"/>
      <c r="BE155" s="455"/>
      <c r="BF155" s="456"/>
      <c r="BG155" s="457" t="str">
        <f t="shared" si="120"/>
        <v>n.é.</v>
      </c>
      <c r="BH155" s="458"/>
    </row>
    <row r="156" spans="1:60" ht="20.100000000000001" customHeight="1">
      <c r="A156" s="495" t="s">
        <v>769</v>
      </c>
      <c r="B156" s="476"/>
      <c r="C156" s="497" t="s">
        <v>892</v>
      </c>
      <c r="D156" s="498"/>
      <c r="E156" s="498"/>
      <c r="F156" s="498"/>
      <c r="G156" s="498"/>
      <c r="H156" s="498"/>
      <c r="I156" s="498"/>
      <c r="J156" s="498"/>
      <c r="K156" s="498"/>
      <c r="L156" s="498"/>
      <c r="M156" s="498"/>
      <c r="N156" s="498"/>
      <c r="O156" s="498"/>
      <c r="P156" s="498"/>
      <c r="Q156" s="498"/>
      <c r="R156" s="498"/>
      <c r="S156" s="498"/>
      <c r="T156" s="498"/>
      <c r="U156" s="498"/>
      <c r="V156" s="498"/>
      <c r="W156" s="498"/>
      <c r="X156" s="498"/>
      <c r="Y156" s="498"/>
      <c r="Z156" s="498"/>
      <c r="AA156" s="498"/>
      <c r="AB156" s="499"/>
      <c r="AC156" s="500" t="s">
        <v>58</v>
      </c>
      <c r="AD156" s="501"/>
      <c r="AE156" s="462">
        <f>SUM(AE148:AH155)</f>
        <v>0</v>
      </c>
      <c r="AF156" s="463"/>
      <c r="AG156" s="463"/>
      <c r="AH156" s="464"/>
      <c r="AI156" s="462">
        <f t="shared" ref="AI156" si="127">SUM(AI148:AL155)</f>
        <v>0</v>
      </c>
      <c r="AJ156" s="463"/>
      <c r="AK156" s="463"/>
      <c r="AL156" s="464"/>
      <c r="AM156" s="462">
        <f t="shared" ref="AM156" si="128">SUM(AM148:AP155)</f>
        <v>0</v>
      </c>
      <c r="AN156" s="463"/>
      <c r="AO156" s="463"/>
      <c r="AP156" s="464"/>
      <c r="AQ156" s="462">
        <f t="shared" ref="AQ156" si="129">SUM(AQ148:AT155)</f>
        <v>0</v>
      </c>
      <c r="AR156" s="463"/>
      <c r="AS156" s="463"/>
      <c r="AT156" s="464"/>
      <c r="AU156" s="462">
        <f t="shared" ref="AU156" si="130">SUM(AU148:AX155)</f>
        <v>0</v>
      </c>
      <c r="AV156" s="463"/>
      <c r="AW156" s="463"/>
      <c r="AX156" s="464"/>
      <c r="AY156" s="462">
        <f t="shared" ref="AY156" si="131">SUM(AY148:BB155)</f>
        <v>0</v>
      </c>
      <c r="AZ156" s="463"/>
      <c r="BA156" s="463"/>
      <c r="BB156" s="464"/>
      <c r="BC156" s="462">
        <f t="shared" ref="BC156" si="132">SUM(BC148:BF155)</f>
        <v>0</v>
      </c>
      <c r="BD156" s="463"/>
      <c r="BE156" s="463"/>
      <c r="BF156" s="464"/>
      <c r="BG156" s="439" t="str">
        <f t="shared" si="120"/>
        <v>n.é.</v>
      </c>
      <c r="BH156" s="440"/>
    </row>
    <row r="157" spans="1:60" ht="20.100000000000001" customHeight="1">
      <c r="A157" s="434" t="s">
        <v>797</v>
      </c>
      <c r="B157" s="364"/>
      <c r="C157" s="459" t="s">
        <v>142</v>
      </c>
      <c r="D157" s="460"/>
      <c r="E157" s="460"/>
      <c r="F157" s="460"/>
      <c r="G157" s="460"/>
      <c r="H157" s="460"/>
      <c r="I157" s="460"/>
      <c r="J157" s="460"/>
      <c r="K157" s="460"/>
      <c r="L157" s="460"/>
      <c r="M157" s="460"/>
      <c r="N157" s="460"/>
      <c r="O157" s="460"/>
      <c r="P157" s="460"/>
      <c r="Q157" s="460"/>
      <c r="R157" s="460"/>
      <c r="S157" s="460"/>
      <c r="T157" s="460"/>
      <c r="U157" s="460"/>
      <c r="V157" s="460"/>
      <c r="W157" s="460"/>
      <c r="X157" s="460"/>
      <c r="Y157" s="460"/>
      <c r="Z157" s="460"/>
      <c r="AA157" s="460"/>
      <c r="AB157" s="461"/>
      <c r="AC157" s="376" t="s">
        <v>131</v>
      </c>
      <c r="AD157" s="377"/>
      <c r="AE157" s="454">
        <v>0</v>
      </c>
      <c r="AF157" s="455"/>
      <c r="AG157" s="455"/>
      <c r="AH157" s="456"/>
      <c r="AI157" s="454">
        <v>0</v>
      </c>
      <c r="AJ157" s="455"/>
      <c r="AK157" s="455"/>
      <c r="AL157" s="456"/>
      <c r="AM157" s="454">
        <v>0</v>
      </c>
      <c r="AN157" s="455"/>
      <c r="AO157" s="455"/>
      <c r="AP157" s="456"/>
      <c r="AQ157" s="454">
        <v>0</v>
      </c>
      <c r="AR157" s="455"/>
      <c r="AS157" s="455"/>
      <c r="AT157" s="456"/>
      <c r="AU157" s="454">
        <v>0</v>
      </c>
      <c r="AV157" s="455"/>
      <c r="AW157" s="455"/>
      <c r="AX157" s="456"/>
      <c r="AY157" s="454">
        <v>0</v>
      </c>
      <c r="AZ157" s="455"/>
      <c r="BA157" s="455"/>
      <c r="BB157" s="456"/>
      <c r="BC157" s="454">
        <v>0</v>
      </c>
      <c r="BD157" s="455"/>
      <c r="BE157" s="455"/>
      <c r="BF157" s="456"/>
      <c r="BG157" s="457" t="str">
        <f t="shared" si="120"/>
        <v>n.é.</v>
      </c>
      <c r="BH157" s="458"/>
    </row>
    <row r="158" spans="1:60" ht="20.100000000000001" customHeight="1">
      <c r="A158" s="434" t="s">
        <v>798</v>
      </c>
      <c r="B158" s="435"/>
      <c r="C158" s="459" t="s">
        <v>771</v>
      </c>
      <c r="D158" s="460"/>
      <c r="E158" s="460"/>
      <c r="F158" s="460"/>
      <c r="G158" s="460"/>
      <c r="H158" s="460"/>
      <c r="I158" s="460"/>
      <c r="J158" s="460"/>
      <c r="K158" s="460"/>
      <c r="L158" s="460"/>
      <c r="M158" s="460"/>
      <c r="N158" s="460"/>
      <c r="O158" s="460"/>
      <c r="P158" s="460"/>
      <c r="Q158" s="460"/>
      <c r="R158" s="460"/>
      <c r="S158" s="460"/>
      <c r="T158" s="460"/>
      <c r="U158" s="460"/>
      <c r="V158" s="460"/>
      <c r="W158" s="460"/>
      <c r="X158" s="460"/>
      <c r="Y158" s="460"/>
      <c r="Z158" s="460"/>
      <c r="AA158" s="460"/>
      <c r="AB158" s="461"/>
      <c r="AC158" s="376" t="s">
        <v>770</v>
      </c>
      <c r="AD158" s="377"/>
      <c r="AE158" s="454">
        <v>0</v>
      </c>
      <c r="AF158" s="455"/>
      <c r="AG158" s="455"/>
      <c r="AH158" s="456"/>
      <c r="AI158" s="454">
        <v>0</v>
      </c>
      <c r="AJ158" s="455"/>
      <c r="AK158" s="455"/>
      <c r="AL158" s="456"/>
      <c r="AM158" s="454">
        <v>0</v>
      </c>
      <c r="AN158" s="455"/>
      <c r="AO158" s="455"/>
      <c r="AP158" s="456"/>
      <c r="AQ158" s="454">
        <v>0</v>
      </c>
      <c r="AR158" s="455"/>
      <c r="AS158" s="455"/>
      <c r="AT158" s="456"/>
      <c r="AU158" s="454">
        <v>0</v>
      </c>
      <c r="AV158" s="455"/>
      <c r="AW158" s="455"/>
      <c r="AX158" s="456"/>
      <c r="AY158" s="454">
        <v>0</v>
      </c>
      <c r="AZ158" s="455"/>
      <c r="BA158" s="455"/>
      <c r="BB158" s="456"/>
      <c r="BC158" s="454">
        <v>0</v>
      </c>
      <c r="BD158" s="455"/>
      <c r="BE158" s="455"/>
      <c r="BF158" s="456"/>
      <c r="BG158" s="457" t="str">
        <f t="shared" si="120"/>
        <v>n.é.</v>
      </c>
      <c r="BH158" s="458"/>
    </row>
    <row r="159" spans="1:60" ht="20.100000000000001" customHeight="1">
      <c r="A159" s="434" t="s">
        <v>799</v>
      </c>
      <c r="B159" s="435"/>
      <c r="C159" s="459" t="s">
        <v>772</v>
      </c>
      <c r="D159" s="460"/>
      <c r="E159" s="460"/>
      <c r="F159" s="460"/>
      <c r="G159" s="460"/>
      <c r="H159" s="460"/>
      <c r="I159" s="460"/>
      <c r="J159" s="460"/>
      <c r="K159" s="460"/>
      <c r="L159" s="460"/>
      <c r="M159" s="460"/>
      <c r="N159" s="460"/>
      <c r="O159" s="460"/>
      <c r="P159" s="460"/>
      <c r="Q159" s="460"/>
      <c r="R159" s="460"/>
      <c r="S159" s="460"/>
      <c r="T159" s="460"/>
      <c r="U159" s="460"/>
      <c r="V159" s="460"/>
      <c r="W159" s="460"/>
      <c r="X159" s="460"/>
      <c r="Y159" s="460"/>
      <c r="Z159" s="460"/>
      <c r="AA159" s="460"/>
      <c r="AB159" s="461"/>
      <c r="AC159" s="376" t="s">
        <v>773</v>
      </c>
      <c r="AD159" s="377"/>
      <c r="AE159" s="454">
        <v>0</v>
      </c>
      <c r="AF159" s="455"/>
      <c r="AG159" s="455"/>
      <c r="AH159" s="456"/>
      <c r="AI159" s="454">
        <v>0</v>
      </c>
      <c r="AJ159" s="455"/>
      <c r="AK159" s="455"/>
      <c r="AL159" s="456"/>
      <c r="AM159" s="454">
        <v>0</v>
      </c>
      <c r="AN159" s="455"/>
      <c r="AO159" s="455"/>
      <c r="AP159" s="456"/>
      <c r="AQ159" s="454">
        <v>0</v>
      </c>
      <c r="AR159" s="455"/>
      <c r="AS159" s="455"/>
      <c r="AT159" s="456"/>
      <c r="AU159" s="454">
        <v>0</v>
      </c>
      <c r="AV159" s="455"/>
      <c r="AW159" s="455"/>
      <c r="AX159" s="456"/>
      <c r="AY159" s="454">
        <v>0</v>
      </c>
      <c r="AZ159" s="455"/>
      <c r="BA159" s="455"/>
      <c r="BB159" s="456"/>
      <c r="BC159" s="454">
        <v>0</v>
      </c>
      <c r="BD159" s="455"/>
      <c r="BE159" s="455"/>
      <c r="BF159" s="456"/>
      <c r="BG159" s="457" t="str">
        <f t="shared" si="120"/>
        <v>n.é.</v>
      </c>
      <c r="BH159" s="458"/>
    </row>
    <row r="160" spans="1:60" ht="20.100000000000001" customHeight="1">
      <c r="A160" s="434" t="s">
        <v>800</v>
      </c>
      <c r="B160" s="435"/>
      <c r="C160" s="459" t="s">
        <v>774</v>
      </c>
      <c r="D160" s="460"/>
      <c r="E160" s="460"/>
      <c r="F160" s="460"/>
      <c r="G160" s="460"/>
      <c r="H160" s="460"/>
      <c r="I160" s="460"/>
      <c r="J160" s="460"/>
      <c r="K160" s="460"/>
      <c r="L160" s="460"/>
      <c r="M160" s="460"/>
      <c r="N160" s="460"/>
      <c r="O160" s="460"/>
      <c r="P160" s="460"/>
      <c r="Q160" s="460"/>
      <c r="R160" s="460"/>
      <c r="S160" s="460"/>
      <c r="T160" s="460"/>
      <c r="U160" s="460"/>
      <c r="V160" s="460"/>
      <c r="W160" s="460"/>
      <c r="X160" s="460"/>
      <c r="Y160" s="460"/>
      <c r="Z160" s="460"/>
      <c r="AA160" s="460"/>
      <c r="AB160" s="461"/>
      <c r="AC160" s="376" t="s">
        <v>775</v>
      </c>
      <c r="AD160" s="377"/>
      <c r="AE160" s="454">
        <v>0</v>
      </c>
      <c r="AF160" s="455"/>
      <c r="AG160" s="455"/>
      <c r="AH160" s="456"/>
      <c r="AI160" s="454">
        <v>15</v>
      </c>
      <c r="AJ160" s="455"/>
      <c r="AK160" s="455"/>
      <c r="AL160" s="456"/>
      <c r="AM160" s="454">
        <v>0</v>
      </c>
      <c r="AN160" s="455"/>
      <c r="AO160" s="455"/>
      <c r="AP160" s="456"/>
      <c r="AQ160" s="454">
        <v>15</v>
      </c>
      <c r="AR160" s="455"/>
      <c r="AS160" s="455"/>
      <c r="AT160" s="456"/>
      <c r="AU160" s="454">
        <v>0</v>
      </c>
      <c r="AV160" s="455"/>
      <c r="AW160" s="455"/>
      <c r="AX160" s="456"/>
      <c r="AY160" s="454">
        <v>0</v>
      </c>
      <c r="AZ160" s="455"/>
      <c r="BA160" s="455"/>
      <c r="BB160" s="456"/>
      <c r="BC160" s="454">
        <v>15</v>
      </c>
      <c r="BD160" s="455"/>
      <c r="BE160" s="455"/>
      <c r="BF160" s="456"/>
      <c r="BG160" s="457">
        <f t="shared" si="120"/>
        <v>1</v>
      </c>
      <c r="BH160" s="458"/>
    </row>
    <row r="161" spans="1:60" ht="20.100000000000001" customHeight="1">
      <c r="A161" s="434" t="s">
        <v>801</v>
      </c>
      <c r="B161" s="435"/>
      <c r="C161" s="459" t="s">
        <v>425</v>
      </c>
      <c r="D161" s="460"/>
      <c r="E161" s="460"/>
      <c r="F161" s="460"/>
      <c r="G161" s="460"/>
      <c r="H161" s="460"/>
      <c r="I161" s="460"/>
      <c r="J161" s="460"/>
      <c r="K161" s="460"/>
      <c r="L161" s="460"/>
      <c r="M161" s="460"/>
      <c r="N161" s="460"/>
      <c r="O161" s="460"/>
      <c r="P161" s="460"/>
      <c r="Q161" s="460"/>
      <c r="R161" s="460"/>
      <c r="S161" s="460"/>
      <c r="T161" s="460"/>
      <c r="U161" s="460"/>
      <c r="V161" s="460"/>
      <c r="W161" s="460"/>
      <c r="X161" s="460"/>
      <c r="Y161" s="460"/>
      <c r="Z161" s="460"/>
      <c r="AA161" s="460"/>
      <c r="AB161" s="461"/>
      <c r="AC161" s="376" t="s">
        <v>132</v>
      </c>
      <c r="AD161" s="377"/>
      <c r="AE161" s="454">
        <v>0</v>
      </c>
      <c r="AF161" s="455"/>
      <c r="AG161" s="455"/>
      <c r="AH161" s="456"/>
      <c r="AI161" s="454">
        <v>0</v>
      </c>
      <c r="AJ161" s="455"/>
      <c r="AK161" s="455"/>
      <c r="AL161" s="456"/>
      <c r="AM161" s="454">
        <v>0</v>
      </c>
      <c r="AN161" s="455"/>
      <c r="AO161" s="455"/>
      <c r="AP161" s="456"/>
      <c r="AQ161" s="454">
        <v>0</v>
      </c>
      <c r="AR161" s="455"/>
      <c r="AS161" s="455"/>
      <c r="AT161" s="456"/>
      <c r="AU161" s="454">
        <v>0</v>
      </c>
      <c r="AV161" s="455"/>
      <c r="AW161" s="455"/>
      <c r="AX161" s="456"/>
      <c r="AY161" s="454">
        <v>0</v>
      </c>
      <c r="AZ161" s="455"/>
      <c r="BA161" s="455"/>
      <c r="BB161" s="456"/>
      <c r="BC161" s="454">
        <v>0</v>
      </c>
      <c r="BD161" s="455"/>
      <c r="BE161" s="455"/>
      <c r="BF161" s="456"/>
      <c r="BG161" s="457" t="str">
        <f t="shared" si="120"/>
        <v>n.é.</v>
      </c>
      <c r="BH161" s="458"/>
    </row>
    <row r="162" spans="1:60" ht="20.100000000000001" customHeight="1">
      <c r="A162" s="434" t="s">
        <v>802</v>
      </c>
      <c r="B162" s="435"/>
      <c r="C162" s="459" t="s">
        <v>424</v>
      </c>
      <c r="D162" s="460"/>
      <c r="E162" s="460"/>
      <c r="F162" s="460"/>
      <c r="G162" s="460"/>
      <c r="H162" s="460"/>
      <c r="I162" s="460"/>
      <c r="J162" s="460"/>
      <c r="K162" s="460"/>
      <c r="L162" s="460"/>
      <c r="M162" s="460"/>
      <c r="N162" s="460"/>
      <c r="O162" s="460"/>
      <c r="P162" s="460"/>
      <c r="Q162" s="460"/>
      <c r="R162" s="460"/>
      <c r="S162" s="460"/>
      <c r="T162" s="460"/>
      <c r="U162" s="460"/>
      <c r="V162" s="460"/>
      <c r="W162" s="460"/>
      <c r="X162" s="460"/>
      <c r="Y162" s="460"/>
      <c r="Z162" s="460"/>
      <c r="AA162" s="460"/>
      <c r="AB162" s="461"/>
      <c r="AC162" s="376" t="s">
        <v>133</v>
      </c>
      <c r="AD162" s="377"/>
      <c r="AE162" s="454">
        <v>0</v>
      </c>
      <c r="AF162" s="455"/>
      <c r="AG162" s="455"/>
      <c r="AH162" s="456"/>
      <c r="AI162" s="454">
        <v>0</v>
      </c>
      <c r="AJ162" s="455"/>
      <c r="AK162" s="455"/>
      <c r="AL162" s="456"/>
      <c r="AM162" s="454">
        <v>0</v>
      </c>
      <c r="AN162" s="455"/>
      <c r="AO162" s="455"/>
      <c r="AP162" s="456"/>
      <c r="AQ162" s="454">
        <v>0</v>
      </c>
      <c r="AR162" s="455"/>
      <c r="AS162" s="455"/>
      <c r="AT162" s="456"/>
      <c r="AU162" s="454">
        <v>0</v>
      </c>
      <c r="AV162" s="455"/>
      <c r="AW162" s="455"/>
      <c r="AX162" s="456"/>
      <c r="AY162" s="454">
        <v>0</v>
      </c>
      <c r="AZ162" s="455"/>
      <c r="BA162" s="455"/>
      <c r="BB162" s="456"/>
      <c r="BC162" s="454">
        <v>0</v>
      </c>
      <c r="BD162" s="455"/>
      <c r="BE162" s="455"/>
      <c r="BF162" s="456"/>
      <c r="BG162" s="457" t="str">
        <f t="shared" si="120"/>
        <v>n.é.</v>
      </c>
      <c r="BH162" s="458"/>
    </row>
    <row r="163" spans="1:60" ht="20.100000000000001" customHeight="1">
      <c r="A163" s="434" t="s">
        <v>803</v>
      </c>
      <c r="B163" s="435"/>
      <c r="C163" s="459" t="s">
        <v>423</v>
      </c>
      <c r="D163" s="460"/>
      <c r="E163" s="460"/>
      <c r="F163" s="460"/>
      <c r="G163" s="460"/>
      <c r="H163" s="460"/>
      <c r="I163" s="460"/>
      <c r="J163" s="460"/>
      <c r="K163" s="460"/>
      <c r="L163" s="460"/>
      <c r="M163" s="460"/>
      <c r="N163" s="460"/>
      <c r="O163" s="460"/>
      <c r="P163" s="460"/>
      <c r="Q163" s="460"/>
      <c r="R163" s="460"/>
      <c r="S163" s="460"/>
      <c r="T163" s="460"/>
      <c r="U163" s="460"/>
      <c r="V163" s="460"/>
      <c r="W163" s="460"/>
      <c r="X163" s="460"/>
      <c r="Y163" s="460"/>
      <c r="Z163" s="460"/>
      <c r="AA163" s="460"/>
      <c r="AB163" s="461"/>
      <c r="AC163" s="376" t="s">
        <v>134</v>
      </c>
      <c r="AD163" s="377"/>
      <c r="AE163" s="454">
        <v>0</v>
      </c>
      <c r="AF163" s="455"/>
      <c r="AG163" s="455"/>
      <c r="AH163" s="456"/>
      <c r="AI163" s="454">
        <v>0</v>
      </c>
      <c r="AJ163" s="455"/>
      <c r="AK163" s="455"/>
      <c r="AL163" s="456"/>
      <c r="AM163" s="454">
        <v>0</v>
      </c>
      <c r="AN163" s="455"/>
      <c r="AO163" s="455"/>
      <c r="AP163" s="456"/>
      <c r="AQ163" s="454">
        <v>0</v>
      </c>
      <c r="AR163" s="455"/>
      <c r="AS163" s="455"/>
      <c r="AT163" s="456"/>
      <c r="AU163" s="454">
        <v>0</v>
      </c>
      <c r="AV163" s="455"/>
      <c r="AW163" s="455"/>
      <c r="AX163" s="456"/>
      <c r="AY163" s="454">
        <v>0</v>
      </c>
      <c r="AZ163" s="455"/>
      <c r="BA163" s="455"/>
      <c r="BB163" s="456"/>
      <c r="BC163" s="454">
        <v>0</v>
      </c>
      <c r="BD163" s="455"/>
      <c r="BE163" s="455"/>
      <c r="BF163" s="456"/>
      <c r="BG163" s="457" t="str">
        <f t="shared" si="120"/>
        <v>n.é.</v>
      </c>
      <c r="BH163" s="458"/>
    </row>
    <row r="164" spans="1:60" ht="20.100000000000001" customHeight="1">
      <c r="A164" s="434" t="s">
        <v>804</v>
      </c>
      <c r="B164" s="435"/>
      <c r="C164" s="459" t="s">
        <v>143</v>
      </c>
      <c r="D164" s="460"/>
      <c r="E164" s="460"/>
      <c r="F164" s="460"/>
      <c r="G164" s="460"/>
      <c r="H164" s="460"/>
      <c r="I164" s="460"/>
      <c r="J164" s="460"/>
      <c r="K164" s="460"/>
      <c r="L164" s="460"/>
      <c r="M164" s="460"/>
      <c r="N164" s="460"/>
      <c r="O164" s="460"/>
      <c r="P164" s="460"/>
      <c r="Q164" s="460"/>
      <c r="R164" s="460"/>
      <c r="S164" s="460"/>
      <c r="T164" s="460"/>
      <c r="U164" s="460"/>
      <c r="V164" s="460"/>
      <c r="W164" s="460"/>
      <c r="X164" s="460"/>
      <c r="Y164" s="460"/>
      <c r="Z164" s="460"/>
      <c r="AA164" s="460"/>
      <c r="AB164" s="461"/>
      <c r="AC164" s="376" t="s">
        <v>135</v>
      </c>
      <c r="AD164" s="377"/>
      <c r="AE164" s="454">
        <v>0</v>
      </c>
      <c r="AF164" s="455"/>
      <c r="AG164" s="455"/>
      <c r="AH164" s="456"/>
      <c r="AI164" s="454">
        <v>0</v>
      </c>
      <c r="AJ164" s="455"/>
      <c r="AK164" s="455"/>
      <c r="AL164" s="456"/>
      <c r="AM164" s="454">
        <v>0</v>
      </c>
      <c r="AN164" s="455"/>
      <c r="AO164" s="455"/>
      <c r="AP164" s="456"/>
      <c r="AQ164" s="454">
        <v>0</v>
      </c>
      <c r="AR164" s="455"/>
      <c r="AS164" s="455"/>
      <c r="AT164" s="456"/>
      <c r="AU164" s="454">
        <v>0</v>
      </c>
      <c r="AV164" s="455"/>
      <c r="AW164" s="455"/>
      <c r="AX164" s="456"/>
      <c r="AY164" s="454">
        <v>0</v>
      </c>
      <c r="AZ164" s="455"/>
      <c r="BA164" s="455"/>
      <c r="BB164" s="456"/>
      <c r="BC164" s="454">
        <v>0</v>
      </c>
      <c r="BD164" s="455"/>
      <c r="BE164" s="455"/>
      <c r="BF164" s="456"/>
      <c r="BG164" s="457" t="str">
        <f t="shared" si="120"/>
        <v>n.é.</v>
      </c>
      <c r="BH164" s="458"/>
    </row>
    <row r="165" spans="1:60" ht="20.100000000000001" customHeight="1">
      <c r="A165" s="434" t="s">
        <v>805</v>
      </c>
      <c r="B165" s="435"/>
      <c r="C165" s="459" t="s">
        <v>422</v>
      </c>
      <c r="D165" s="460"/>
      <c r="E165" s="460"/>
      <c r="F165" s="460"/>
      <c r="G165" s="460"/>
      <c r="H165" s="460"/>
      <c r="I165" s="460"/>
      <c r="J165" s="460"/>
      <c r="K165" s="460"/>
      <c r="L165" s="460"/>
      <c r="M165" s="460"/>
      <c r="N165" s="460"/>
      <c r="O165" s="460"/>
      <c r="P165" s="460"/>
      <c r="Q165" s="460"/>
      <c r="R165" s="460"/>
      <c r="S165" s="460"/>
      <c r="T165" s="460"/>
      <c r="U165" s="460"/>
      <c r="V165" s="460"/>
      <c r="W165" s="460"/>
      <c r="X165" s="460"/>
      <c r="Y165" s="460"/>
      <c r="Z165" s="460"/>
      <c r="AA165" s="460"/>
      <c r="AB165" s="461"/>
      <c r="AC165" s="376" t="s">
        <v>136</v>
      </c>
      <c r="AD165" s="377"/>
      <c r="AE165" s="454">
        <v>0</v>
      </c>
      <c r="AF165" s="455"/>
      <c r="AG165" s="455"/>
      <c r="AH165" s="456"/>
      <c r="AI165" s="454">
        <v>0</v>
      </c>
      <c r="AJ165" s="455"/>
      <c r="AK165" s="455"/>
      <c r="AL165" s="456"/>
      <c r="AM165" s="454">
        <v>0</v>
      </c>
      <c r="AN165" s="455"/>
      <c r="AO165" s="455"/>
      <c r="AP165" s="456"/>
      <c r="AQ165" s="454">
        <v>0</v>
      </c>
      <c r="AR165" s="455"/>
      <c r="AS165" s="455"/>
      <c r="AT165" s="456"/>
      <c r="AU165" s="454">
        <v>0</v>
      </c>
      <c r="AV165" s="455"/>
      <c r="AW165" s="455"/>
      <c r="AX165" s="456"/>
      <c r="AY165" s="454">
        <v>0</v>
      </c>
      <c r="AZ165" s="455"/>
      <c r="BA165" s="455"/>
      <c r="BB165" s="456"/>
      <c r="BC165" s="454">
        <v>0</v>
      </c>
      <c r="BD165" s="455"/>
      <c r="BE165" s="455"/>
      <c r="BF165" s="456"/>
      <c r="BG165" s="457" t="str">
        <f t="shared" si="120"/>
        <v>n.é.</v>
      </c>
      <c r="BH165" s="458"/>
    </row>
    <row r="166" spans="1:60" ht="20.100000000000001" customHeight="1">
      <c r="A166" s="434" t="s">
        <v>806</v>
      </c>
      <c r="B166" s="435"/>
      <c r="C166" s="459" t="s">
        <v>421</v>
      </c>
      <c r="D166" s="460"/>
      <c r="E166" s="460"/>
      <c r="F166" s="460"/>
      <c r="G166" s="460"/>
      <c r="H166" s="460"/>
      <c r="I166" s="460"/>
      <c r="J166" s="460"/>
      <c r="K166" s="460"/>
      <c r="L166" s="460"/>
      <c r="M166" s="460"/>
      <c r="N166" s="460"/>
      <c r="O166" s="460"/>
      <c r="P166" s="460"/>
      <c r="Q166" s="460"/>
      <c r="R166" s="460"/>
      <c r="S166" s="460"/>
      <c r="T166" s="460"/>
      <c r="U166" s="460"/>
      <c r="V166" s="460"/>
      <c r="W166" s="460"/>
      <c r="X166" s="460"/>
      <c r="Y166" s="460"/>
      <c r="Z166" s="460"/>
      <c r="AA166" s="460"/>
      <c r="AB166" s="461"/>
      <c r="AC166" s="376" t="s">
        <v>137</v>
      </c>
      <c r="AD166" s="377"/>
      <c r="AE166" s="454">
        <v>0</v>
      </c>
      <c r="AF166" s="455"/>
      <c r="AG166" s="455"/>
      <c r="AH166" s="456"/>
      <c r="AI166" s="454">
        <v>0</v>
      </c>
      <c r="AJ166" s="455"/>
      <c r="AK166" s="455"/>
      <c r="AL166" s="456"/>
      <c r="AM166" s="454">
        <v>0</v>
      </c>
      <c r="AN166" s="455"/>
      <c r="AO166" s="455"/>
      <c r="AP166" s="456"/>
      <c r="AQ166" s="454">
        <v>0</v>
      </c>
      <c r="AR166" s="455"/>
      <c r="AS166" s="455"/>
      <c r="AT166" s="456"/>
      <c r="AU166" s="454">
        <v>0</v>
      </c>
      <c r="AV166" s="455"/>
      <c r="AW166" s="455"/>
      <c r="AX166" s="456"/>
      <c r="AY166" s="454">
        <v>0</v>
      </c>
      <c r="AZ166" s="455"/>
      <c r="BA166" s="455"/>
      <c r="BB166" s="456"/>
      <c r="BC166" s="454">
        <v>0</v>
      </c>
      <c r="BD166" s="455"/>
      <c r="BE166" s="455"/>
      <c r="BF166" s="456"/>
      <c r="BG166" s="457" t="str">
        <f t="shared" si="120"/>
        <v>n.é.</v>
      </c>
      <c r="BH166" s="458"/>
    </row>
    <row r="167" spans="1:60" ht="20.100000000000001" customHeight="1">
      <c r="A167" s="434" t="s">
        <v>807</v>
      </c>
      <c r="B167" s="435"/>
      <c r="C167" s="459" t="s">
        <v>144</v>
      </c>
      <c r="D167" s="460"/>
      <c r="E167" s="460"/>
      <c r="F167" s="460"/>
      <c r="G167" s="460"/>
      <c r="H167" s="460"/>
      <c r="I167" s="460"/>
      <c r="J167" s="460"/>
      <c r="K167" s="460"/>
      <c r="L167" s="460"/>
      <c r="M167" s="460"/>
      <c r="N167" s="460"/>
      <c r="O167" s="460"/>
      <c r="P167" s="460"/>
      <c r="Q167" s="460"/>
      <c r="R167" s="460"/>
      <c r="S167" s="460"/>
      <c r="T167" s="460"/>
      <c r="U167" s="460"/>
      <c r="V167" s="460"/>
      <c r="W167" s="460"/>
      <c r="X167" s="460"/>
      <c r="Y167" s="460"/>
      <c r="Z167" s="460"/>
      <c r="AA167" s="460"/>
      <c r="AB167" s="461"/>
      <c r="AC167" s="376" t="s">
        <v>138</v>
      </c>
      <c r="AD167" s="377"/>
      <c r="AE167" s="454">
        <v>0</v>
      </c>
      <c r="AF167" s="455"/>
      <c r="AG167" s="455"/>
      <c r="AH167" s="456"/>
      <c r="AI167" s="454">
        <v>0</v>
      </c>
      <c r="AJ167" s="455"/>
      <c r="AK167" s="455"/>
      <c r="AL167" s="456"/>
      <c r="AM167" s="454">
        <v>0</v>
      </c>
      <c r="AN167" s="455"/>
      <c r="AO167" s="455"/>
      <c r="AP167" s="456"/>
      <c r="AQ167" s="454">
        <v>0</v>
      </c>
      <c r="AR167" s="455"/>
      <c r="AS167" s="455"/>
      <c r="AT167" s="456"/>
      <c r="AU167" s="454">
        <v>0</v>
      </c>
      <c r="AV167" s="455"/>
      <c r="AW167" s="455"/>
      <c r="AX167" s="456"/>
      <c r="AY167" s="454">
        <v>0</v>
      </c>
      <c r="AZ167" s="455"/>
      <c r="BA167" s="455"/>
      <c r="BB167" s="456"/>
      <c r="BC167" s="454">
        <v>0</v>
      </c>
      <c r="BD167" s="455"/>
      <c r="BE167" s="455"/>
      <c r="BF167" s="456"/>
      <c r="BG167" s="457" t="str">
        <f t="shared" si="120"/>
        <v>n.é.</v>
      </c>
      <c r="BH167" s="458"/>
    </row>
    <row r="168" spans="1:60" ht="20.100000000000001" customHeight="1">
      <c r="A168" s="434" t="s">
        <v>808</v>
      </c>
      <c r="B168" s="435"/>
      <c r="C168" s="488" t="s">
        <v>145</v>
      </c>
      <c r="D168" s="489"/>
      <c r="E168" s="489"/>
      <c r="F168" s="489"/>
      <c r="G168" s="489"/>
      <c r="H168" s="489"/>
      <c r="I168" s="489"/>
      <c r="J168" s="489"/>
      <c r="K168" s="489"/>
      <c r="L168" s="489"/>
      <c r="M168" s="489"/>
      <c r="N168" s="489"/>
      <c r="O168" s="489"/>
      <c r="P168" s="489"/>
      <c r="Q168" s="489"/>
      <c r="R168" s="489"/>
      <c r="S168" s="489"/>
      <c r="T168" s="489"/>
      <c r="U168" s="489"/>
      <c r="V168" s="489"/>
      <c r="W168" s="489"/>
      <c r="X168" s="489"/>
      <c r="Y168" s="489"/>
      <c r="Z168" s="489"/>
      <c r="AA168" s="489"/>
      <c r="AB168" s="490"/>
      <c r="AC168" s="376" t="s">
        <v>139</v>
      </c>
      <c r="AD168" s="377"/>
      <c r="AE168" s="454">
        <v>0</v>
      </c>
      <c r="AF168" s="455"/>
      <c r="AG168" s="455"/>
      <c r="AH168" s="456"/>
      <c r="AI168" s="454">
        <v>0</v>
      </c>
      <c r="AJ168" s="455"/>
      <c r="AK168" s="455"/>
      <c r="AL168" s="456"/>
      <c r="AM168" s="454">
        <v>0</v>
      </c>
      <c r="AN168" s="455"/>
      <c r="AO168" s="455"/>
      <c r="AP168" s="456"/>
      <c r="AQ168" s="454">
        <v>0</v>
      </c>
      <c r="AR168" s="455"/>
      <c r="AS168" s="455"/>
      <c r="AT168" s="456"/>
      <c r="AU168" s="454">
        <v>0</v>
      </c>
      <c r="AV168" s="455"/>
      <c r="AW168" s="455"/>
      <c r="AX168" s="456"/>
      <c r="AY168" s="454">
        <v>0</v>
      </c>
      <c r="AZ168" s="455"/>
      <c r="BA168" s="455"/>
      <c r="BB168" s="456"/>
      <c r="BC168" s="454">
        <v>0</v>
      </c>
      <c r="BD168" s="455"/>
      <c r="BE168" s="455"/>
      <c r="BF168" s="456"/>
      <c r="BG168" s="457" t="str">
        <f t="shared" si="120"/>
        <v>n.é.</v>
      </c>
      <c r="BH168" s="458"/>
    </row>
    <row r="169" spans="1:60" ht="20.100000000000001" customHeight="1">
      <c r="A169" s="434" t="s">
        <v>809</v>
      </c>
      <c r="B169" s="435"/>
      <c r="C169" s="459" t="s">
        <v>776</v>
      </c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1"/>
      <c r="AC169" s="376" t="s">
        <v>140</v>
      </c>
      <c r="AD169" s="471"/>
      <c r="AE169" s="454">
        <v>0</v>
      </c>
      <c r="AF169" s="455"/>
      <c r="AG169" s="455"/>
      <c r="AH169" s="456"/>
      <c r="AI169" s="454">
        <v>0</v>
      </c>
      <c r="AJ169" s="455"/>
      <c r="AK169" s="455"/>
      <c r="AL169" s="456"/>
      <c r="AM169" s="454">
        <v>0</v>
      </c>
      <c r="AN169" s="455"/>
      <c r="AO169" s="455"/>
      <c r="AP169" s="456"/>
      <c r="AQ169" s="454">
        <v>0</v>
      </c>
      <c r="AR169" s="455"/>
      <c r="AS169" s="455"/>
      <c r="AT169" s="456"/>
      <c r="AU169" s="454">
        <v>0</v>
      </c>
      <c r="AV169" s="455"/>
      <c r="AW169" s="455"/>
      <c r="AX169" s="456"/>
      <c r="AY169" s="454">
        <v>0</v>
      </c>
      <c r="AZ169" s="455"/>
      <c r="BA169" s="455"/>
      <c r="BB169" s="456"/>
      <c r="BC169" s="454">
        <v>0</v>
      </c>
      <c r="BD169" s="455"/>
      <c r="BE169" s="455"/>
      <c r="BF169" s="456"/>
      <c r="BG169" s="457" t="str">
        <f t="shared" si="120"/>
        <v>n.é.</v>
      </c>
      <c r="BH169" s="458"/>
    </row>
    <row r="170" spans="1:60" ht="20.100000000000001" customHeight="1">
      <c r="A170" s="434" t="s">
        <v>810</v>
      </c>
      <c r="B170" s="435"/>
      <c r="C170" s="459" t="s">
        <v>146</v>
      </c>
      <c r="D170" s="460"/>
      <c r="E170" s="460"/>
      <c r="F170" s="460"/>
      <c r="G170" s="460"/>
      <c r="H170" s="460"/>
      <c r="I170" s="460"/>
      <c r="J170" s="460"/>
      <c r="K170" s="460"/>
      <c r="L170" s="460"/>
      <c r="M170" s="460"/>
      <c r="N170" s="460"/>
      <c r="O170" s="460"/>
      <c r="P170" s="460"/>
      <c r="Q170" s="460"/>
      <c r="R170" s="460"/>
      <c r="S170" s="460"/>
      <c r="T170" s="460"/>
      <c r="U170" s="460"/>
      <c r="V170" s="460"/>
      <c r="W170" s="460"/>
      <c r="X170" s="460"/>
      <c r="Y170" s="460"/>
      <c r="Z170" s="460"/>
      <c r="AA170" s="460"/>
      <c r="AB170" s="461"/>
      <c r="AC170" s="376" t="s">
        <v>141</v>
      </c>
      <c r="AD170" s="471"/>
      <c r="AE170" s="454">
        <v>0</v>
      </c>
      <c r="AF170" s="455"/>
      <c r="AG170" s="455"/>
      <c r="AH170" s="456"/>
      <c r="AI170" s="454">
        <v>4</v>
      </c>
      <c r="AJ170" s="455"/>
      <c r="AK170" s="455"/>
      <c r="AL170" s="456"/>
      <c r="AM170" s="454">
        <v>0</v>
      </c>
      <c r="AN170" s="455"/>
      <c r="AO170" s="455"/>
      <c r="AP170" s="456"/>
      <c r="AQ170" s="454">
        <v>4</v>
      </c>
      <c r="AR170" s="455"/>
      <c r="AS170" s="455"/>
      <c r="AT170" s="456"/>
      <c r="AU170" s="454">
        <v>0</v>
      </c>
      <c r="AV170" s="455"/>
      <c r="AW170" s="455"/>
      <c r="AX170" s="456"/>
      <c r="AY170" s="454">
        <v>0</v>
      </c>
      <c r="AZ170" s="455"/>
      <c r="BA170" s="455"/>
      <c r="BB170" s="456"/>
      <c r="BC170" s="454">
        <v>4</v>
      </c>
      <c r="BD170" s="455"/>
      <c r="BE170" s="455"/>
      <c r="BF170" s="456"/>
      <c r="BG170" s="457">
        <f t="shared" si="120"/>
        <v>1</v>
      </c>
      <c r="BH170" s="458"/>
    </row>
    <row r="171" spans="1:60" ht="20.100000000000001" customHeight="1">
      <c r="A171" s="434" t="s">
        <v>811</v>
      </c>
      <c r="B171" s="435"/>
      <c r="C171" s="488" t="s">
        <v>147</v>
      </c>
      <c r="D171" s="489"/>
      <c r="E171" s="489"/>
      <c r="F171" s="489"/>
      <c r="G171" s="489"/>
      <c r="H171" s="489"/>
      <c r="I171" s="489"/>
      <c r="J171" s="489"/>
      <c r="K171" s="489"/>
      <c r="L171" s="489"/>
      <c r="M171" s="489"/>
      <c r="N171" s="489"/>
      <c r="O171" s="489"/>
      <c r="P171" s="489"/>
      <c r="Q171" s="489"/>
      <c r="R171" s="489"/>
      <c r="S171" s="489"/>
      <c r="T171" s="489"/>
      <c r="U171" s="489"/>
      <c r="V171" s="489"/>
      <c r="W171" s="489"/>
      <c r="X171" s="489"/>
      <c r="Y171" s="489"/>
      <c r="Z171" s="489"/>
      <c r="AA171" s="489"/>
      <c r="AB171" s="490"/>
      <c r="AC171" s="376" t="s">
        <v>777</v>
      </c>
      <c r="AD171" s="377"/>
      <c r="AE171" s="454">
        <v>0</v>
      </c>
      <c r="AF171" s="455"/>
      <c r="AG171" s="455"/>
      <c r="AH171" s="456"/>
      <c r="AI171" s="454">
        <v>0</v>
      </c>
      <c r="AJ171" s="455"/>
      <c r="AK171" s="455"/>
      <c r="AL171" s="456"/>
      <c r="AM171" s="429" t="s">
        <v>691</v>
      </c>
      <c r="AN171" s="430"/>
      <c r="AO171" s="430"/>
      <c r="AP171" s="431"/>
      <c r="AQ171" s="429" t="s">
        <v>691</v>
      </c>
      <c r="AR171" s="430"/>
      <c r="AS171" s="430"/>
      <c r="AT171" s="431"/>
      <c r="AU171" s="429" t="s">
        <v>691</v>
      </c>
      <c r="AV171" s="430"/>
      <c r="AW171" s="430"/>
      <c r="AX171" s="431"/>
      <c r="AY171" s="429" t="s">
        <v>691</v>
      </c>
      <c r="AZ171" s="430"/>
      <c r="BA171" s="430"/>
      <c r="BB171" s="431"/>
      <c r="BC171" s="429" t="s">
        <v>691</v>
      </c>
      <c r="BD171" s="430"/>
      <c r="BE171" s="430"/>
      <c r="BF171" s="431"/>
      <c r="BG171" s="432" t="s">
        <v>694</v>
      </c>
      <c r="BH171" s="433"/>
    </row>
    <row r="172" spans="1:60" ht="20.100000000000001" customHeight="1">
      <c r="A172" s="495" t="s">
        <v>812</v>
      </c>
      <c r="B172" s="496"/>
      <c r="C172" s="497" t="s">
        <v>893</v>
      </c>
      <c r="D172" s="498"/>
      <c r="E172" s="498"/>
      <c r="F172" s="498"/>
      <c r="G172" s="498"/>
      <c r="H172" s="498"/>
      <c r="I172" s="498"/>
      <c r="J172" s="498"/>
      <c r="K172" s="498"/>
      <c r="L172" s="498"/>
      <c r="M172" s="498"/>
      <c r="N172" s="498"/>
      <c r="O172" s="498"/>
      <c r="P172" s="498"/>
      <c r="Q172" s="498"/>
      <c r="R172" s="498"/>
      <c r="S172" s="498"/>
      <c r="T172" s="498"/>
      <c r="U172" s="498"/>
      <c r="V172" s="498"/>
      <c r="W172" s="498"/>
      <c r="X172" s="498"/>
      <c r="Y172" s="498"/>
      <c r="Z172" s="498"/>
      <c r="AA172" s="498"/>
      <c r="AB172" s="499"/>
      <c r="AC172" s="500" t="s">
        <v>59</v>
      </c>
      <c r="AD172" s="501"/>
      <c r="AE172" s="462">
        <f>SUM(AE157:AH171)</f>
        <v>0</v>
      </c>
      <c r="AF172" s="463"/>
      <c r="AG172" s="463"/>
      <c r="AH172" s="464"/>
      <c r="AI172" s="462">
        <f t="shared" ref="AI172" si="133">SUM(AI157:AL171)</f>
        <v>19</v>
      </c>
      <c r="AJ172" s="463"/>
      <c r="AK172" s="463"/>
      <c r="AL172" s="464"/>
      <c r="AM172" s="462">
        <f t="shared" ref="AM172" si="134">SUM(AM157:AP171)</f>
        <v>0</v>
      </c>
      <c r="AN172" s="463"/>
      <c r="AO172" s="463"/>
      <c r="AP172" s="464"/>
      <c r="AQ172" s="462">
        <f t="shared" ref="AQ172" si="135">SUM(AQ157:AT171)</f>
        <v>19</v>
      </c>
      <c r="AR172" s="463"/>
      <c r="AS172" s="463"/>
      <c r="AT172" s="464"/>
      <c r="AU172" s="462">
        <f t="shared" ref="AU172" si="136">SUM(AU157:AX171)</f>
        <v>0</v>
      </c>
      <c r="AV172" s="463"/>
      <c r="AW172" s="463"/>
      <c r="AX172" s="464"/>
      <c r="AY172" s="462">
        <f t="shared" ref="AY172" si="137">SUM(AY157:BB171)</f>
        <v>0</v>
      </c>
      <c r="AZ172" s="463"/>
      <c r="BA172" s="463"/>
      <c r="BB172" s="464"/>
      <c r="BC172" s="462">
        <f t="shared" ref="BC172" si="138">SUM(BC157:BF171)</f>
        <v>19</v>
      </c>
      <c r="BD172" s="463"/>
      <c r="BE172" s="463"/>
      <c r="BF172" s="464"/>
      <c r="BG172" s="439">
        <f t="shared" si="120"/>
        <v>1</v>
      </c>
      <c r="BH172" s="440"/>
    </row>
    <row r="173" spans="1:60" ht="20.100000000000001" customHeight="1">
      <c r="A173" s="434" t="s">
        <v>813</v>
      </c>
      <c r="B173" s="435"/>
      <c r="C173" s="521" t="s">
        <v>148</v>
      </c>
      <c r="D173" s="522"/>
      <c r="E173" s="522"/>
      <c r="F173" s="522"/>
      <c r="G173" s="522"/>
      <c r="H173" s="522"/>
      <c r="I173" s="522"/>
      <c r="J173" s="522"/>
      <c r="K173" s="522"/>
      <c r="L173" s="522"/>
      <c r="M173" s="522"/>
      <c r="N173" s="522"/>
      <c r="O173" s="522"/>
      <c r="P173" s="522"/>
      <c r="Q173" s="522"/>
      <c r="R173" s="522"/>
      <c r="S173" s="522"/>
      <c r="T173" s="522"/>
      <c r="U173" s="522"/>
      <c r="V173" s="522"/>
      <c r="W173" s="522"/>
      <c r="X173" s="522"/>
      <c r="Y173" s="522"/>
      <c r="Z173" s="522"/>
      <c r="AA173" s="522"/>
      <c r="AB173" s="523"/>
      <c r="AC173" s="376" t="s">
        <v>124</v>
      </c>
      <c r="AD173" s="377"/>
      <c r="AE173" s="454">
        <v>0</v>
      </c>
      <c r="AF173" s="455"/>
      <c r="AG173" s="455"/>
      <c r="AH173" s="456"/>
      <c r="AI173" s="454">
        <v>0</v>
      </c>
      <c r="AJ173" s="455"/>
      <c r="AK173" s="455"/>
      <c r="AL173" s="456"/>
      <c r="AM173" s="454">
        <v>0</v>
      </c>
      <c r="AN173" s="455"/>
      <c r="AO173" s="455"/>
      <c r="AP173" s="456"/>
      <c r="AQ173" s="454">
        <v>0</v>
      </c>
      <c r="AR173" s="455"/>
      <c r="AS173" s="455"/>
      <c r="AT173" s="456"/>
      <c r="AU173" s="454">
        <v>0</v>
      </c>
      <c r="AV173" s="455"/>
      <c r="AW173" s="455"/>
      <c r="AX173" s="456"/>
      <c r="AY173" s="454">
        <v>0</v>
      </c>
      <c r="AZ173" s="455"/>
      <c r="BA173" s="455"/>
      <c r="BB173" s="456"/>
      <c r="BC173" s="454">
        <v>0</v>
      </c>
      <c r="BD173" s="455"/>
      <c r="BE173" s="455"/>
      <c r="BF173" s="456"/>
      <c r="BG173" s="457" t="str">
        <f t="shared" si="120"/>
        <v>n.é.</v>
      </c>
      <c r="BH173" s="458"/>
    </row>
    <row r="174" spans="1:60" ht="20.100000000000001" customHeight="1">
      <c r="A174" s="434" t="s">
        <v>814</v>
      </c>
      <c r="B174" s="435"/>
      <c r="C174" s="521" t="s">
        <v>149</v>
      </c>
      <c r="D174" s="522"/>
      <c r="E174" s="522"/>
      <c r="F174" s="522"/>
      <c r="G174" s="522"/>
      <c r="H174" s="522"/>
      <c r="I174" s="522"/>
      <c r="J174" s="522"/>
      <c r="K174" s="522"/>
      <c r="L174" s="522"/>
      <c r="M174" s="522"/>
      <c r="N174" s="522"/>
      <c r="O174" s="522"/>
      <c r="P174" s="522"/>
      <c r="Q174" s="522"/>
      <c r="R174" s="522"/>
      <c r="S174" s="522"/>
      <c r="T174" s="522"/>
      <c r="U174" s="522"/>
      <c r="V174" s="522"/>
      <c r="W174" s="522"/>
      <c r="X174" s="522"/>
      <c r="Y174" s="522"/>
      <c r="Z174" s="522"/>
      <c r="AA174" s="522"/>
      <c r="AB174" s="523"/>
      <c r="AC174" s="376" t="s">
        <v>125</v>
      </c>
      <c r="AD174" s="377"/>
      <c r="AE174" s="454">
        <v>0</v>
      </c>
      <c r="AF174" s="455"/>
      <c r="AG174" s="455"/>
      <c r="AH174" s="456"/>
      <c r="AI174" s="454">
        <v>0</v>
      </c>
      <c r="AJ174" s="455"/>
      <c r="AK174" s="455"/>
      <c r="AL174" s="456"/>
      <c r="AM174" s="454">
        <v>0</v>
      </c>
      <c r="AN174" s="455"/>
      <c r="AO174" s="455"/>
      <c r="AP174" s="456"/>
      <c r="AQ174" s="454">
        <v>0</v>
      </c>
      <c r="AR174" s="455"/>
      <c r="AS174" s="455"/>
      <c r="AT174" s="456"/>
      <c r="AU174" s="454">
        <v>0</v>
      </c>
      <c r="AV174" s="455"/>
      <c r="AW174" s="455"/>
      <c r="AX174" s="456"/>
      <c r="AY174" s="454">
        <v>0</v>
      </c>
      <c r="AZ174" s="455"/>
      <c r="BA174" s="455"/>
      <c r="BB174" s="456"/>
      <c r="BC174" s="454">
        <v>0</v>
      </c>
      <c r="BD174" s="455"/>
      <c r="BE174" s="455"/>
      <c r="BF174" s="456"/>
      <c r="BG174" s="457" t="str">
        <f t="shared" si="120"/>
        <v>n.é.</v>
      </c>
      <c r="BH174" s="458"/>
    </row>
    <row r="175" spans="1:60" ht="20.100000000000001" customHeight="1">
      <c r="A175" s="434" t="s">
        <v>815</v>
      </c>
      <c r="B175" s="435"/>
      <c r="C175" s="521" t="s">
        <v>150</v>
      </c>
      <c r="D175" s="522"/>
      <c r="E175" s="522"/>
      <c r="F175" s="522"/>
      <c r="G175" s="522"/>
      <c r="H175" s="522"/>
      <c r="I175" s="522"/>
      <c r="J175" s="522"/>
      <c r="K175" s="522"/>
      <c r="L175" s="522"/>
      <c r="M175" s="522"/>
      <c r="N175" s="522"/>
      <c r="O175" s="522"/>
      <c r="P175" s="522"/>
      <c r="Q175" s="522"/>
      <c r="R175" s="522"/>
      <c r="S175" s="522"/>
      <c r="T175" s="522"/>
      <c r="U175" s="522"/>
      <c r="V175" s="522"/>
      <c r="W175" s="522"/>
      <c r="X175" s="522"/>
      <c r="Y175" s="522"/>
      <c r="Z175" s="522"/>
      <c r="AA175" s="522"/>
      <c r="AB175" s="523"/>
      <c r="AC175" s="376" t="s">
        <v>126</v>
      </c>
      <c r="AD175" s="377"/>
      <c r="AE175" s="454">
        <v>171</v>
      </c>
      <c r="AF175" s="455"/>
      <c r="AG175" s="455"/>
      <c r="AH175" s="456"/>
      <c r="AI175" s="454">
        <v>254</v>
      </c>
      <c r="AJ175" s="455"/>
      <c r="AK175" s="455"/>
      <c r="AL175" s="456"/>
      <c r="AM175" s="454">
        <v>0</v>
      </c>
      <c r="AN175" s="455"/>
      <c r="AO175" s="455"/>
      <c r="AP175" s="456"/>
      <c r="AQ175" s="454">
        <v>254</v>
      </c>
      <c r="AR175" s="455"/>
      <c r="AS175" s="455"/>
      <c r="AT175" s="456"/>
      <c r="AU175" s="454">
        <v>0</v>
      </c>
      <c r="AV175" s="455"/>
      <c r="AW175" s="455"/>
      <c r="AX175" s="456"/>
      <c r="AY175" s="454">
        <v>0</v>
      </c>
      <c r="AZ175" s="455"/>
      <c r="BA175" s="455"/>
      <c r="BB175" s="456"/>
      <c r="BC175" s="454">
        <v>254</v>
      </c>
      <c r="BD175" s="455"/>
      <c r="BE175" s="455"/>
      <c r="BF175" s="456"/>
      <c r="BG175" s="457">
        <f t="shared" si="120"/>
        <v>1</v>
      </c>
      <c r="BH175" s="458"/>
    </row>
    <row r="176" spans="1:60" ht="20.100000000000001" customHeight="1">
      <c r="A176" s="434" t="s">
        <v>816</v>
      </c>
      <c r="B176" s="435"/>
      <c r="C176" s="521" t="s">
        <v>151</v>
      </c>
      <c r="D176" s="522"/>
      <c r="E176" s="522"/>
      <c r="F176" s="522"/>
      <c r="G176" s="522"/>
      <c r="H176" s="522"/>
      <c r="I176" s="522"/>
      <c r="J176" s="522"/>
      <c r="K176" s="522"/>
      <c r="L176" s="522"/>
      <c r="M176" s="522"/>
      <c r="N176" s="522"/>
      <c r="O176" s="522"/>
      <c r="P176" s="522"/>
      <c r="Q176" s="522"/>
      <c r="R176" s="522"/>
      <c r="S176" s="522"/>
      <c r="T176" s="522"/>
      <c r="U176" s="522"/>
      <c r="V176" s="522"/>
      <c r="W176" s="522"/>
      <c r="X176" s="522"/>
      <c r="Y176" s="522"/>
      <c r="Z176" s="522"/>
      <c r="AA176" s="522"/>
      <c r="AB176" s="523"/>
      <c r="AC176" s="376" t="s">
        <v>127</v>
      </c>
      <c r="AD176" s="377"/>
      <c r="AE176" s="454">
        <v>429</v>
      </c>
      <c r="AF176" s="455"/>
      <c r="AG176" s="455"/>
      <c r="AH176" s="456"/>
      <c r="AI176" s="454">
        <v>435</v>
      </c>
      <c r="AJ176" s="455"/>
      <c r="AK176" s="455"/>
      <c r="AL176" s="456"/>
      <c r="AM176" s="454">
        <v>0</v>
      </c>
      <c r="AN176" s="455"/>
      <c r="AO176" s="455"/>
      <c r="AP176" s="456"/>
      <c r="AQ176" s="454">
        <v>435</v>
      </c>
      <c r="AR176" s="455"/>
      <c r="AS176" s="455"/>
      <c r="AT176" s="456"/>
      <c r="AU176" s="454">
        <v>0</v>
      </c>
      <c r="AV176" s="455"/>
      <c r="AW176" s="455"/>
      <c r="AX176" s="456"/>
      <c r="AY176" s="454">
        <v>0</v>
      </c>
      <c r="AZ176" s="455"/>
      <c r="BA176" s="455"/>
      <c r="BB176" s="456"/>
      <c r="BC176" s="454">
        <v>435</v>
      </c>
      <c r="BD176" s="455"/>
      <c r="BE176" s="455"/>
      <c r="BF176" s="456"/>
      <c r="BG176" s="457">
        <f t="shared" si="120"/>
        <v>1</v>
      </c>
      <c r="BH176" s="458"/>
    </row>
    <row r="177" spans="1:60" ht="20.100000000000001" customHeight="1">
      <c r="A177" s="434" t="s">
        <v>817</v>
      </c>
      <c r="B177" s="435"/>
      <c r="C177" s="365" t="s">
        <v>152</v>
      </c>
      <c r="D177" s="366"/>
      <c r="E177" s="366"/>
      <c r="F177" s="366"/>
      <c r="G177" s="366"/>
      <c r="H177" s="366"/>
      <c r="I177" s="366"/>
      <c r="J177" s="366"/>
      <c r="K177" s="366"/>
      <c r="L177" s="366"/>
      <c r="M177" s="366"/>
      <c r="N177" s="366"/>
      <c r="O177" s="366"/>
      <c r="P177" s="366"/>
      <c r="Q177" s="366"/>
      <c r="R177" s="366"/>
      <c r="S177" s="366"/>
      <c r="T177" s="366"/>
      <c r="U177" s="366"/>
      <c r="V177" s="366"/>
      <c r="W177" s="366"/>
      <c r="X177" s="366"/>
      <c r="Y177" s="366"/>
      <c r="Z177" s="366"/>
      <c r="AA177" s="366"/>
      <c r="AB177" s="367"/>
      <c r="AC177" s="376" t="s">
        <v>128</v>
      </c>
      <c r="AD177" s="377"/>
      <c r="AE177" s="454">
        <v>0</v>
      </c>
      <c r="AF177" s="455"/>
      <c r="AG177" s="455"/>
      <c r="AH177" s="456"/>
      <c r="AI177" s="454">
        <v>0</v>
      </c>
      <c r="AJ177" s="455"/>
      <c r="AK177" s="455"/>
      <c r="AL177" s="456"/>
      <c r="AM177" s="454">
        <v>0</v>
      </c>
      <c r="AN177" s="455"/>
      <c r="AO177" s="455"/>
      <c r="AP177" s="456"/>
      <c r="AQ177" s="454">
        <v>0</v>
      </c>
      <c r="AR177" s="455"/>
      <c r="AS177" s="455"/>
      <c r="AT177" s="456"/>
      <c r="AU177" s="454">
        <v>0</v>
      </c>
      <c r="AV177" s="455"/>
      <c r="AW177" s="455"/>
      <c r="AX177" s="456"/>
      <c r="AY177" s="454">
        <v>0</v>
      </c>
      <c r="AZ177" s="455"/>
      <c r="BA177" s="455"/>
      <c r="BB177" s="456"/>
      <c r="BC177" s="454">
        <v>0</v>
      </c>
      <c r="BD177" s="455"/>
      <c r="BE177" s="455"/>
      <c r="BF177" s="456"/>
      <c r="BG177" s="457" t="str">
        <f t="shared" si="120"/>
        <v>n.é.</v>
      </c>
      <c r="BH177" s="458"/>
    </row>
    <row r="178" spans="1:60" ht="20.100000000000001" customHeight="1">
      <c r="A178" s="434" t="s">
        <v>818</v>
      </c>
      <c r="B178" s="435"/>
      <c r="C178" s="365" t="s">
        <v>153</v>
      </c>
      <c r="D178" s="366"/>
      <c r="E178" s="366"/>
      <c r="F178" s="366"/>
      <c r="G178" s="366"/>
      <c r="H178" s="366"/>
      <c r="I178" s="366"/>
      <c r="J178" s="366"/>
      <c r="K178" s="366"/>
      <c r="L178" s="366"/>
      <c r="M178" s="366"/>
      <c r="N178" s="366"/>
      <c r="O178" s="366"/>
      <c r="P178" s="366"/>
      <c r="Q178" s="366"/>
      <c r="R178" s="366"/>
      <c r="S178" s="366"/>
      <c r="T178" s="366"/>
      <c r="U178" s="366"/>
      <c r="V178" s="366"/>
      <c r="W178" s="366"/>
      <c r="X178" s="366"/>
      <c r="Y178" s="366"/>
      <c r="Z178" s="366"/>
      <c r="AA178" s="366"/>
      <c r="AB178" s="367"/>
      <c r="AC178" s="376" t="s">
        <v>129</v>
      </c>
      <c r="AD178" s="377"/>
      <c r="AE178" s="454">
        <v>0</v>
      </c>
      <c r="AF178" s="455"/>
      <c r="AG178" s="455"/>
      <c r="AH178" s="456"/>
      <c r="AI178" s="454">
        <v>0</v>
      </c>
      <c r="AJ178" s="455"/>
      <c r="AK178" s="455"/>
      <c r="AL178" s="456"/>
      <c r="AM178" s="454">
        <v>0</v>
      </c>
      <c r="AN178" s="455"/>
      <c r="AO178" s="455"/>
      <c r="AP178" s="456"/>
      <c r="AQ178" s="454">
        <v>0</v>
      </c>
      <c r="AR178" s="455"/>
      <c r="AS178" s="455"/>
      <c r="AT178" s="456"/>
      <c r="AU178" s="454">
        <v>0</v>
      </c>
      <c r="AV178" s="455"/>
      <c r="AW178" s="455"/>
      <c r="AX178" s="456"/>
      <c r="AY178" s="454">
        <v>0</v>
      </c>
      <c r="AZ178" s="455"/>
      <c r="BA178" s="455"/>
      <c r="BB178" s="456"/>
      <c r="BC178" s="454">
        <v>0</v>
      </c>
      <c r="BD178" s="455"/>
      <c r="BE178" s="455"/>
      <c r="BF178" s="456"/>
      <c r="BG178" s="457" t="str">
        <f t="shared" si="120"/>
        <v>n.é.</v>
      </c>
      <c r="BH178" s="458"/>
    </row>
    <row r="179" spans="1:60" ht="20.100000000000001" customHeight="1">
      <c r="A179" s="434" t="s">
        <v>819</v>
      </c>
      <c r="B179" s="435"/>
      <c r="C179" s="365" t="s">
        <v>154</v>
      </c>
      <c r="D179" s="366"/>
      <c r="E179" s="366"/>
      <c r="F179" s="366"/>
      <c r="G179" s="366"/>
      <c r="H179" s="366"/>
      <c r="I179" s="366"/>
      <c r="J179" s="366"/>
      <c r="K179" s="366"/>
      <c r="L179" s="366"/>
      <c r="M179" s="366"/>
      <c r="N179" s="366"/>
      <c r="O179" s="366"/>
      <c r="P179" s="366"/>
      <c r="Q179" s="366"/>
      <c r="R179" s="366"/>
      <c r="S179" s="366"/>
      <c r="T179" s="366"/>
      <c r="U179" s="366"/>
      <c r="V179" s="366"/>
      <c r="W179" s="366"/>
      <c r="X179" s="366"/>
      <c r="Y179" s="366"/>
      <c r="Z179" s="366"/>
      <c r="AA179" s="366"/>
      <c r="AB179" s="367"/>
      <c r="AC179" s="376" t="s">
        <v>130</v>
      </c>
      <c r="AD179" s="377"/>
      <c r="AE179" s="454">
        <v>200</v>
      </c>
      <c r="AF179" s="455"/>
      <c r="AG179" s="455"/>
      <c r="AH179" s="456"/>
      <c r="AI179" s="454">
        <v>111</v>
      </c>
      <c r="AJ179" s="455"/>
      <c r="AK179" s="455"/>
      <c r="AL179" s="456"/>
      <c r="AM179" s="454">
        <v>0</v>
      </c>
      <c r="AN179" s="455"/>
      <c r="AO179" s="455"/>
      <c r="AP179" s="456"/>
      <c r="AQ179" s="454">
        <v>111</v>
      </c>
      <c r="AR179" s="455"/>
      <c r="AS179" s="455"/>
      <c r="AT179" s="456"/>
      <c r="AU179" s="454">
        <v>0</v>
      </c>
      <c r="AV179" s="455"/>
      <c r="AW179" s="455"/>
      <c r="AX179" s="456"/>
      <c r="AY179" s="454">
        <v>0</v>
      </c>
      <c r="AZ179" s="455"/>
      <c r="BA179" s="455"/>
      <c r="BB179" s="456"/>
      <c r="BC179" s="454">
        <v>111</v>
      </c>
      <c r="BD179" s="455"/>
      <c r="BE179" s="455"/>
      <c r="BF179" s="456"/>
      <c r="BG179" s="457">
        <f t="shared" si="120"/>
        <v>1</v>
      </c>
      <c r="BH179" s="458"/>
    </row>
    <row r="180" spans="1:60" s="3" customFormat="1" ht="20.100000000000001" customHeight="1">
      <c r="A180" s="495" t="s">
        <v>820</v>
      </c>
      <c r="B180" s="496"/>
      <c r="C180" s="477" t="s">
        <v>867</v>
      </c>
      <c r="D180" s="478"/>
      <c r="E180" s="478"/>
      <c r="F180" s="478"/>
      <c r="G180" s="478"/>
      <c r="H180" s="478"/>
      <c r="I180" s="478"/>
      <c r="J180" s="478"/>
      <c r="K180" s="478"/>
      <c r="L180" s="478"/>
      <c r="M180" s="478"/>
      <c r="N180" s="478"/>
      <c r="O180" s="478"/>
      <c r="P180" s="478"/>
      <c r="Q180" s="478"/>
      <c r="R180" s="478"/>
      <c r="S180" s="478"/>
      <c r="T180" s="478"/>
      <c r="U180" s="478"/>
      <c r="V180" s="478"/>
      <c r="W180" s="478"/>
      <c r="X180" s="478"/>
      <c r="Y180" s="478"/>
      <c r="Z180" s="478"/>
      <c r="AA180" s="478"/>
      <c r="AB180" s="479"/>
      <c r="AC180" s="500" t="s">
        <v>60</v>
      </c>
      <c r="AD180" s="501"/>
      <c r="AE180" s="462">
        <f>SUM(AE173:AH179)</f>
        <v>800</v>
      </c>
      <c r="AF180" s="463"/>
      <c r="AG180" s="463"/>
      <c r="AH180" s="464"/>
      <c r="AI180" s="462">
        <f t="shared" ref="AI180" si="139">SUM(AI173:AL179)</f>
        <v>800</v>
      </c>
      <c r="AJ180" s="463"/>
      <c r="AK180" s="463"/>
      <c r="AL180" s="464"/>
      <c r="AM180" s="462">
        <f t="shared" ref="AM180" si="140">SUM(AM173:AP179)</f>
        <v>0</v>
      </c>
      <c r="AN180" s="463"/>
      <c r="AO180" s="463"/>
      <c r="AP180" s="464"/>
      <c r="AQ180" s="462">
        <f t="shared" ref="AQ180" si="141">SUM(AQ173:AT179)</f>
        <v>800</v>
      </c>
      <c r="AR180" s="463"/>
      <c r="AS180" s="463"/>
      <c r="AT180" s="464"/>
      <c r="AU180" s="462">
        <f t="shared" ref="AU180" si="142">SUM(AU173:AX179)</f>
        <v>0</v>
      </c>
      <c r="AV180" s="463"/>
      <c r="AW180" s="463"/>
      <c r="AX180" s="464"/>
      <c r="AY180" s="462">
        <f t="shared" ref="AY180" si="143">SUM(AY173:BB179)</f>
        <v>0</v>
      </c>
      <c r="AZ180" s="463"/>
      <c r="BA180" s="463"/>
      <c r="BB180" s="464"/>
      <c r="BC180" s="462">
        <f t="shared" ref="BC180" si="144">SUM(BC173:BF179)</f>
        <v>800</v>
      </c>
      <c r="BD180" s="463"/>
      <c r="BE180" s="463"/>
      <c r="BF180" s="464"/>
      <c r="BG180" s="439">
        <f t="shared" si="120"/>
        <v>1</v>
      </c>
      <c r="BH180" s="440"/>
    </row>
    <row r="181" spans="1:60" ht="20.100000000000001" customHeight="1">
      <c r="A181" s="434" t="s">
        <v>821</v>
      </c>
      <c r="B181" s="435"/>
      <c r="C181" s="388" t="s">
        <v>167</v>
      </c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90"/>
      <c r="AC181" s="376" t="s">
        <v>155</v>
      </c>
      <c r="AD181" s="377"/>
      <c r="AE181" s="454">
        <v>484</v>
      </c>
      <c r="AF181" s="455"/>
      <c r="AG181" s="455"/>
      <c r="AH181" s="456"/>
      <c r="AI181" s="454">
        <v>299</v>
      </c>
      <c r="AJ181" s="455"/>
      <c r="AK181" s="455"/>
      <c r="AL181" s="456"/>
      <c r="AM181" s="454">
        <v>0</v>
      </c>
      <c r="AN181" s="455"/>
      <c r="AO181" s="455"/>
      <c r="AP181" s="456"/>
      <c r="AQ181" s="454">
        <v>299</v>
      </c>
      <c r="AR181" s="455"/>
      <c r="AS181" s="455"/>
      <c r="AT181" s="456"/>
      <c r="AU181" s="454">
        <v>0</v>
      </c>
      <c r="AV181" s="455"/>
      <c r="AW181" s="455"/>
      <c r="AX181" s="456"/>
      <c r="AY181" s="454">
        <v>0</v>
      </c>
      <c r="AZ181" s="455"/>
      <c r="BA181" s="455"/>
      <c r="BB181" s="456"/>
      <c r="BC181" s="454">
        <v>299</v>
      </c>
      <c r="BD181" s="455"/>
      <c r="BE181" s="455"/>
      <c r="BF181" s="456"/>
      <c r="BG181" s="457">
        <f t="shared" si="120"/>
        <v>1</v>
      </c>
      <c r="BH181" s="458"/>
    </row>
    <row r="182" spans="1:60" ht="20.100000000000001" customHeight="1">
      <c r="A182" s="434" t="s">
        <v>822</v>
      </c>
      <c r="B182" s="435"/>
      <c r="C182" s="388" t="s">
        <v>168</v>
      </c>
      <c r="D182" s="389"/>
      <c r="E182" s="389"/>
      <c r="F182" s="389"/>
      <c r="G182" s="389"/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/>
      <c r="AA182" s="389"/>
      <c r="AB182" s="390"/>
      <c r="AC182" s="376" t="s">
        <v>156</v>
      </c>
      <c r="AD182" s="377"/>
      <c r="AE182" s="454">
        <v>0</v>
      </c>
      <c r="AF182" s="455"/>
      <c r="AG182" s="455"/>
      <c r="AH182" s="456"/>
      <c r="AI182" s="454">
        <v>0</v>
      </c>
      <c r="AJ182" s="455"/>
      <c r="AK182" s="455"/>
      <c r="AL182" s="456"/>
      <c r="AM182" s="454">
        <v>0</v>
      </c>
      <c r="AN182" s="455"/>
      <c r="AO182" s="455"/>
      <c r="AP182" s="456"/>
      <c r="AQ182" s="454">
        <v>0</v>
      </c>
      <c r="AR182" s="455"/>
      <c r="AS182" s="455"/>
      <c r="AT182" s="456"/>
      <c r="AU182" s="454">
        <v>0</v>
      </c>
      <c r="AV182" s="455"/>
      <c r="AW182" s="455"/>
      <c r="AX182" s="456"/>
      <c r="AY182" s="454">
        <v>0</v>
      </c>
      <c r="AZ182" s="455"/>
      <c r="BA182" s="455"/>
      <c r="BB182" s="456"/>
      <c r="BC182" s="454">
        <v>0</v>
      </c>
      <c r="BD182" s="455"/>
      <c r="BE182" s="455"/>
      <c r="BF182" s="456"/>
      <c r="BG182" s="457" t="str">
        <f t="shared" si="120"/>
        <v>n.é.</v>
      </c>
      <c r="BH182" s="458"/>
    </row>
    <row r="183" spans="1:60" ht="20.100000000000001" customHeight="1">
      <c r="A183" s="434" t="s">
        <v>823</v>
      </c>
      <c r="B183" s="435"/>
      <c r="C183" s="388" t="s">
        <v>169</v>
      </c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/>
      <c r="AA183" s="389"/>
      <c r="AB183" s="390"/>
      <c r="AC183" s="376" t="s">
        <v>157</v>
      </c>
      <c r="AD183" s="377"/>
      <c r="AE183" s="454">
        <v>0</v>
      </c>
      <c r="AF183" s="455"/>
      <c r="AG183" s="455"/>
      <c r="AH183" s="456"/>
      <c r="AI183" s="454">
        <v>0</v>
      </c>
      <c r="AJ183" s="455"/>
      <c r="AK183" s="455"/>
      <c r="AL183" s="456"/>
      <c r="AM183" s="454">
        <v>0</v>
      </c>
      <c r="AN183" s="455"/>
      <c r="AO183" s="455"/>
      <c r="AP183" s="456"/>
      <c r="AQ183" s="454">
        <v>0</v>
      </c>
      <c r="AR183" s="455"/>
      <c r="AS183" s="455"/>
      <c r="AT183" s="456"/>
      <c r="AU183" s="454">
        <v>0</v>
      </c>
      <c r="AV183" s="455"/>
      <c r="AW183" s="455"/>
      <c r="AX183" s="456"/>
      <c r="AY183" s="454">
        <v>0</v>
      </c>
      <c r="AZ183" s="455"/>
      <c r="BA183" s="455"/>
      <c r="BB183" s="456"/>
      <c r="BC183" s="454">
        <v>0</v>
      </c>
      <c r="BD183" s="455"/>
      <c r="BE183" s="455"/>
      <c r="BF183" s="456"/>
      <c r="BG183" s="457" t="str">
        <f t="shared" si="120"/>
        <v>n.é.</v>
      </c>
      <c r="BH183" s="458"/>
    </row>
    <row r="184" spans="1:60" ht="20.100000000000001" customHeight="1">
      <c r="A184" s="434" t="s">
        <v>824</v>
      </c>
      <c r="B184" s="435"/>
      <c r="C184" s="388" t="s">
        <v>170</v>
      </c>
      <c r="D184" s="389"/>
      <c r="E184" s="389"/>
      <c r="F184" s="389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9"/>
      <c r="Z184" s="389"/>
      <c r="AA184" s="389"/>
      <c r="AB184" s="390"/>
      <c r="AC184" s="376" t="s">
        <v>158</v>
      </c>
      <c r="AD184" s="377"/>
      <c r="AE184" s="454">
        <v>130</v>
      </c>
      <c r="AF184" s="455"/>
      <c r="AG184" s="455"/>
      <c r="AH184" s="456"/>
      <c r="AI184" s="454">
        <v>81</v>
      </c>
      <c r="AJ184" s="455"/>
      <c r="AK184" s="455"/>
      <c r="AL184" s="456"/>
      <c r="AM184" s="454"/>
      <c r="AN184" s="455"/>
      <c r="AO184" s="455"/>
      <c r="AP184" s="456"/>
      <c r="AQ184" s="454">
        <v>81</v>
      </c>
      <c r="AR184" s="455"/>
      <c r="AS184" s="455"/>
      <c r="AT184" s="456"/>
      <c r="AU184" s="454">
        <v>0</v>
      </c>
      <c r="AV184" s="455"/>
      <c r="AW184" s="455"/>
      <c r="AX184" s="456"/>
      <c r="AY184" s="454">
        <v>0</v>
      </c>
      <c r="AZ184" s="455"/>
      <c r="BA184" s="455"/>
      <c r="BB184" s="456"/>
      <c r="BC184" s="454">
        <v>81</v>
      </c>
      <c r="BD184" s="455"/>
      <c r="BE184" s="455"/>
      <c r="BF184" s="456"/>
      <c r="BG184" s="457">
        <f t="shared" si="120"/>
        <v>1</v>
      </c>
      <c r="BH184" s="458"/>
    </row>
    <row r="185" spans="1:60" s="3" customFormat="1" ht="20.100000000000001" customHeight="1">
      <c r="A185" s="495" t="s">
        <v>825</v>
      </c>
      <c r="B185" s="496"/>
      <c r="C185" s="497" t="s">
        <v>868</v>
      </c>
      <c r="D185" s="498"/>
      <c r="E185" s="498"/>
      <c r="F185" s="498"/>
      <c r="G185" s="498"/>
      <c r="H185" s="498"/>
      <c r="I185" s="498"/>
      <c r="J185" s="498"/>
      <c r="K185" s="498"/>
      <c r="L185" s="498"/>
      <c r="M185" s="498"/>
      <c r="N185" s="498"/>
      <c r="O185" s="498"/>
      <c r="P185" s="498"/>
      <c r="Q185" s="498"/>
      <c r="R185" s="498"/>
      <c r="S185" s="498"/>
      <c r="T185" s="498"/>
      <c r="U185" s="498"/>
      <c r="V185" s="498"/>
      <c r="W185" s="498"/>
      <c r="X185" s="498"/>
      <c r="Y185" s="498"/>
      <c r="Z185" s="498"/>
      <c r="AA185" s="498"/>
      <c r="AB185" s="499"/>
      <c r="AC185" s="500" t="s">
        <v>61</v>
      </c>
      <c r="AD185" s="501"/>
      <c r="AE185" s="462">
        <f>SUM(AE181:AH184)</f>
        <v>614</v>
      </c>
      <c r="AF185" s="463"/>
      <c r="AG185" s="463"/>
      <c r="AH185" s="464"/>
      <c r="AI185" s="462">
        <f t="shared" ref="AI185" si="145">SUM(AI181:AL184)</f>
        <v>380</v>
      </c>
      <c r="AJ185" s="463"/>
      <c r="AK185" s="463"/>
      <c r="AL185" s="464"/>
      <c r="AM185" s="462">
        <f t="shared" ref="AM185" si="146">SUM(AM181:AP184)</f>
        <v>0</v>
      </c>
      <c r="AN185" s="463"/>
      <c r="AO185" s="463"/>
      <c r="AP185" s="464"/>
      <c r="AQ185" s="462">
        <f t="shared" ref="AQ185" si="147">SUM(AQ181:AT184)</f>
        <v>380</v>
      </c>
      <c r="AR185" s="463"/>
      <c r="AS185" s="463"/>
      <c r="AT185" s="464"/>
      <c r="AU185" s="462">
        <f t="shared" ref="AU185" si="148">SUM(AU181:AX184)</f>
        <v>0</v>
      </c>
      <c r="AV185" s="463"/>
      <c r="AW185" s="463"/>
      <c r="AX185" s="464"/>
      <c r="AY185" s="462">
        <f t="shared" ref="AY185" si="149">SUM(AY181:BB184)</f>
        <v>0</v>
      </c>
      <c r="AZ185" s="463"/>
      <c r="BA185" s="463"/>
      <c r="BB185" s="464"/>
      <c r="BC185" s="462">
        <f t="shared" ref="BC185" si="150">SUM(BC181:BF184)</f>
        <v>380</v>
      </c>
      <c r="BD185" s="463"/>
      <c r="BE185" s="463"/>
      <c r="BF185" s="464"/>
      <c r="BG185" s="439">
        <f t="shared" si="120"/>
        <v>1</v>
      </c>
      <c r="BH185" s="440"/>
    </row>
    <row r="186" spans="1:60" ht="20.100000000000001" customHeight="1">
      <c r="A186" s="434" t="s">
        <v>826</v>
      </c>
      <c r="B186" s="435"/>
      <c r="C186" s="388" t="s">
        <v>416</v>
      </c>
      <c r="D186" s="389"/>
      <c r="E186" s="389"/>
      <c r="F186" s="389"/>
      <c r="G186" s="389"/>
      <c r="H186" s="38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90"/>
      <c r="AC186" s="376" t="s">
        <v>159</v>
      </c>
      <c r="AD186" s="377"/>
      <c r="AE186" s="454">
        <v>0</v>
      </c>
      <c r="AF186" s="455"/>
      <c r="AG186" s="455"/>
      <c r="AH186" s="456"/>
      <c r="AI186" s="454">
        <v>0</v>
      </c>
      <c r="AJ186" s="455"/>
      <c r="AK186" s="455"/>
      <c r="AL186" s="456"/>
      <c r="AM186" s="454">
        <v>0</v>
      </c>
      <c r="AN186" s="455"/>
      <c r="AO186" s="455"/>
      <c r="AP186" s="456"/>
      <c r="AQ186" s="454">
        <v>0</v>
      </c>
      <c r="AR186" s="455"/>
      <c r="AS186" s="455"/>
      <c r="AT186" s="456"/>
      <c r="AU186" s="454">
        <v>0</v>
      </c>
      <c r="AV186" s="455"/>
      <c r="AW186" s="455"/>
      <c r="AX186" s="456"/>
      <c r="AY186" s="454">
        <v>0</v>
      </c>
      <c r="AZ186" s="455"/>
      <c r="BA186" s="455"/>
      <c r="BB186" s="456"/>
      <c r="BC186" s="454">
        <v>0</v>
      </c>
      <c r="BD186" s="455"/>
      <c r="BE186" s="455"/>
      <c r="BF186" s="456"/>
      <c r="BG186" s="457" t="str">
        <f t="shared" si="120"/>
        <v>n.é.</v>
      </c>
      <c r="BH186" s="458"/>
    </row>
    <row r="187" spans="1:60" ht="20.100000000000001" customHeight="1">
      <c r="A187" s="434" t="s">
        <v>827</v>
      </c>
      <c r="B187" s="435"/>
      <c r="C187" s="388" t="s">
        <v>417</v>
      </c>
      <c r="D187" s="389"/>
      <c r="E187" s="389"/>
      <c r="F187" s="389"/>
      <c r="G187" s="389"/>
      <c r="H187" s="389"/>
      <c r="I187" s="389"/>
      <c r="J187" s="389"/>
      <c r="K187" s="389"/>
      <c r="L187" s="389"/>
      <c r="M187" s="389"/>
      <c r="N187" s="389"/>
      <c r="O187" s="389"/>
      <c r="P187" s="389"/>
      <c r="Q187" s="389"/>
      <c r="R187" s="389"/>
      <c r="S187" s="389"/>
      <c r="T187" s="389"/>
      <c r="U187" s="389"/>
      <c r="V187" s="389"/>
      <c r="W187" s="389"/>
      <c r="X187" s="389"/>
      <c r="Y187" s="389"/>
      <c r="Z187" s="389"/>
      <c r="AA187" s="389"/>
      <c r="AB187" s="390"/>
      <c r="AC187" s="376" t="s">
        <v>160</v>
      </c>
      <c r="AD187" s="377"/>
      <c r="AE187" s="454">
        <v>0</v>
      </c>
      <c r="AF187" s="455"/>
      <c r="AG187" s="455"/>
      <c r="AH187" s="456"/>
      <c r="AI187" s="454">
        <v>0</v>
      </c>
      <c r="AJ187" s="455"/>
      <c r="AK187" s="455"/>
      <c r="AL187" s="456"/>
      <c r="AM187" s="454">
        <v>0</v>
      </c>
      <c r="AN187" s="455"/>
      <c r="AO187" s="455"/>
      <c r="AP187" s="456"/>
      <c r="AQ187" s="454">
        <v>0</v>
      </c>
      <c r="AR187" s="455"/>
      <c r="AS187" s="455"/>
      <c r="AT187" s="456"/>
      <c r="AU187" s="454">
        <v>0</v>
      </c>
      <c r="AV187" s="455"/>
      <c r="AW187" s="455"/>
      <c r="AX187" s="456"/>
      <c r="AY187" s="454">
        <v>0</v>
      </c>
      <c r="AZ187" s="455"/>
      <c r="BA187" s="455"/>
      <c r="BB187" s="456"/>
      <c r="BC187" s="454">
        <v>0</v>
      </c>
      <c r="BD187" s="455"/>
      <c r="BE187" s="455"/>
      <c r="BF187" s="456"/>
      <c r="BG187" s="457" t="str">
        <f t="shared" si="120"/>
        <v>n.é.</v>
      </c>
      <c r="BH187" s="458"/>
    </row>
    <row r="188" spans="1:60" ht="20.100000000000001" customHeight="1">
      <c r="A188" s="434" t="s">
        <v>828</v>
      </c>
      <c r="B188" s="435"/>
      <c r="C188" s="388" t="s">
        <v>418</v>
      </c>
      <c r="D188" s="389"/>
      <c r="E188" s="389"/>
      <c r="F188" s="389"/>
      <c r="G188" s="389"/>
      <c r="H188" s="389"/>
      <c r="I188" s="389"/>
      <c r="J188" s="389"/>
      <c r="K188" s="389"/>
      <c r="L188" s="389"/>
      <c r="M188" s="389"/>
      <c r="N188" s="389"/>
      <c r="O188" s="389"/>
      <c r="P188" s="389"/>
      <c r="Q188" s="389"/>
      <c r="R188" s="389"/>
      <c r="S188" s="389"/>
      <c r="T188" s="389"/>
      <c r="U188" s="389"/>
      <c r="V188" s="389"/>
      <c r="W188" s="389"/>
      <c r="X188" s="389"/>
      <c r="Y188" s="389"/>
      <c r="Z188" s="389"/>
      <c r="AA188" s="389"/>
      <c r="AB188" s="390"/>
      <c r="AC188" s="376" t="s">
        <v>161</v>
      </c>
      <c r="AD188" s="377"/>
      <c r="AE188" s="454">
        <v>0</v>
      </c>
      <c r="AF188" s="455"/>
      <c r="AG188" s="455"/>
      <c r="AH188" s="456"/>
      <c r="AI188" s="454">
        <v>0</v>
      </c>
      <c r="AJ188" s="455"/>
      <c r="AK188" s="455"/>
      <c r="AL188" s="456"/>
      <c r="AM188" s="454">
        <v>0</v>
      </c>
      <c r="AN188" s="455"/>
      <c r="AO188" s="455"/>
      <c r="AP188" s="456"/>
      <c r="AQ188" s="454">
        <v>0</v>
      </c>
      <c r="AR188" s="455"/>
      <c r="AS188" s="455"/>
      <c r="AT188" s="456"/>
      <c r="AU188" s="454">
        <v>0</v>
      </c>
      <c r="AV188" s="455"/>
      <c r="AW188" s="455"/>
      <c r="AX188" s="456"/>
      <c r="AY188" s="454">
        <v>0</v>
      </c>
      <c r="AZ188" s="455"/>
      <c r="BA188" s="455"/>
      <c r="BB188" s="456"/>
      <c r="BC188" s="454">
        <v>0</v>
      </c>
      <c r="BD188" s="455"/>
      <c r="BE188" s="455"/>
      <c r="BF188" s="456"/>
      <c r="BG188" s="457" t="str">
        <f t="shared" si="120"/>
        <v>n.é.</v>
      </c>
      <c r="BH188" s="458"/>
    </row>
    <row r="189" spans="1:60" ht="20.100000000000001" customHeight="1">
      <c r="A189" s="434" t="s">
        <v>829</v>
      </c>
      <c r="B189" s="435"/>
      <c r="C189" s="388" t="s">
        <v>171</v>
      </c>
      <c r="D189" s="389"/>
      <c r="E189" s="389"/>
      <c r="F189" s="389"/>
      <c r="G189" s="389"/>
      <c r="H189" s="389"/>
      <c r="I189" s="389"/>
      <c r="J189" s="389"/>
      <c r="K189" s="389"/>
      <c r="L189" s="389"/>
      <c r="M189" s="389"/>
      <c r="N189" s="389"/>
      <c r="O189" s="389"/>
      <c r="P189" s="389"/>
      <c r="Q189" s="389"/>
      <c r="R189" s="389"/>
      <c r="S189" s="389"/>
      <c r="T189" s="389"/>
      <c r="U189" s="389"/>
      <c r="V189" s="389"/>
      <c r="W189" s="389"/>
      <c r="X189" s="389"/>
      <c r="Y189" s="389"/>
      <c r="Z189" s="389"/>
      <c r="AA189" s="389"/>
      <c r="AB189" s="390"/>
      <c r="AC189" s="376" t="s">
        <v>162</v>
      </c>
      <c r="AD189" s="377"/>
      <c r="AE189" s="454">
        <v>0</v>
      </c>
      <c r="AF189" s="455"/>
      <c r="AG189" s="455"/>
      <c r="AH189" s="456"/>
      <c r="AI189" s="454">
        <v>0</v>
      </c>
      <c r="AJ189" s="455"/>
      <c r="AK189" s="455"/>
      <c r="AL189" s="456"/>
      <c r="AM189" s="454">
        <v>0</v>
      </c>
      <c r="AN189" s="455"/>
      <c r="AO189" s="455"/>
      <c r="AP189" s="456"/>
      <c r="AQ189" s="454">
        <v>0</v>
      </c>
      <c r="AR189" s="455"/>
      <c r="AS189" s="455"/>
      <c r="AT189" s="456"/>
      <c r="AU189" s="454">
        <v>0</v>
      </c>
      <c r="AV189" s="455"/>
      <c r="AW189" s="455"/>
      <c r="AX189" s="456"/>
      <c r="AY189" s="454">
        <v>0</v>
      </c>
      <c r="AZ189" s="455"/>
      <c r="BA189" s="455"/>
      <c r="BB189" s="456"/>
      <c r="BC189" s="454">
        <v>0</v>
      </c>
      <c r="BD189" s="455"/>
      <c r="BE189" s="455"/>
      <c r="BF189" s="456"/>
      <c r="BG189" s="457" t="str">
        <f t="shared" si="120"/>
        <v>n.é.</v>
      </c>
      <c r="BH189" s="458"/>
    </row>
    <row r="190" spans="1:60" ht="20.100000000000001" customHeight="1">
      <c r="A190" s="434" t="s">
        <v>830</v>
      </c>
      <c r="B190" s="435"/>
      <c r="C190" s="388" t="s">
        <v>419</v>
      </c>
      <c r="D190" s="389"/>
      <c r="E190" s="389"/>
      <c r="F190" s="389"/>
      <c r="G190" s="389"/>
      <c r="H190" s="389"/>
      <c r="I190" s="389"/>
      <c r="J190" s="389"/>
      <c r="K190" s="389"/>
      <c r="L190" s="389"/>
      <c r="M190" s="389"/>
      <c r="N190" s="389"/>
      <c r="O190" s="389"/>
      <c r="P190" s="389"/>
      <c r="Q190" s="389"/>
      <c r="R190" s="389"/>
      <c r="S190" s="389"/>
      <c r="T190" s="389"/>
      <c r="U190" s="389"/>
      <c r="V190" s="389"/>
      <c r="W190" s="389"/>
      <c r="X190" s="389"/>
      <c r="Y190" s="389"/>
      <c r="Z190" s="389"/>
      <c r="AA190" s="389"/>
      <c r="AB190" s="390"/>
      <c r="AC190" s="376" t="s">
        <v>163</v>
      </c>
      <c r="AD190" s="377"/>
      <c r="AE190" s="454">
        <v>0</v>
      </c>
      <c r="AF190" s="455"/>
      <c r="AG190" s="455"/>
      <c r="AH190" s="456"/>
      <c r="AI190" s="454">
        <v>0</v>
      </c>
      <c r="AJ190" s="455"/>
      <c r="AK190" s="455"/>
      <c r="AL190" s="456"/>
      <c r="AM190" s="454">
        <v>0</v>
      </c>
      <c r="AN190" s="455"/>
      <c r="AO190" s="455"/>
      <c r="AP190" s="456"/>
      <c r="AQ190" s="454">
        <v>0</v>
      </c>
      <c r="AR190" s="455"/>
      <c r="AS190" s="455"/>
      <c r="AT190" s="456"/>
      <c r="AU190" s="454">
        <v>0</v>
      </c>
      <c r="AV190" s="455"/>
      <c r="AW190" s="455"/>
      <c r="AX190" s="456"/>
      <c r="AY190" s="454">
        <v>0</v>
      </c>
      <c r="AZ190" s="455"/>
      <c r="BA190" s="455"/>
      <c r="BB190" s="456"/>
      <c r="BC190" s="454">
        <v>0</v>
      </c>
      <c r="BD190" s="455"/>
      <c r="BE190" s="455"/>
      <c r="BF190" s="456"/>
      <c r="BG190" s="457" t="str">
        <f t="shared" si="120"/>
        <v>n.é.</v>
      </c>
      <c r="BH190" s="458"/>
    </row>
    <row r="191" spans="1:60" ht="20.100000000000001" customHeight="1">
      <c r="A191" s="434" t="s">
        <v>831</v>
      </c>
      <c r="B191" s="435"/>
      <c r="C191" s="388" t="s">
        <v>420</v>
      </c>
      <c r="D191" s="389"/>
      <c r="E191" s="389"/>
      <c r="F191" s="389"/>
      <c r="G191" s="389"/>
      <c r="H191" s="389"/>
      <c r="I191" s="389"/>
      <c r="J191" s="389"/>
      <c r="K191" s="389"/>
      <c r="L191" s="389"/>
      <c r="M191" s="389"/>
      <c r="N191" s="389"/>
      <c r="O191" s="389"/>
      <c r="P191" s="389"/>
      <c r="Q191" s="389"/>
      <c r="R191" s="389"/>
      <c r="S191" s="389"/>
      <c r="T191" s="389"/>
      <c r="U191" s="389"/>
      <c r="V191" s="389"/>
      <c r="W191" s="389"/>
      <c r="X191" s="389"/>
      <c r="Y191" s="389"/>
      <c r="Z191" s="389"/>
      <c r="AA191" s="389"/>
      <c r="AB191" s="390"/>
      <c r="AC191" s="376" t="s">
        <v>164</v>
      </c>
      <c r="AD191" s="377"/>
      <c r="AE191" s="454">
        <v>0</v>
      </c>
      <c r="AF191" s="455"/>
      <c r="AG191" s="455"/>
      <c r="AH191" s="456"/>
      <c r="AI191" s="454">
        <v>0</v>
      </c>
      <c r="AJ191" s="455"/>
      <c r="AK191" s="455"/>
      <c r="AL191" s="456"/>
      <c r="AM191" s="454">
        <v>0</v>
      </c>
      <c r="AN191" s="455"/>
      <c r="AO191" s="455"/>
      <c r="AP191" s="456"/>
      <c r="AQ191" s="454">
        <v>0</v>
      </c>
      <c r="AR191" s="455"/>
      <c r="AS191" s="455"/>
      <c r="AT191" s="456"/>
      <c r="AU191" s="454">
        <v>0</v>
      </c>
      <c r="AV191" s="455"/>
      <c r="AW191" s="455"/>
      <c r="AX191" s="456"/>
      <c r="AY191" s="454">
        <v>0</v>
      </c>
      <c r="AZ191" s="455"/>
      <c r="BA191" s="455"/>
      <c r="BB191" s="456"/>
      <c r="BC191" s="454">
        <v>0</v>
      </c>
      <c r="BD191" s="455"/>
      <c r="BE191" s="455"/>
      <c r="BF191" s="456"/>
      <c r="BG191" s="457" t="str">
        <f t="shared" si="120"/>
        <v>n.é.</v>
      </c>
      <c r="BH191" s="458"/>
    </row>
    <row r="192" spans="1:60" ht="20.100000000000001" customHeight="1">
      <c r="A192" s="434" t="s">
        <v>832</v>
      </c>
      <c r="B192" s="435"/>
      <c r="C192" s="388" t="s">
        <v>172</v>
      </c>
      <c r="D192" s="389"/>
      <c r="E192" s="389"/>
      <c r="F192" s="389"/>
      <c r="G192" s="389"/>
      <c r="H192" s="389"/>
      <c r="I192" s="389"/>
      <c r="J192" s="389"/>
      <c r="K192" s="389"/>
      <c r="L192" s="389"/>
      <c r="M192" s="389"/>
      <c r="N192" s="389"/>
      <c r="O192" s="389"/>
      <c r="P192" s="389"/>
      <c r="Q192" s="389"/>
      <c r="R192" s="389"/>
      <c r="S192" s="389"/>
      <c r="T192" s="389"/>
      <c r="U192" s="389"/>
      <c r="V192" s="389"/>
      <c r="W192" s="389"/>
      <c r="X192" s="389"/>
      <c r="Y192" s="389"/>
      <c r="Z192" s="389"/>
      <c r="AA192" s="389"/>
      <c r="AB192" s="390"/>
      <c r="AC192" s="376" t="s">
        <v>165</v>
      </c>
      <c r="AD192" s="377"/>
      <c r="AE192" s="454">
        <v>0</v>
      </c>
      <c r="AF192" s="455"/>
      <c r="AG192" s="455"/>
      <c r="AH192" s="456"/>
      <c r="AI192" s="454">
        <v>0</v>
      </c>
      <c r="AJ192" s="455"/>
      <c r="AK192" s="455"/>
      <c r="AL192" s="456"/>
      <c r="AM192" s="454">
        <v>0</v>
      </c>
      <c r="AN192" s="455"/>
      <c r="AO192" s="455"/>
      <c r="AP192" s="456"/>
      <c r="AQ192" s="454">
        <v>0</v>
      </c>
      <c r="AR192" s="455"/>
      <c r="AS192" s="455"/>
      <c r="AT192" s="456"/>
      <c r="AU192" s="454">
        <v>0</v>
      </c>
      <c r="AV192" s="455"/>
      <c r="AW192" s="455"/>
      <c r="AX192" s="456"/>
      <c r="AY192" s="454">
        <v>0</v>
      </c>
      <c r="AZ192" s="455"/>
      <c r="BA192" s="455"/>
      <c r="BB192" s="456"/>
      <c r="BC192" s="454">
        <v>0</v>
      </c>
      <c r="BD192" s="455"/>
      <c r="BE192" s="455"/>
      <c r="BF192" s="456"/>
      <c r="BG192" s="457" t="str">
        <f t="shared" si="120"/>
        <v>n.é.</v>
      </c>
      <c r="BH192" s="458"/>
    </row>
    <row r="193" spans="1:60" ht="20.100000000000001" customHeight="1">
      <c r="A193" s="434" t="s">
        <v>833</v>
      </c>
      <c r="B193" s="435"/>
      <c r="C193" s="388" t="s">
        <v>778</v>
      </c>
      <c r="D193" s="389"/>
      <c r="E193" s="389"/>
      <c r="F193" s="389"/>
      <c r="G193" s="389"/>
      <c r="H193" s="389"/>
      <c r="I193" s="389"/>
      <c r="J193" s="389"/>
      <c r="K193" s="389"/>
      <c r="L193" s="389"/>
      <c r="M193" s="389"/>
      <c r="N193" s="389"/>
      <c r="O193" s="389"/>
      <c r="P193" s="389"/>
      <c r="Q193" s="389"/>
      <c r="R193" s="389"/>
      <c r="S193" s="389"/>
      <c r="T193" s="389"/>
      <c r="U193" s="389"/>
      <c r="V193" s="389"/>
      <c r="W193" s="389"/>
      <c r="X193" s="389"/>
      <c r="Y193" s="389"/>
      <c r="Z193" s="389"/>
      <c r="AA193" s="389"/>
      <c r="AB193" s="390"/>
      <c r="AC193" s="376" t="s">
        <v>166</v>
      </c>
      <c r="AD193" s="377"/>
      <c r="AE193" s="454">
        <v>0</v>
      </c>
      <c r="AF193" s="455"/>
      <c r="AG193" s="455"/>
      <c r="AH193" s="456"/>
      <c r="AI193" s="454">
        <v>0</v>
      </c>
      <c r="AJ193" s="455"/>
      <c r="AK193" s="455"/>
      <c r="AL193" s="456"/>
      <c r="AM193" s="454">
        <v>0</v>
      </c>
      <c r="AN193" s="455"/>
      <c r="AO193" s="455"/>
      <c r="AP193" s="456"/>
      <c r="AQ193" s="454">
        <v>0</v>
      </c>
      <c r="AR193" s="455"/>
      <c r="AS193" s="455"/>
      <c r="AT193" s="456"/>
      <c r="AU193" s="454">
        <v>0</v>
      </c>
      <c r="AV193" s="455"/>
      <c r="AW193" s="455"/>
      <c r="AX193" s="456"/>
      <c r="AY193" s="454">
        <v>0</v>
      </c>
      <c r="AZ193" s="455"/>
      <c r="BA193" s="455"/>
      <c r="BB193" s="456"/>
      <c r="BC193" s="454">
        <v>0</v>
      </c>
      <c r="BD193" s="455"/>
      <c r="BE193" s="455"/>
      <c r="BF193" s="456"/>
      <c r="BG193" s="457" t="str">
        <f t="shared" si="120"/>
        <v>n.é.</v>
      </c>
      <c r="BH193" s="458"/>
    </row>
    <row r="194" spans="1:60" ht="20.100000000000001" customHeight="1">
      <c r="A194" s="434" t="s">
        <v>834</v>
      </c>
      <c r="B194" s="435"/>
      <c r="C194" s="388" t="s">
        <v>173</v>
      </c>
      <c r="D194" s="389"/>
      <c r="E194" s="389"/>
      <c r="F194" s="389"/>
      <c r="G194" s="389"/>
      <c r="H194" s="389"/>
      <c r="I194" s="389"/>
      <c r="J194" s="389"/>
      <c r="K194" s="389"/>
      <c r="L194" s="389"/>
      <c r="M194" s="389"/>
      <c r="N194" s="389"/>
      <c r="O194" s="389"/>
      <c r="P194" s="389"/>
      <c r="Q194" s="389"/>
      <c r="R194" s="389"/>
      <c r="S194" s="389"/>
      <c r="T194" s="389"/>
      <c r="U194" s="389"/>
      <c r="V194" s="389"/>
      <c r="W194" s="389"/>
      <c r="X194" s="389"/>
      <c r="Y194" s="389"/>
      <c r="Z194" s="389"/>
      <c r="AA194" s="389"/>
      <c r="AB194" s="390"/>
      <c r="AC194" s="376" t="s">
        <v>779</v>
      </c>
      <c r="AD194" s="377"/>
      <c r="AE194" s="454">
        <v>0</v>
      </c>
      <c r="AF194" s="455"/>
      <c r="AG194" s="455"/>
      <c r="AH194" s="456"/>
      <c r="AI194" s="454">
        <v>0</v>
      </c>
      <c r="AJ194" s="455"/>
      <c r="AK194" s="455"/>
      <c r="AL194" s="456"/>
      <c r="AM194" s="454">
        <v>0</v>
      </c>
      <c r="AN194" s="455"/>
      <c r="AO194" s="455"/>
      <c r="AP194" s="456"/>
      <c r="AQ194" s="454">
        <v>0</v>
      </c>
      <c r="AR194" s="455"/>
      <c r="AS194" s="455"/>
      <c r="AT194" s="456"/>
      <c r="AU194" s="454">
        <v>0</v>
      </c>
      <c r="AV194" s="455"/>
      <c r="AW194" s="455"/>
      <c r="AX194" s="456"/>
      <c r="AY194" s="454">
        <v>0</v>
      </c>
      <c r="AZ194" s="455"/>
      <c r="BA194" s="455"/>
      <c r="BB194" s="456"/>
      <c r="BC194" s="454">
        <v>0</v>
      </c>
      <c r="BD194" s="455"/>
      <c r="BE194" s="455"/>
      <c r="BF194" s="456"/>
      <c r="BG194" s="457" t="str">
        <f t="shared" si="120"/>
        <v>n.é.</v>
      </c>
      <c r="BH194" s="458"/>
    </row>
    <row r="195" spans="1:60" ht="20.100000000000001" customHeight="1">
      <c r="A195" s="495" t="s">
        <v>835</v>
      </c>
      <c r="B195" s="496"/>
      <c r="C195" s="497" t="s">
        <v>869</v>
      </c>
      <c r="D195" s="498"/>
      <c r="E195" s="498"/>
      <c r="F195" s="498"/>
      <c r="G195" s="498"/>
      <c r="H195" s="498"/>
      <c r="I195" s="498"/>
      <c r="J195" s="498"/>
      <c r="K195" s="498"/>
      <c r="L195" s="498"/>
      <c r="M195" s="498"/>
      <c r="N195" s="498"/>
      <c r="O195" s="498"/>
      <c r="P195" s="498"/>
      <c r="Q195" s="498"/>
      <c r="R195" s="498"/>
      <c r="S195" s="498"/>
      <c r="T195" s="498"/>
      <c r="U195" s="498"/>
      <c r="V195" s="498"/>
      <c r="W195" s="498"/>
      <c r="X195" s="498"/>
      <c r="Y195" s="498"/>
      <c r="Z195" s="498"/>
      <c r="AA195" s="498"/>
      <c r="AB195" s="499"/>
      <c r="AC195" s="500" t="s">
        <v>62</v>
      </c>
      <c r="AD195" s="501"/>
      <c r="AE195" s="462">
        <f>SUM(AE186:AH194)</f>
        <v>0</v>
      </c>
      <c r="AF195" s="463"/>
      <c r="AG195" s="463"/>
      <c r="AH195" s="464"/>
      <c r="AI195" s="462">
        <f t="shared" ref="AI195" si="151">SUM(AI186:AL194)</f>
        <v>0</v>
      </c>
      <c r="AJ195" s="463"/>
      <c r="AK195" s="463"/>
      <c r="AL195" s="464"/>
      <c r="AM195" s="462">
        <f t="shared" ref="AM195" si="152">SUM(AM186:AP194)</f>
        <v>0</v>
      </c>
      <c r="AN195" s="463"/>
      <c r="AO195" s="463"/>
      <c r="AP195" s="464"/>
      <c r="AQ195" s="462">
        <f t="shared" ref="AQ195" si="153">SUM(AQ186:AT194)</f>
        <v>0</v>
      </c>
      <c r="AR195" s="463"/>
      <c r="AS195" s="463"/>
      <c r="AT195" s="464"/>
      <c r="AU195" s="462">
        <f t="shared" ref="AU195" si="154">SUM(AU186:AX194)</f>
        <v>0</v>
      </c>
      <c r="AV195" s="463"/>
      <c r="AW195" s="463"/>
      <c r="AX195" s="464"/>
      <c r="AY195" s="462">
        <f t="shared" ref="AY195" si="155">SUM(AY186:BB194)</f>
        <v>0</v>
      </c>
      <c r="AZ195" s="463"/>
      <c r="BA195" s="463"/>
      <c r="BB195" s="464"/>
      <c r="BC195" s="462">
        <f t="shared" ref="BC195" si="156">SUM(BC186:BF194)</f>
        <v>0</v>
      </c>
      <c r="BD195" s="463"/>
      <c r="BE195" s="463"/>
      <c r="BF195" s="464"/>
      <c r="BG195" s="439" t="str">
        <f t="shared" si="120"/>
        <v>n.é.</v>
      </c>
      <c r="BH195" s="440"/>
    </row>
    <row r="196" spans="1:60" s="3" customFormat="1" ht="20.100000000000001" customHeight="1">
      <c r="A196" s="510" t="s">
        <v>836</v>
      </c>
      <c r="B196" s="511"/>
      <c r="C196" s="512" t="s">
        <v>870</v>
      </c>
      <c r="D196" s="513"/>
      <c r="E196" s="513"/>
      <c r="F196" s="513"/>
      <c r="G196" s="513"/>
      <c r="H196" s="513"/>
      <c r="I196" s="513"/>
      <c r="J196" s="513"/>
      <c r="K196" s="513"/>
      <c r="L196" s="513"/>
      <c r="M196" s="513"/>
      <c r="N196" s="513"/>
      <c r="O196" s="513"/>
      <c r="P196" s="513"/>
      <c r="Q196" s="513"/>
      <c r="R196" s="513"/>
      <c r="S196" s="513"/>
      <c r="T196" s="513"/>
      <c r="U196" s="513"/>
      <c r="V196" s="513"/>
      <c r="W196" s="513"/>
      <c r="X196" s="513"/>
      <c r="Y196" s="513"/>
      <c r="Z196" s="513"/>
      <c r="AA196" s="513"/>
      <c r="AB196" s="514"/>
      <c r="AC196" s="383" t="s">
        <v>174</v>
      </c>
      <c r="AD196" s="384"/>
      <c r="AE196" s="518">
        <f>AE121+AE122+AE147+AE156+AE172+AE180+AE185+AE195</f>
        <v>43959</v>
      </c>
      <c r="AF196" s="519"/>
      <c r="AG196" s="519"/>
      <c r="AH196" s="520"/>
      <c r="AI196" s="518">
        <f>AI121+AI122+AI147+AI156+AI172+AI180+AI185+AI195</f>
        <v>43525</v>
      </c>
      <c r="AJ196" s="519"/>
      <c r="AK196" s="519"/>
      <c r="AL196" s="520"/>
      <c r="AM196" s="518">
        <f>AM121+AM122+AM147+AM156+AM172+AM180+AM185+AM195</f>
        <v>0</v>
      </c>
      <c r="AN196" s="519"/>
      <c r="AO196" s="519"/>
      <c r="AP196" s="520"/>
      <c r="AQ196" s="518">
        <f>AQ121+AQ122+AQ147+AQ156+AQ172+AQ180+AQ185+AQ195</f>
        <v>43521</v>
      </c>
      <c r="AR196" s="519"/>
      <c r="AS196" s="519"/>
      <c r="AT196" s="520"/>
      <c r="AU196" s="518">
        <f>AU121+AU122+AU147+AU156+AU172+AU180+AU185+AU195</f>
        <v>110240</v>
      </c>
      <c r="AV196" s="519"/>
      <c r="AW196" s="519"/>
      <c r="AX196" s="520"/>
      <c r="AY196" s="518">
        <f>AY121+AY122+AY147+AY156+AY172+AY180+AY185+AY195</f>
        <v>0</v>
      </c>
      <c r="AZ196" s="519"/>
      <c r="BA196" s="519"/>
      <c r="BB196" s="520"/>
      <c r="BC196" s="518">
        <f>BC121+BC122+BC147+BC156+BC172+BC180+BC185+BC195</f>
        <v>43521</v>
      </c>
      <c r="BD196" s="519"/>
      <c r="BE196" s="519"/>
      <c r="BF196" s="520"/>
      <c r="BG196" s="508">
        <f t="shared" si="120"/>
        <v>0.99990809879379672</v>
      </c>
      <c r="BH196" s="509"/>
    </row>
    <row r="197" spans="1:60" ht="20.100000000000001" customHeight="1">
      <c r="A197" s="434" t="s">
        <v>837</v>
      </c>
      <c r="B197" s="435"/>
      <c r="C197" s="388" t="s">
        <v>780</v>
      </c>
      <c r="D197" s="389"/>
      <c r="E197" s="389"/>
      <c r="F197" s="389"/>
      <c r="G197" s="389"/>
      <c r="H197" s="389"/>
      <c r="I197" s="389"/>
      <c r="J197" s="389"/>
      <c r="K197" s="389"/>
      <c r="L197" s="389"/>
      <c r="M197" s="389"/>
      <c r="N197" s="389"/>
      <c r="O197" s="389"/>
      <c r="P197" s="389"/>
      <c r="Q197" s="389"/>
      <c r="R197" s="389"/>
      <c r="S197" s="389"/>
      <c r="T197" s="389"/>
      <c r="U197" s="389"/>
      <c r="V197" s="389"/>
      <c r="W197" s="389"/>
      <c r="X197" s="389"/>
      <c r="Y197" s="389"/>
      <c r="Z197" s="389"/>
      <c r="AA197" s="389"/>
      <c r="AB197" s="390"/>
      <c r="AC197" s="368" t="s">
        <v>381</v>
      </c>
      <c r="AD197" s="369"/>
      <c r="AE197" s="436">
        <v>0</v>
      </c>
      <c r="AF197" s="436"/>
      <c r="AG197" s="436"/>
      <c r="AH197" s="436"/>
      <c r="AI197" s="436">
        <v>0</v>
      </c>
      <c r="AJ197" s="436"/>
      <c r="AK197" s="436"/>
      <c r="AL197" s="436"/>
      <c r="AM197" s="436">
        <v>0</v>
      </c>
      <c r="AN197" s="436"/>
      <c r="AO197" s="436"/>
      <c r="AP197" s="436"/>
      <c r="AQ197" s="436">
        <v>0</v>
      </c>
      <c r="AR197" s="436"/>
      <c r="AS197" s="436"/>
      <c r="AT197" s="436"/>
      <c r="AU197" s="436">
        <v>0</v>
      </c>
      <c r="AV197" s="436"/>
      <c r="AW197" s="436"/>
      <c r="AX197" s="436"/>
      <c r="AY197" s="436">
        <v>0</v>
      </c>
      <c r="AZ197" s="436"/>
      <c r="BA197" s="436"/>
      <c r="BB197" s="436"/>
      <c r="BC197" s="436">
        <v>0</v>
      </c>
      <c r="BD197" s="436"/>
      <c r="BE197" s="436"/>
      <c r="BF197" s="436"/>
      <c r="BG197" s="439" t="str">
        <f t="shared" si="120"/>
        <v>n.é.</v>
      </c>
      <c r="BH197" s="440"/>
    </row>
    <row r="198" spans="1:60" ht="20.100000000000001" customHeight="1">
      <c r="A198" s="434" t="s">
        <v>838</v>
      </c>
      <c r="B198" s="435"/>
      <c r="C198" s="388" t="s">
        <v>382</v>
      </c>
      <c r="D198" s="389"/>
      <c r="E198" s="389"/>
      <c r="F198" s="389"/>
      <c r="G198" s="389"/>
      <c r="H198" s="389"/>
      <c r="I198" s="389"/>
      <c r="J198" s="389"/>
      <c r="K198" s="389"/>
      <c r="L198" s="389"/>
      <c r="M198" s="389"/>
      <c r="N198" s="389"/>
      <c r="O198" s="389"/>
      <c r="P198" s="389"/>
      <c r="Q198" s="389"/>
      <c r="R198" s="389"/>
      <c r="S198" s="389"/>
      <c r="T198" s="389"/>
      <c r="U198" s="389"/>
      <c r="V198" s="389"/>
      <c r="W198" s="389"/>
      <c r="X198" s="389"/>
      <c r="Y198" s="389"/>
      <c r="Z198" s="389"/>
      <c r="AA198" s="389"/>
      <c r="AB198" s="390"/>
      <c r="AC198" s="368" t="s">
        <v>383</v>
      </c>
      <c r="AD198" s="369"/>
      <c r="AE198" s="436">
        <v>0</v>
      </c>
      <c r="AF198" s="436"/>
      <c r="AG198" s="436"/>
      <c r="AH198" s="436"/>
      <c r="AI198" s="436">
        <v>0</v>
      </c>
      <c r="AJ198" s="436"/>
      <c r="AK198" s="436"/>
      <c r="AL198" s="436"/>
      <c r="AM198" s="436">
        <v>0</v>
      </c>
      <c r="AN198" s="436"/>
      <c r="AO198" s="436"/>
      <c r="AP198" s="436"/>
      <c r="AQ198" s="436">
        <v>0</v>
      </c>
      <c r="AR198" s="436"/>
      <c r="AS198" s="436"/>
      <c r="AT198" s="436"/>
      <c r="AU198" s="436">
        <v>0</v>
      </c>
      <c r="AV198" s="436"/>
      <c r="AW198" s="436"/>
      <c r="AX198" s="436"/>
      <c r="AY198" s="436">
        <v>0</v>
      </c>
      <c r="AZ198" s="436"/>
      <c r="BA198" s="436"/>
      <c r="BB198" s="436"/>
      <c r="BC198" s="436">
        <v>0</v>
      </c>
      <c r="BD198" s="436"/>
      <c r="BE198" s="436"/>
      <c r="BF198" s="436"/>
      <c r="BG198" s="439" t="str">
        <f t="shared" si="120"/>
        <v>n.é.</v>
      </c>
      <c r="BH198" s="440"/>
    </row>
    <row r="199" spans="1:60" ht="20.100000000000001" customHeight="1">
      <c r="A199" s="434" t="s">
        <v>839</v>
      </c>
      <c r="B199" s="435"/>
      <c r="C199" s="388" t="s">
        <v>781</v>
      </c>
      <c r="D199" s="389"/>
      <c r="E199" s="389"/>
      <c r="F199" s="389"/>
      <c r="G199" s="389"/>
      <c r="H199" s="389"/>
      <c r="I199" s="389"/>
      <c r="J199" s="389"/>
      <c r="K199" s="389"/>
      <c r="L199" s="389"/>
      <c r="M199" s="389"/>
      <c r="N199" s="389"/>
      <c r="O199" s="389"/>
      <c r="P199" s="389"/>
      <c r="Q199" s="389"/>
      <c r="R199" s="389"/>
      <c r="S199" s="389"/>
      <c r="T199" s="389"/>
      <c r="U199" s="389"/>
      <c r="V199" s="389"/>
      <c r="W199" s="389"/>
      <c r="X199" s="389"/>
      <c r="Y199" s="389"/>
      <c r="Z199" s="389"/>
      <c r="AA199" s="389"/>
      <c r="AB199" s="390"/>
      <c r="AC199" s="368" t="s">
        <v>384</v>
      </c>
      <c r="AD199" s="369"/>
      <c r="AE199" s="436">
        <v>0</v>
      </c>
      <c r="AF199" s="436"/>
      <c r="AG199" s="436"/>
      <c r="AH199" s="436"/>
      <c r="AI199" s="436">
        <v>0</v>
      </c>
      <c r="AJ199" s="436"/>
      <c r="AK199" s="436"/>
      <c r="AL199" s="436"/>
      <c r="AM199" s="436">
        <v>0</v>
      </c>
      <c r="AN199" s="436"/>
      <c r="AO199" s="436"/>
      <c r="AP199" s="436"/>
      <c r="AQ199" s="436">
        <v>0</v>
      </c>
      <c r="AR199" s="436"/>
      <c r="AS199" s="436"/>
      <c r="AT199" s="436"/>
      <c r="AU199" s="436">
        <v>0</v>
      </c>
      <c r="AV199" s="436"/>
      <c r="AW199" s="436"/>
      <c r="AX199" s="436"/>
      <c r="AY199" s="436">
        <v>0</v>
      </c>
      <c r="AZ199" s="436"/>
      <c r="BA199" s="436"/>
      <c r="BB199" s="436"/>
      <c r="BC199" s="436">
        <v>0</v>
      </c>
      <c r="BD199" s="436"/>
      <c r="BE199" s="436"/>
      <c r="BF199" s="436"/>
      <c r="BG199" s="439" t="str">
        <f t="shared" si="120"/>
        <v>n.é.</v>
      </c>
      <c r="BH199" s="440"/>
    </row>
    <row r="200" spans="1:60" ht="20.100000000000001" customHeight="1">
      <c r="A200" s="495" t="s">
        <v>840</v>
      </c>
      <c r="B200" s="496"/>
      <c r="C200" s="497" t="s">
        <v>871</v>
      </c>
      <c r="D200" s="498"/>
      <c r="E200" s="498"/>
      <c r="F200" s="498"/>
      <c r="G200" s="498"/>
      <c r="H200" s="498"/>
      <c r="I200" s="498"/>
      <c r="J200" s="498"/>
      <c r="K200" s="498"/>
      <c r="L200" s="498"/>
      <c r="M200" s="498"/>
      <c r="N200" s="498"/>
      <c r="O200" s="498"/>
      <c r="P200" s="498"/>
      <c r="Q200" s="498"/>
      <c r="R200" s="498"/>
      <c r="S200" s="498"/>
      <c r="T200" s="498"/>
      <c r="U200" s="498"/>
      <c r="V200" s="498"/>
      <c r="W200" s="498"/>
      <c r="X200" s="498"/>
      <c r="Y200" s="498"/>
      <c r="Z200" s="498"/>
      <c r="AA200" s="498"/>
      <c r="AB200" s="499"/>
      <c r="AC200" s="480" t="s">
        <v>385</v>
      </c>
      <c r="AD200" s="481"/>
      <c r="AE200" s="494">
        <f>SUM(AE197:AH199)</f>
        <v>0</v>
      </c>
      <c r="AF200" s="494"/>
      <c r="AG200" s="494"/>
      <c r="AH200" s="494"/>
      <c r="AI200" s="494">
        <f t="shared" ref="AI200" si="157">SUM(AI197:AL199)</f>
        <v>0</v>
      </c>
      <c r="AJ200" s="494"/>
      <c r="AK200" s="494"/>
      <c r="AL200" s="494"/>
      <c r="AM200" s="494">
        <f t="shared" ref="AM200" si="158">SUM(AM197:AP199)</f>
        <v>0</v>
      </c>
      <c r="AN200" s="494"/>
      <c r="AO200" s="494"/>
      <c r="AP200" s="494"/>
      <c r="AQ200" s="494">
        <f t="shared" ref="AQ200" si="159">SUM(AQ197:AT199)</f>
        <v>0</v>
      </c>
      <c r="AR200" s="494"/>
      <c r="AS200" s="494"/>
      <c r="AT200" s="494"/>
      <c r="AU200" s="494">
        <f t="shared" ref="AU200" si="160">SUM(AU197:AX199)</f>
        <v>0</v>
      </c>
      <c r="AV200" s="494"/>
      <c r="AW200" s="494"/>
      <c r="AX200" s="494"/>
      <c r="AY200" s="494">
        <f t="shared" ref="AY200" si="161">SUM(AY197:BB199)</f>
        <v>0</v>
      </c>
      <c r="AZ200" s="494"/>
      <c r="BA200" s="494"/>
      <c r="BB200" s="494"/>
      <c r="BC200" s="494">
        <f t="shared" ref="BC200" si="162">SUM(BC197:BF199)</f>
        <v>0</v>
      </c>
      <c r="BD200" s="494"/>
      <c r="BE200" s="494"/>
      <c r="BF200" s="494"/>
      <c r="BG200" s="439" t="str">
        <f t="shared" si="120"/>
        <v>n.é.</v>
      </c>
      <c r="BH200" s="440"/>
    </row>
    <row r="201" spans="1:60" ht="20.100000000000001" customHeight="1">
      <c r="A201" s="434" t="s">
        <v>841</v>
      </c>
      <c r="B201" s="435"/>
      <c r="C201" s="365" t="s">
        <v>386</v>
      </c>
      <c r="D201" s="366"/>
      <c r="E201" s="366"/>
      <c r="F201" s="366"/>
      <c r="G201" s="366"/>
      <c r="H201" s="366"/>
      <c r="I201" s="366"/>
      <c r="J201" s="366"/>
      <c r="K201" s="366"/>
      <c r="L201" s="366"/>
      <c r="M201" s="366"/>
      <c r="N201" s="366"/>
      <c r="O201" s="366"/>
      <c r="P201" s="366"/>
      <c r="Q201" s="366"/>
      <c r="R201" s="366"/>
      <c r="S201" s="366"/>
      <c r="T201" s="366"/>
      <c r="U201" s="366"/>
      <c r="V201" s="366"/>
      <c r="W201" s="366"/>
      <c r="X201" s="366"/>
      <c r="Y201" s="366"/>
      <c r="Z201" s="366"/>
      <c r="AA201" s="366"/>
      <c r="AB201" s="367"/>
      <c r="AC201" s="368" t="s">
        <v>387</v>
      </c>
      <c r="AD201" s="369"/>
      <c r="AE201" s="436">
        <v>0</v>
      </c>
      <c r="AF201" s="436"/>
      <c r="AG201" s="436"/>
      <c r="AH201" s="436"/>
      <c r="AI201" s="436">
        <v>0</v>
      </c>
      <c r="AJ201" s="436"/>
      <c r="AK201" s="436"/>
      <c r="AL201" s="436"/>
      <c r="AM201" s="436">
        <v>0</v>
      </c>
      <c r="AN201" s="436"/>
      <c r="AO201" s="436"/>
      <c r="AP201" s="436"/>
      <c r="AQ201" s="436">
        <v>0</v>
      </c>
      <c r="AR201" s="436"/>
      <c r="AS201" s="436"/>
      <c r="AT201" s="436"/>
      <c r="AU201" s="436">
        <v>0</v>
      </c>
      <c r="AV201" s="436"/>
      <c r="AW201" s="436"/>
      <c r="AX201" s="436"/>
      <c r="AY201" s="436">
        <v>0</v>
      </c>
      <c r="AZ201" s="436"/>
      <c r="BA201" s="436"/>
      <c r="BB201" s="436"/>
      <c r="BC201" s="436">
        <v>0</v>
      </c>
      <c r="BD201" s="436"/>
      <c r="BE201" s="436"/>
      <c r="BF201" s="436"/>
      <c r="BG201" s="439" t="str">
        <f t="shared" si="120"/>
        <v>n.é.</v>
      </c>
      <c r="BH201" s="440"/>
    </row>
    <row r="202" spans="1:60" ht="20.100000000000001" customHeight="1">
      <c r="A202" s="434" t="s">
        <v>842</v>
      </c>
      <c r="B202" s="435"/>
      <c r="C202" s="388" t="s">
        <v>389</v>
      </c>
      <c r="D202" s="389"/>
      <c r="E202" s="389"/>
      <c r="F202" s="389"/>
      <c r="G202" s="389"/>
      <c r="H202" s="389"/>
      <c r="I202" s="389"/>
      <c r="J202" s="389"/>
      <c r="K202" s="389"/>
      <c r="L202" s="389"/>
      <c r="M202" s="389"/>
      <c r="N202" s="389"/>
      <c r="O202" s="389"/>
      <c r="P202" s="389"/>
      <c r="Q202" s="389"/>
      <c r="R202" s="389"/>
      <c r="S202" s="389"/>
      <c r="T202" s="389"/>
      <c r="U202" s="389"/>
      <c r="V202" s="389"/>
      <c r="W202" s="389"/>
      <c r="X202" s="389"/>
      <c r="Y202" s="389"/>
      <c r="Z202" s="389"/>
      <c r="AA202" s="389"/>
      <c r="AB202" s="390"/>
      <c r="AC202" s="368" t="s">
        <v>388</v>
      </c>
      <c r="AD202" s="369"/>
      <c r="AE202" s="436">
        <v>0</v>
      </c>
      <c r="AF202" s="436"/>
      <c r="AG202" s="436"/>
      <c r="AH202" s="436"/>
      <c r="AI202" s="436">
        <v>0</v>
      </c>
      <c r="AJ202" s="436"/>
      <c r="AK202" s="436"/>
      <c r="AL202" s="436"/>
      <c r="AM202" s="436">
        <v>0</v>
      </c>
      <c r="AN202" s="436"/>
      <c r="AO202" s="436"/>
      <c r="AP202" s="436"/>
      <c r="AQ202" s="436">
        <v>0</v>
      </c>
      <c r="AR202" s="436"/>
      <c r="AS202" s="436"/>
      <c r="AT202" s="436"/>
      <c r="AU202" s="436">
        <v>0</v>
      </c>
      <c r="AV202" s="436"/>
      <c r="AW202" s="436"/>
      <c r="AX202" s="436"/>
      <c r="AY202" s="436">
        <v>0</v>
      </c>
      <c r="AZ202" s="436"/>
      <c r="BA202" s="436"/>
      <c r="BB202" s="436"/>
      <c r="BC202" s="436">
        <v>0</v>
      </c>
      <c r="BD202" s="436"/>
      <c r="BE202" s="436"/>
      <c r="BF202" s="436"/>
      <c r="BG202" s="439" t="str">
        <f t="shared" si="120"/>
        <v>n.é.</v>
      </c>
      <c r="BH202" s="440"/>
    </row>
    <row r="203" spans="1:60" ht="20.100000000000001" customHeight="1">
      <c r="A203" s="434" t="s">
        <v>843</v>
      </c>
      <c r="B203" s="435"/>
      <c r="C203" s="388" t="s">
        <v>782</v>
      </c>
      <c r="D203" s="389"/>
      <c r="E203" s="389"/>
      <c r="F203" s="389"/>
      <c r="G203" s="389"/>
      <c r="H203" s="389"/>
      <c r="I203" s="389"/>
      <c r="J203" s="389"/>
      <c r="K203" s="389"/>
      <c r="L203" s="389"/>
      <c r="M203" s="389"/>
      <c r="N203" s="389"/>
      <c r="O203" s="389"/>
      <c r="P203" s="389"/>
      <c r="Q203" s="389"/>
      <c r="R203" s="389"/>
      <c r="S203" s="389"/>
      <c r="T203" s="389"/>
      <c r="U203" s="389"/>
      <c r="V203" s="389"/>
      <c r="W203" s="389"/>
      <c r="X203" s="389"/>
      <c r="Y203" s="389"/>
      <c r="Z203" s="389"/>
      <c r="AA203" s="389"/>
      <c r="AB203" s="390"/>
      <c r="AC203" s="368" t="s">
        <v>390</v>
      </c>
      <c r="AD203" s="369"/>
      <c r="AE203" s="436">
        <v>0</v>
      </c>
      <c r="AF203" s="436"/>
      <c r="AG203" s="436"/>
      <c r="AH203" s="436"/>
      <c r="AI203" s="436">
        <v>0</v>
      </c>
      <c r="AJ203" s="436"/>
      <c r="AK203" s="436"/>
      <c r="AL203" s="436"/>
      <c r="AM203" s="436">
        <v>0</v>
      </c>
      <c r="AN203" s="436"/>
      <c r="AO203" s="436"/>
      <c r="AP203" s="436"/>
      <c r="AQ203" s="436">
        <v>0</v>
      </c>
      <c r="AR203" s="436"/>
      <c r="AS203" s="436"/>
      <c r="AT203" s="436"/>
      <c r="AU203" s="436">
        <v>0</v>
      </c>
      <c r="AV203" s="436"/>
      <c r="AW203" s="436"/>
      <c r="AX203" s="436"/>
      <c r="AY203" s="436">
        <v>0</v>
      </c>
      <c r="AZ203" s="436"/>
      <c r="BA203" s="436"/>
      <c r="BB203" s="436"/>
      <c r="BC203" s="436">
        <v>0</v>
      </c>
      <c r="BD203" s="436"/>
      <c r="BE203" s="436"/>
      <c r="BF203" s="436"/>
      <c r="BG203" s="439" t="str">
        <f t="shared" si="120"/>
        <v>n.é.</v>
      </c>
      <c r="BH203" s="440"/>
    </row>
    <row r="204" spans="1:60" ht="20.100000000000001" customHeight="1">
      <c r="A204" s="434" t="s">
        <v>844</v>
      </c>
      <c r="B204" s="435"/>
      <c r="C204" s="388" t="s">
        <v>783</v>
      </c>
      <c r="D204" s="389"/>
      <c r="E204" s="389"/>
      <c r="F204" s="389"/>
      <c r="G204" s="389"/>
      <c r="H204" s="389"/>
      <c r="I204" s="389"/>
      <c r="J204" s="389"/>
      <c r="K204" s="389"/>
      <c r="L204" s="389"/>
      <c r="M204" s="389"/>
      <c r="N204" s="389"/>
      <c r="O204" s="389"/>
      <c r="P204" s="389"/>
      <c r="Q204" s="389"/>
      <c r="R204" s="389"/>
      <c r="S204" s="389"/>
      <c r="T204" s="389"/>
      <c r="U204" s="389"/>
      <c r="V204" s="389"/>
      <c r="W204" s="389"/>
      <c r="X204" s="389"/>
      <c r="Y204" s="389"/>
      <c r="Z204" s="389"/>
      <c r="AA204" s="389"/>
      <c r="AB204" s="390"/>
      <c r="AC204" s="368" t="s">
        <v>391</v>
      </c>
      <c r="AD204" s="369"/>
      <c r="AE204" s="436">
        <v>0</v>
      </c>
      <c r="AF204" s="436"/>
      <c r="AG204" s="436"/>
      <c r="AH204" s="436"/>
      <c r="AI204" s="436">
        <v>0</v>
      </c>
      <c r="AJ204" s="436"/>
      <c r="AK204" s="436"/>
      <c r="AL204" s="436"/>
      <c r="AM204" s="436">
        <v>0</v>
      </c>
      <c r="AN204" s="436"/>
      <c r="AO204" s="436"/>
      <c r="AP204" s="436"/>
      <c r="AQ204" s="436">
        <v>0</v>
      </c>
      <c r="AR204" s="436"/>
      <c r="AS204" s="436"/>
      <c r="AT204" s="436"/>
      <c r="AU204" s="436">
        <v>0</v>
      </c>
      <c r="AV204" s="436"/>
      <c r="AW204" s="436"/>
      <c r="AX204" s="436"/>
      <c r="AY204" s="436">
        <v>0</v>
      </c>
      <c r="AZ204" s="436"/>
      <c r="BA204" s="436"/>
      <c r="BB204" s="436"/>
      <c r="BC204" s="436">
        <v>0</v>
      </c>
      <c r="BD204" s="436"/>
      <c r="BE204" s="436"/>
      <c r="BF204" s="436"/>
      <c r="BG204" s="439" t="str">
        <f t="shared" si="120"/>
        <v>n.é.</v>
      </c>
      <c r="BH204" s="440"/>
    </row>
    <row r="205" spans="1:60" ht="20.100000000000001" customHeight="1">
      <c r="A205" s="434" t="s">
        <v>845</v>
      </c>
      <c r="B205" s="435"/>
      <c r="C205" s="388" t="s">
        <v>784</v>
      </c>
      <c r="D205" s="389"/>
      <c r="E205" s="389"/>
      <c r="F205" s="389"/>
      <c r="G205" s="389"/>
      <c r="H205" s="389"/>
      <c r="I205" s="389"/>
      <c r="J205" s="389"/>
      <c r="K205" s="389"/>
      <c r="L205" s="389"/>
      <c r="M205" s="389"/>
      <c r="N205" s="389"/>
      <c r="O205" s="389"/>
      <c r="P205" s="389"/>
      <c r="Q205" s="389"/>
      <c r="R205" s="389"/>
      <c r="S205" s="389"/>
      <c r="T205" s="389"/>
      <c r="U205" s="389"/>
      <c r="V205" s="389"/>
      <c r="W205" s="389"/>
      <c r="X205" s="389"/>
      <c r="Y205" s="389"/>
      <c r="Z205" s="389"/>
      <c r="AA205" s="389"/>
      <c r="AB205" s="390"/>
      <c r="AC205" s="368" t="s">
        <v>785</v>
      </c>
      <c r="AD205" s="369"/>
      <c r="AE205" s="436">
        <v>0</v>
      </c>
      <c r="AF205" s="436"/>
      <c r="AG205" s="436"/>
      <c r="AH205" s="436"/>
      <c r="AI205" s="436">
        <v>0</v>
      </c>
      <c r="AJ205" s="436"/>
      <c r="AK205" s="436"/>
      <c r="AL205" s="436"/>
      <c r="AM205" s="436">
        <v>0</v>
      </c>
      <c r="AN205" s="436"/>
      <c r="AO205" s="436"/>
      <c r="AP205" s="436"/>
      <c r="AQ205" s="436">
        <v>0</v>
      </c>
      <c r="AR205" s="436"/>
      <c r="AS205" s="436"/>
      <c r="AT205" s="436"/>
      <c r="AU205" s="436">
        <v>0</v>
      </c>
      <c r="AV205" s="436"/>
      <c r="AW205" s="436"/>
      <c r="AX205" s="436"/>
      <c r="AY205" s="436">
        <v>0</v>
      </c>
      <c r="AZ205" s="436"/>
      <c r="BA205" s="436"/>
      <c r="BB205" s="436"/>
      <c r="BC205" s="436">
        <v>0</v>
      </c>
      <c r="BD205" s="436"/>
      <c r="BE205" s="436"/>
      <c r="BF205" s="436"/>
      <c r="BG205" s="439" t="str">
        <f t="shared" si="120"/>
        <v>n.é.</v>
      </c>
      <c r="BH205" s="440"/>
    </row>
    <row r="206" spans="1:60" ht="20.100000000000001" customHeight="1">
      <c r="A206" s="495" t="s">
        <v>846</v>
      </c>
      <c r="B206" s="496"/>
      <c r="C206" s="477" t="s">
        <v>872</v>
      </c>
      <c r="D206" s="478"/>
      <c r="E206" s="478"/>
      <c r="F206" s="478"/>
      <c r="G206" s="478"/>
      <c r="H206" s="478"/>
      <c r="I206" s="478"/>
      <c r="J206" s="478"/>
      <c r="K206" s="478"/>
      <c r="L206" s="478"/>
      <c r="M206" s="478"/>
      <c r="N206" s="478"/>
      <c r="O206" s="478"/>
      <c r="P206" s="478"/>
      <c r="Q206" s="478"/>
      <c r="R206" s="478"/>
      <c r="S206" s="478"/>
      <c r="T206" s="478"/>
      <c r="U206" s="478"/>
      <c r="V206" s="478"/>
      <c r="W206" s="478"/>
      <c r="X206" s="478"/>
      <c r="Y206" s="478"/>
      <c r="Z206" s="478"/>
      <c r="AA206" s="478"/>
      <c r="AB206" s="479"/>
      <c r="AC206" s="480" t="s">
        <v>392</v>
      </c>
      <c r="AD206" s="481"/>
      <c r="AE206" s="494">
        <f>SUM(AE201:AH205)</f>
        <v>0</v>
      </c>
      <c r="AF206" s="494"/>
      <c r="AG206" s="494"/>
      <c r="AH206" s="494"/>
      <c r="AI206" s="494">
        <f t="shared" ref="AI206" si="163">SUM(AI201:AL205)</f>
        <v>0</v>
      </c>
      <c r="AJ206" s="494"/>
      <c r="AK206" s="494"/>
      <c r="AL206" s="494"/>
      <c r="AM206" s="494">
        <f t="shared" ref="AM206" si="164">SUM(AM201:AP205)</f>
        <v>0</v>
      </c>
      <c r="AN206" s="494"/>
      <c r="AO206" s="494"/>
      <c r="AP206" s="494"/>
      <c r="AQ206" s="494">
        <f t="shared" ref="AQ206" si="165">SUM(AQ201:AT205)</f>
        <v>0</v>
      </c>
      <c r="AR206" s="494"/>
      <c r="AS206" s="494"/>
      <c r="AT206" s="494"/>
      <c r="AU206" s="494">
        <f t="shared" ref="AU206" si="166">SUM(AU201:AX205)</f>
        <v>0</v>
      </c>
      <c r="AV206" s="494"/>
      <c r="AW206" s="494"/>
      <c r="AX206" s="494"/>
      <c r="AY206" s="494">
        <f t="shared" ref="AY206" si="167">SUM(AY201:BB205)</f>
        <v>0</v>
      </c>
      <c r="AZ206" s="494"/>
      <c r="BA206" s="494"/>
      <c r="BB206" s="494"/>
      <c r="BC206" s="494">
        <f t="shared" ref="BC206" si="168">SUM(BC201:BF205)</f>
        <v>0</v>
      </c>
      <c r="BD206" s="494"/>
      <c r="BE206" s="494"/>
      <c r="BF206" s="494"/>
      <c r="BG206" s="439" t="str">
        <f t="shared" ref="BG206:BG226" si="169">IF(AI206&gt;0,BC206/AI206,"n.é.")</f>
        <v>n.é.</v>
      </c>
      <c r="BH206" s="440"/>
    </row>
    <row r="207" spans="1:60" ht="20.100000000000001" customHeight="1">
      <c r="A207" s="434" t="s">
        <v>847</v>
      </c>
      <c r="B207" s="435"/>
      <c r="C207" s="365" t="s">
        <v>393</v>
      </c>
      <c r="D207" s="366"/>
      <c r="E207" s="366"/>
      <c r="F207" s="366"/>
      <c r="G207" s="366"/>
      <c r="H207" s="366"/>
      <c r="I207" s="366"/>
      <c r="J207" s="366"/>
      <c r="K207" s="366"/>
      <c r="L207" s="366"/>
      <c r="M207" s="366"/>
      <c r="N207" s="366"/>
      <c r="O207" s="366"/>
      <c r="P207" s="366"/>
      <c r="Q207" s="366"/>
      <c r="R207" s="366"/>
      <c r="S207" s="366"/>
      <c r="T207" s="366"/>
      <c r="U207" s="366"/>
      <c r="V207" s="366"/>
      <c r="W207" s="366"/>
      <c r="X207" s="366"/>
      <c r="Y207" s="366"/>
      <c r="Z207" s="366"/>
      <c r="AA207" s="366"/>
      <c r="AB207" s="367"/>
      <c r="AC207" s="368" t="s">
        <v>394</v>
      </c>
      <c r="AD207" s="369"/>
      <c r="AE207" s="436">
        <v>0</v>
      </c>
      <c r="AF207" s="436"/>
      <c r="AG207" s="436"/>
      <c r="AH207" s="436"/>
      <c r="AI207" s="436">
        <v>0</v>
      </c>
      <c r="AJ207" s="436"/>
      <c r="AK207" s="436"/>
      <c r="AL207" s="436"/>
      <c r="AM207" s="436">
        <v>0</v>
      </c>
      <c r="AN207" s="436"/>
      <c r="AO207" s="436"/>
      <c r="AP207" s="436"/>
      <c r="AQ207" s="436">
        <v>0</v>
      </c>
      <c r="AR207" s="436"/>
      <c r="AS207" s="436"/>
      <c r="AT207" s="436"/>
      <c r="AU207" s="436">
        <v>0</v>
      </c>
      <c r="AV207" s="436"/>
      <c r="AW207" s="436"/>
      <c r="AX207" s="436"/>
      <c r="AY207" s="436">
        <v>0</v>
      </c>
      <c r="AZ207" s="436"/>
      <c r="BA207" s="436"/>
      <c r="BB207" s="436"/>
      <c r="BC207" s="436">
        <v>0</v>
      </c>
      <c r="BD207" s="436"/>
      <c r="BE207" s="436"/>
      <c r="BF207" s="436"/>
      <c r="BG207" s="437" t="str">
        <f t="shared" si="169"/>
        <v>n.é.</v>
      </c>
      <c r="BH207" s="438"/>
    </row>
    <row r="208" spans="1:60" ht="20.100000000000001" customHeight="1">
      <c r="A208" s="434" t="s">
        <v>848</v>
      </c>
      <c r="B208" s="435"/>
      <c r="C208" s="365" t="s">
        <v>395</v>
      </c>
      <c r="D208" s="366"/>
      <c r="E208" s="366"/>
      <c r="F208" s="366"/>
      <c r="G208" s="366"/>
      <c r="H208" s="366"/>
      <c r="I208" s="366"/>
      <c r="J208" s="366"/>
      <c r="K208" s="366"/>
      <c r="L208" s="366"/>
      <c r="M208" s="366"/>
      <c r="N208" s="366"/>
      <c r="O208" s="366"/>
      <c r="P208" s="366"/>
      <c r="Q208" s="366"/>
      <c r="R208" s="366"/>
      <c r="S208" s="366"/>
      <c r="T208" s="366"/>
      <c r="U208" s="366"/>
      <c r="V208" s="366"/>
      <c r="W208" s="366"/>
      <c r="X208" s="366"/>
      <c r="Y208" s="366"/>
      <c r="Z208" s="366"/>
      <c r="AA208" s="366"/>
      <c r="AB208" s="367"/>
      <c r="AC208" s="368" t="s">
        <v>396</v>
      </c>
      <c r="AD208" s="369"/>
      <c r="AE208" s="436">
        <v>0</v>
      </c>
      <c r="AF208" s="436"/>
      <c r="AG208" s="436"/>
      <c r="AH208" s="436"/>
      <c r="AI208" s="436">
        <v>0</v>
      </c>
      <c r="AJ208" s="436"/>
      <c r="AK208" s="436"/>
      <c r="AL208" s="436"/>
      <c r="AM208" s="436">
        <v>0</v>
      </c>
      <c r="AN208" s="436"/>
      <c r="AO208" s="436"/>
      <c r="AP208" s="436"/>
      <c r="AQ208" s="436">
        <v>0</v>
      </c>
      <c r="AR208" s="436"/>
      <c r="AS208" s="436"/>
      <c r="AT208" s="436"/>
      <c r="AU208" s="436">
        <v>0</v>
      </c>
      <c r="AV208" s="436"/>
      <c r="AW208" s="436"/>
      <c r="AX208" s="436"/>
      <c r="AY208" s="436">
        <v>0</v>
      </c>
      <c r="AZ208" s="436"/>
      <c r="BA208" s="436"/>
      <c r="BB208" s="436"/>
      <c r="BC208" s="436">
        <v>0</v>
      </c>
      <c r="BD208" s="436"/>
      <c r="BE208" s="436"/>
      <c r="BF208" s="436"/>
      <c r="BG208" s="437" t="str">
        <f t="shared" si="169"/>
        <v>n.é.</v>
      </c>
      <c r="BH208" s="438"/>
    </row>
    <row r="209" spans="1:60" ht="20.100000000000001" customHeight="1">
      <c r="A209" s="434" t="s">
        <v>849</v>
      </c>
      <c r="B209" s="435"/>
      <c r="C209" s="365" t="s">
        <v>397</v>
      </c>
      <c r="D209" s="366"/>
      <c r="E209" s="366"/>
      <c r="F209" s="366"/>
      <c r="G209" s="366"/>
      <c r="H209" s="366"/>
      <c r="I209" s="366"/>
      <c r="J209" s="366"/>
      <c r="K209" s="366"/>
      <c r="L209" s="366"/>
      <c r="M209" s="366"/>
      <c r="N209" s="366"/>
      <c r="O209" s="366"/>
      <c r="P209" s="366"/>
      <c r="Q209" s="366"/>
      <c r="R209" s="366"/>
      <c r="S209" s="366"/>
      <c r="T209" s="366"/>
      <c r="U209" s="366"/>
      <c r="V209" s="366"/>
      <c r="W209" s="366"/>
      <c r="X209" s="366"/>
      <c r="Y209" s="366"/>
      <c r="Z209" s="366"/>
      <c r="AA209" s="366"/>
      <c r="AB209" s="367"/>
      <c r="AC209" s="368" t="s">
        <v>398</v>
      </c>
      <c r="AD209" s="369"/>
      <c r="AE209" s="436">
        <v>0</v>
      </c>
      <c r="AF209" s="436"/>
      <c r="AG209" s="436"/>
      <c r="AH209" s="436"/>
      <c r="AI209" s="436">
        <v>0</v>
      </c>
      <c r="AJ209" s="436"/>
      <c r="AK209" s="436"/>
      <c r="AL209" s="436"/>
      <c r="AM209" s="436">
        <v>0</v>
      </c>
      <c r="AN209" s="436"/>
      <c r="AO209" s="436"/>
      <c r="AP209" s="436"/>
      <c r="AQ209" s="436">
        <v>0</v>
      </c>
      <c r="AR209" s="436"/>
      <c r="AS209" s="436"/>
      <c r="AT209" s="436"/>
      <c r="AU209" s="436">
        <v>0</v>
      </c>
      <c r="AV209" s="436"/>
      <c r="AW209" s="436"/>
      <c r="AX209" s="436"/>
      <c r="AY209" s="436">
        <v>0</v>
      </c>
      <c r="AZ209" s="436"/>
      <c r="BA209" s="436"/>
      <c r="BB209" s="436"/>
      <c r="BC209" s="436">
        <v>0</v>
      </c>
      <c r="BD209" s="436"/>
      <c r="BE209" s="436"/>
      <c r="BF209" s="436"/>
      <c r="BG209" s="437" t="str">
        <f t="shared" si="169"/>
        <v>n.é.</v>
      </c>
      <c r="BH209" s="438"/>
    </row>
    <row r="210" spans="1:60" ht="20.100000000000001" customHeight="1">
      <c r="A210" s="434" t="s">
        <v>850</v>
      </c>
      <c r="B210" s="435"/>
      <c r="C210" s="365" t="s">
        <v>786</v>
      </c>
      <c r="D210" s="366"/>
      <c r="E210" s="366"/>
      <c r="F210" s="366"/>
      <c r="G210" s="366"/>
      <c r="H210" s="366"/>
      <c r="I210" s="366"/>
      <c r="J210" s="366"/>
      <c r="K210" s="366"/>
      <c r="L210" s="366"/>
      <c r="M210" s="366"/>
      <c r="N210" s="366"/>
      <c r="O210" s="366"/>
      <c r="P210" s="366"/>
      <c r="Q210" s="366"/>
      <c r="R210" s="366"/>
      <c r="S210" s="366"/>
      <c r="T210" s="366"/>
      <c r="U210" s="366"/>
      <c r="V210" s="366"/>
      <c r="W210" s="366"/>
      <c r="X210" s="366"/>
      <c r="Y210" s="366"/>
      <c r="Z210" s="366"/>
      <c r="AA210" s="366"/>
      <c r="AB210" s="367"/>
      <c r="AC210" s="368" t="s">
        <v>399</v>
      </c>
      <c r="AD210" s="369"/>
      <c r="AE210" s="436">
        <v>0</v>
      </c>
      <c r="AF210" s="436"/>
      <c r="AG210" s="436"/>
      <c r="AH210" s="436"/>
      <c r="AI210" s="436">
        <v>0</v>
      </c>
      <c r="AJ210" s="436"/>
      <c r="AK210" s="436"/>
      <c r="AL210" s="436"/>
      <c r="AM210" s="436">
        <v>0</v>
      </c>
      <c r="AN210" s="436"/>
      <c r="AO210" s="436"/>
      <c r="AP210" s="436"/>
      <c r="AQ210" s="436">
        <v>0</v>
      </c>
      <c r="AR210" s="436"/>
      <c r="AS210" s="436"/>
      <c r="AT210" s="436"/>
      <c r="AU210" s="436">
        <v>0</v>
      </c>
      <c r="AV210" s="436"/>
      <c r="AW210" s="436"/>
      <c r="AX210" s="436"/>
      <c r="AY210" s="436">
        <v>0</v>
      </c>
      <c r="AZ210" s="436"/>
      <c r="BA210" s="436"/>
      <c r="BB210" s="436"/>
      <c r="BC210" s="436">
        <v>0</v>
      </c>
      <c r="BD210" s="436"/>
      <c r="BE210" s="436"/>
      <c r="BF210" s="436"/>
      <c r="BG210" s="437" t="str">
        <f t="shared" si="169"/>
        <v>n.é.</v>
      </c>
      <c r="BH210" s="438"/>
    </row>
    <row r="211" spans="1:60" ht="20.100000000000001" customHeight="1">
      <c r="A211" s="434" t="s">
        <v>851</v>
      </c>
      <c r="B211" s="435"/>
      <c r="C211" s="365" t="s">
        <v>400</v>
      </c>
      <c r="D211" s="366"/>
      <c r="E211" s="366"/>
      <c r="F211" s="366"/>
      <c r="G211" s="366"/>
      <c r="H211" s="366"/>
      <c r="I211" s="366"/>
      <c r="J211" s="366"/>
      <c r="K211" s="366"/>
      <c r="L211" s="366"/>
      <c r="M211" s="366"/>
      <c r="N211" s="366"/>
      <c r="O211" s="366"/>
      <c r="P211" s="366"/>
      <c r="Q211" s="366"/>
      <c r="R211" s="366"/>
      <c r="S211" s="366"/>
      <c r="T211" s="366"/>
      <c r="U211" s="366"/>
      <c r="V211" s="366"/>
      <c r="W211" s="366"/>
      <c r="X211" s="366"/>
      <c r="Y211" s="366"/>
      <c r="Z211" s="366"/>
      <c r="AA211" s="366"/>
      <c r="AB211" s="367"/>
      <c r="AC211" s="368" t="s">
        <v>401</v>
      </c>
      <c r="AD211" s="369"/>
      <c r="AE211" s="436">
        <v>0</v>
      </c>
      <c r="AF211" s="436"/>
      <c r="AG211" s="436"/>
      <c r="AH211" s="436"/>
      <c r="AI211" s="436">
        <v>0</v>
      </c>
      <c r="AJ211" s="436"/>
      <c r="AK211" s="436"/>
      <c r="AL211" s="436"/>
      <c r="AM211" s="436">
        <v>0</v>
      </c>
      <c r="AN211" s="436"/>
      <c r="AO211" s="436"/>
      <c r="AP211" s="436"/>
      <c r="AQ211" s="436">
        <v>0</v>
      </c>
      <c r="AR211" s="436"/>
      <c r="AS211" s="436"/>
      <c r="AT211" s="436"/>
      <c r="AU211" s="436">
        <v>0</v>
      </c>
      <c r="AV211" s="436"/>
      <c r="AW211" s="436"/>
      <c r="AX211" s="436"/>
      <c r="AY211" s="436">
        <v>0</v>
      </c>
      <c r="AZ211" s="436"/>
      <c r="BA211" s="436"/>
      <c r="BB211" s="436"/>
      <c r="BC211" s="436">
        <v>0</v>
      </c>
      <c r="BD211" s="436"/>
      <c r="BE211" s="436"/>
      <c r="BF211" s="436"/>
      <c r="BG211" s="437" t="str">
        <f t="shared" si="169"/>
        <v>n.é.</v>
      </c>
      <c r="BH211" s="438"/>
    </row>
    <row r="212" spans="1:60" ht="20.100000000000001" customHeight="1">
      <c r="A212" s="434" t="s">
        <v>852</v>
      </c>
      <c r="B212" s="435"/>
      <c r="C212" s="365" t="s">
        <v>402</v>
      </c>
      <c r="D212" s="366"/>
      <c r="E212" s="366"/>
      <c r="F212" s="366"/>
      <c r="G212" s="366"/>
      <c r="H212" s="366"/>
      <c r="I212" s="366"/>
      <c r="J212" s="366"/>
      <c r="K212" s="366"/>
      <c r="L212" s="366"/>
      <c r="M212" s="366"/>
      <c r="N212" s="366"/>
      <c r="O212" s="366"/>
      <c r="P212" s="366"/>
      <c r="Q212" s="366"/>
      <c r="R212" s="366"/>
      <c r="S212" s="366"/>
      <c r="T212" s="366"/>
      <c r="U212" s="366"/>
      <c r="V212" s="366"/>
      <c r="W212" s="366"/>
      <c r="X212" s="366"/>
      <c r="Y212" s="366"/>
      <c r="Z212" s="366"/>
      <c r="AA212" s="366"/>
      <c r="AB212" s="367"/>
      <c r="AC212" s="368" t="s">
        <v>403</v>
      </c>
      <c r="AD212" s="369"/>
      <c r="AE212" s="436">
        <v>0</v>
      </c>
      <c r="AF212" s="436"/>
      <c r="AG212" s="436"/>
      <c r="AH212" s="436"/>
      <c r="AI212" s="436">
        <v>0</v>
      </c>
      <c r="AJ212" s="436"/>
      <c r="AK212" s="436"/>
      <c r="AL212" s="436"/>
      <c r="AM212" s="436">
        <v>0</v>
      </c>
      <c r="AN212" s="436"/>
      <c r="AO212" s="436"/>
      <c r="AP212" s="436"/>
      <c r="AQ212" s="436">
        <v>0</v>
      </c>
      <c r="AR212" s="436"/>
      <c r="AS212" s="436"/>
      <c r="AT212" s="436"/>
      <c r="AU212" s="436">
        <v>0</v>
      </c>
      <c r="AV212" s="436"/>
      <c r="AW212" s="436"/>
      <c r="AX212" s="436"/>
      <c r="AY212" s="436">
        <v>0</v>
      </c>
      <c r="AZ212" s="436"/>
      <c r="BA212" s="436"/>
      <c r="BB212" s="436"/>
      <c r="BC212" s="436">
        <v>0</v>
      </c>
      <c r="BD212" s="436"/>
      <c r="BE212" s="436"/>
      <c r="BF212" s="436"/>
      <c r="BG212" s="437" t="str">
        <f t="shared" si="169"/>
        <v>n.é.</v>
      </c>
      <c r="BH212" s="438"/>
    </row>
    <row r="213" spans="1:60" ht="20.100000000000001" customHeight="1">
      <c r="A213" s="434" t="s">
        <v>853</v>
      </c>
      <c r="B213" s="435"/>
      <c r="C213" s="365" t="s">
        <v>789</v>
      </c>
      <c r="D213" s="366"/>
      <c r="E213" s="366"/>
      <c r="F213" s="366"/>
      <c r="G213" s="366"/>
      <c r="H213" s="366"/>
      <c r="I213" s="366"/>
      <c r="J213" s="366"/>
      <c r="K213" s="366"/>
      <c r="L213" s="366"/>
      <c r="M213" s="366"/>
      <c r="N213" s="366"/>
      <c r="O213" s="366"/>
      <c r="P213" s="366"/>
      <c r="Q213" s="366"/>
      <c r="R213" s="366"/>
      <c r="S213" s="366"/>
      <c r="T213" s="366"/>
      <c r="U213" s="366"/>
      <c r="V213" s="366"/>
      <c r="W213" s="366"/>
      <c r="X213" s="366"/>
      <c r="Y213" s="366"/>
      <c r="Z213" s="366"/>
      <c r="AA213" s="366"/>
      <c r="AB213" s="367"/>
      <c r="AC213" s="368" t="s">
        <v>790</v>
      </c>
      <c r="AD213" s="369"/>
      <c r="AE213" s="436">
        <v>0</v>
      </c>
      <c r="AF213" s="436"/>
      <c r="AG213" s="436"/>
      <c r="AH213" s="436"/>
      <c r="AI213" s="436">
        <v>0</v>
      </c>
      <c r="AJ213" s="436"/>
      <c r="AK213" s="436"/>
      <c r="AL213" s="436"/>
      <c r="AM213" s="436">
        <v>0</v>
      </c>
      <c r="AN213" s="436"/>
      <c r="AO213" s="436"/>
      <c r="AP213" s="436"/>
      <c r="AQ213" s="436">
        <v>0</v>
      </c>
      <c r="AR213" s="436"/>
      <c r="AS213" s="436"/>
      <c r="AT213" s="436"/>
      <c r="AU213" s="436">
        <v>0</v>
      </c>
      <c r="AV213" s="436"/>
      <c r="AW213" s="436"/>
      <c r="AX213" s="436"/>
      <c r="AY213" s="436">
        <v>0</v>
      </c>
      <c r="AZ213" s="436"/>
      <c r="BA213" s="436"/>
      <c r="BB213" s="436"/>
      <c r="BC213" s="436">
        <v>0</v>
      </c>
      <c r="BD213" s="436"/>
      <c r="BE213" s="436"/>
      <c r="BF213" s="436"/>
      <c r="BG213" s="437" t="str">
        <f t="shared" si="169"/>
        <v>n.é.</v>
      </c>
      <c r="BH213" s="438"/>
    </row>
    <row r="214" spans="1:60" ht="20.100000000000001" customHeight="1">
      <c r="A214" s="434" t="s">
        <v>854</v>
      </c>
      <c r="B214" s="435"/>
      <c r="C214" s="365" t="s">
        <v>788</v>
      </c>
      <c r="D214" s="366"/>
      <c r="E214" s="366"/>
      <c r="F214" s="366"/>
      <c r="G214" s="366"/>
      <c r="H214" s="366"/>
      <c r="I214" s="366"/>
      <c r="J214" s="366"/>
      <c r="K214" s="366"/>
      <c r="L214" s="366"/>
      <c r="M214" s="366"/>
      <c r="N214" s="366"/>
      <c r="O214" s="366"/>
      <c r="P214" s="366"/>
      <c r="Q214" s="366"/>
      <c r="R214" s="366"/>
      <c r="S214" s="366"/>
      <c r="T214" s="366"/>
      <c r="U214" s="366"/>
      <c r="V214" s="366"/>
      <c r="W214" s="366"/>
      <c r="X214" s="366"/>
      <c r="Y214" s="366"/>
      <c r="Z214" s="366"/>
      <c r="AA214" s="366"/>
      <c r="AB214" s="367"/>
      <c r="AC214" s="368" t="s">
        <v>791</v>
      </c>
      <c r="AD214" s="369"/>
      <c r="AE214" s="436">
        <v>0</v>
      </c>
      <c r="AF214" s="436"/>
      <c r="AG214" s="436"/>
      <c r="AH214" s="436"/>
      <c r="AI214" s="436">
        <v>0</v>
      </c>
      <c r="AJ214" s="436"/>
      <c r="AK214" s="436"/>
      <c r="AL214" s="436"/>
      <c r="AM214" s="436">
        <v>0</v>
      </c>
      <c r="AN214" s="436"/>
      <c r="AO214" s="436"/>
      <c r="AP214" s="436"/>
      <c r="AQ214" s="436">
        <v>0</v>
      </c>
      <c r="AR214" s="436"/>
      <c r="AS214" s="436"/>
      <c r="AT214" s="436"/>
      <c r="AU214" s="436">
        <v>0</v>
      </c>
      <c r="AV214" s="436"/>
      <c r="AW214" s="436"/>
      <c r="AX214" s="436"/>
      <c r="AY214" s="436">
        <v>0</v>
      </c>
      <c r="AZ214" s="436"/>
      <c r="BA214" s="436"/>
      <c r="BB214" s="436"/>
      <c r="BC214" s="436">
        <v>0</v>
      </c>
      <c r="BD214" s="436"/>
      <c r="BE214" s="436"/>
      <c r="BF214" s="436"/>
      <c r="BG214" s="437" t="str">
        <f t="shared" si="169"/>
        <v>n.é.</v>
      </c>
      <c r="BH214" s="438"/>
    </row>
    <row r="215" spans="1:60" s="3" customFormat="1" ht="20.100000000000001" customHeight="1">
      <c r="A215" s="495" t="s">
        <v>855</v>
      </c>
      <c r="B215" s="496"/>
      <c r="C215" s="477" t="s">
        <v>873</v>
      </c>
      <c r="D215" s="478"/>
      <c r="E215" s="478"/>
      <c r="F215" s="478"/>
      <c r="G215" s="478"/>
      <c r="H215" s="478"/>
      <c r="I215" s="478"/>
      <c r="J215" s="478"/>
      <c r="K215" s="478"/>
      <c r="L215" s="478"/>
      <c r="M215" s="478"/>
      <c r="N215" s="478"/>
      <c r="O215" s="478"/>
      <c r="P215" s="478"/>
      <c r="Q215" s="478"/>
      <c r="R215" s="478"/>
      <c r="S215" s="478"/>
      <c r="T215" s="478"/>
      <c r="U215" s="478"/>
      <c r="V215" s="478"/>
      <c r="W215" s="478"/>
      <c r="X215" s="478"/>
      <c r="Y215" s="478"/>
      <c r="Z215" s="478"/>
      <c r="AA215" s="478"/>
      <c r="AB215" s="479"/>
      <c r="AC215" s="480" t="s">
        <v>787</v>
      </c>
      <c r="AD215" s="481"/>
      <c r="AE215" s="517">
        <f>SUM(AE213:AH214)</f>
        <v>0</v>
      </c>
      <c r="AF215" s="517"/>
      <c r="AG215" s="517"/>
      <c r="AH215" s="517"/>
      <c r="AI215" s="517">
        <f t="shared" ref="AI215" si="170">SUM(AI213:AL214)</f>
        <v>0</v>
      </c>
      <c r="AJ215" s="517"/>
      <c r="AK215" s="517"/>
      <c r="AL215" s="517"/>
      <c r="AM215" s="517">
        <f t="shared" ref="AM215" si="171">SUM(AM213:AP214)</f>
        <v>0</v>
      </c>
      <c r="AN215" s="517"/>
      <c r="AO215" s="517"/>
      <c r="AP215" s="517"/>
      <c r="AQ215" s="517">
        <f t="shared" ref="AQ215" si="172">SUM(AQ213:AT214)</f>
        <v>0</v>
      </c>
      <c r="AR215" s="517"/>
      <c r="AS215" s="517"/>
      <c r="AT215" s="517"/>
      <c r="AU215" s="517">
        <f t="shared" ref="AU215" si="173">SUM(AU213:AX214)</f>
        <v>0</v>
      </c>
      <c r="AV215" s="517"/>
      <c r="AW215" s="517"/>
      <c r="AX215" s="517"/>
      <c r="AY215" s="517">
        <f t="shared" ref="AY215" si="174">SUM(AY213:BB214)</f>
        <v>0</v>
      </c>
      <c r="AZ215" s="517"/>
      <c r="BA215" s="517"/>
      <c r="BB215" s="517"/>
      <c r="BC215" s="517">
        <f t="shared" ref="BC215" si="175">SUM(BC213:BF214)</f>
        <v>0</v>
      </c>
      <c r="BD215" s="517"/>
      <c r="BE215" s="517"/>
      <c r="BF215" s="517"/>
      <c r="BG215" s="439" t="str">
        <f t="shared" si="169"/>
        <v>n.é.</v>
      </c>
      <c r="BH215" s="440"/>
    </row>
    <row r="216" spans="1:60" ht="20.100000000000001" customHeight="1">
      <c r="A216" s="495" t="s">
        <v>856</v>
      </c>
      <c r="B216" s="496"/>
      <c r="C216" s="477" t="s">
        <v>874</v>
      </c>
      <c r="D216" s="478"/>
      <c r="E216" s="478"/>
      <c r="F216" s="478"/>
      <c r="G216" s="478"/>
      <c r="H216" s="478"/>
      <c r="I216" s="478"/>
      <c r="J216" s="478"/>
      <c r="K216" s="478"/>
      <c r="L216" s="478"/>
      <c r="M216" s="478"/>
      <c r="N216" s="478"/>
      <c r="O216" s="478"/>
      <c r="P216" s="478"/>
      <c r="Q216" s="478"/>
      <c r="R216" s="478"/>
      <c r="S216" s="478"/>
      <c r="T216" s="478"/>
      <c r="U216" s="478"/>
      <c r="V216" s="478"/>
      <c r="W216" s="478"/>
      <c r="X216" s="478"/>
      <c r="Y216" s="478"/>
      <c r="Z216" s="478"/>
      <c r="AA216" s="478"/>
      <c r="AB216" s="479"/>
      <c r="AC216" s="480" t="s">
        <v>404</v>
      </c>
      <c r="AD216" s="481"/>
      <c r="AE216" s="494">
        <f>AE200+SUM(AE206:AH212)+AE215</f>
        <v>0</v>
      </c>
      <c r="AF216" s="494"/>
      <c r="AG216" s="494"/>
      <c r="AH216" s="494"/>
      <c r="AI216" s="494">
        <f t="shared" ref="AI216" si="176">AI200+SUM(AI206:AL212)+AI215</f>
        <v>0</v>
      </c>
      <c r="AJ216" s="494"/>
      <c r="AK216" s="494"/>
      <c r="AL216" s="494"/>
      <c r="AM216" s="494">
        <f t="shared" ref="AM216" si="177">AM200+SUM(AM206:AP212)+AM215</f>
        <v>0</v>
      </c>
      <c r="AN216" s="494"/>
      <c r="AO216" s="494"/>
      <c r="AP216" s="494"/>
      <c r="AQ216" s="494">
        <f t="shared" ref="AQ216" si="178">AQ200+SUM(AQ206:AT212)+AQ215</f>
        <v>0</v>
      </c>
      <c r="AR216" s="494"/>
      <c r="AS216" s="494"/>
      <c r="AT216" s="494"/>
      <c r="AU216" s="494">
        <f t="shared" ref="AU216" si="179">AU200+SUM(AU206:AX212)+AU215</f>
        <v>0</v>
      </c>
      <c r="AV216" s="494"/>
      <c r="AW216" s="494"/>
      <c r="AX216" s="494"/>
      <c r="AY216" s="494">
        <f t="shared" ref="AY216" si="180">AY200+SUM(AY206:BB212)+AY215</f>
        <v>0</v>
      </c>
      <c r="AZ216" s="494"/>
      <c r="BA216" s="494"/>
      <c r="BB216" s="494"/>
      <c r="BC216" s="494">
        <f t="shared" ref="BC216" si="181">BC200+SUM(BC206:BF212)+BC215</f>
        <v>0</v>
      </c>
      <c r="BD216" s="494"/>
      <c r="BE216" s="494"/>
      <c r="BF216" s="494"/>
      <c r="BG216" s="439" t="str">
        <f t="shared" si="169"/>
        <v>n.é.</v>
      </c>
      <c r="BH216" s="440"/>
    </row>
    <row r="217" spans="1:60" ht="20.100000000000001" customHeight="1">
      <c r="A217" s="434" t="s">
        <v>857</v>
      </c>
      <c r="B217" s="435"/>
      <c r="C217" s="365" t="s">
        <v>405</v>
      </c>
      <c r="D217" s="366"/>
      <c r="E217" s="366"/>
      <c r="F217" s="366"/>
      <c r="G217" s="366"/>
      <c r="H217" s="366"/>
      <c r="I217" s="366"/>
      <c r="J217" s="366"/>
      <c r="K217" s="366"/>
      <c r="L217" s="366"/>
      <c r="M217" s="366"/>
      <c r="N217" s="366"/>
      <c r="O217" s="366"/>
      <c r="P217" s="366"/>
      <c r="Q217" s="366"/>
      <c r="R217" s="366"/>
      <c r="S217" s="366"/>
      <c r="T217" s="366"/>
      <c r="U217" s="366"/>
      <c r="V217" s="366"/>
      <c r="W217" s="366"/>
      <c r="X217" s="366"/>
      <c r="Y217" s="366"/>
      <c r="Z217" s="366"/>
      <c r="AA217" s="366"/>
      <c r="AB217" s="367"/>
      <c r="AC217" s="368" t="s">
        <v>406</v>
      </c>
      <c r="AD217" s="369"/>
      <c r="AE217" s="436">
        <v>0</v>
      </c>
      <c r="AF217" s="436"/>
      <c r="AG217" s="436"/>
      <c r="AH217" s="436"/>
      <c r="AI217" s="436">
        <v>0</v>
      </c>
      <c r="AJ217" s="436"/>
      <c r="AK217" s="436"/>
      <c r="AL217" s="436"/>
      <c r="AM217" s="436">
        <v>0</v>
      </c>
      <c r="AN217" s="436"/>
      <c r="AO217" s="436"/>
      <c r="AP217" s="436"/>
      <c r="AQ217" s="436">
        <v>0</v>
      </c>
      <c r="AR217" s="436"/>
      <c r="AS217" s="436"/>
      <c r="AT217" s="436"/>
      <c r="AU217" s="436">
        <v>0</v>
      </c>
      <c r="AV217" s="436"/>
      <c r="AW217" s="436"/>
      <c r="AX217" s="436"/>
      <c r="AY217" s="436">
        <v>0</v>
      </c>
      <c r="AZ217" s="436"/>
      <c r="BA217" s="436"/>
      <c r="BB217" s="436"/>
      <c r="BC217" s="436">
        <v>0</v>
      </c>
      <c r="BD217" s="436"/>
      <c r="BE217" s="436"/>
      <c r="BF217" s="436"/>
      <c r="BG217" s="439" t="str">
        <f t="shared" si="169"/>
        <v>n.é.</v>
      </c>
      <c r="BH217" s="440"/>
    </row>
    <row r="218" spans="1:60" ht="20.100000000000001" customHeight="1">
      <c r="A218" s="434" t="s">
        <v>858</v>
      </c>
      <c r="B218" s="435"/>
      <c r="C218" s="388" t="s">
        <v>407</v>
      </c>
      <c r="D218" s="389"/>
      <c r="E218" s="389"/>
      <c r="F218" s="389"/>
      <c r="G218" s="389"/>
      <c r="H218" s="389"/>
      <c r="I218" s="389"/>
      <c r="J218" s="389"/>
      <c r="K218" s="389"/>
      <c r="L218" s="389"/>
      <c r="M218" s="389"/>
      <c r="N218" s="389"/>
      <c r="O218" s="389"/>
      <c r="P218" s="389"/>
      <c r="Q218" s="389"/>
      <c r="R218" s="389"/>
      <c r="S218" s="389"/>
      <c r="T218" s="389"/>
      <c r="U218" s="389"/>
      <c r="V218" s="389"/>
      <c r="W218" s="389"/>
      <c r="X218" s="389"/>
      <c r="Y218" s="389"/>
      <c r="Z218" s="389"/>
      <c r="AA218" s="389"/>
      <c r="AB218" s="390"/>
      <c r="AC218" s="368" t="s">
        <v>408</v>
      </c>
      <c r="AD218" s="369"/>
      <c r="AE218" s="436">
        <v>0</v>
      </c>
      <c r="AF218" s="436"/>
      <c r="AG218" s="436"/>
      <c r="AH218" s="436"/>
      <c r="AI218" s="436">
        <v>0</v>
      </c>
      <c r="AJ218" s="436"/>
      <c r="AK218" s="436"/>
      <c r="AL218" s="436"/>
      <c r="AM218" s="436">
        <v>0</v>
      </c>
      <c r="AN218" s="436"/>
      <c r="AO218" s="436"/>
      <c r="AP218" s="436"/>
      <c r="AQ218" s="436">
        <v>0</v>
      </c>
      <c r="AR218" s="436"/>
      <c r="AS218" s="436"/>
      <c r="AT218" s="436"/>
      <c r="AU218" s="436">
        <v>0</v>
      </c>
      <c r="AV218" s="436"/>
      <c r="AW218" s="436"/>
      <c r="AX218" s="436"/>
      <c r="AY218" s="436">
        <v>0</v>
      </c>
      <c r="AZ218" s="436"/>
      <c r="BA218" s="436"/>
      <c r="BB218" s="436"/>
      <c r="BC218" s="436">
        <v>0</v>
      </c>
      <c r="BD218" s="436"/>
      <c r="BE218" s="436"/>
      <c r="BF218" s="436"/>
      <c r="BG218" s="439" t="str">
        <f t="shared" si="169"/>
        <v>n.é.</v>
      </c>
      <c r="BH218" s="440"/>
    </row>
    <row r="219" spans="1:60" ht="20.100000000000001" customHeight="1">
      <c r="A219" s="434" t="s">
        <v>859</v>
      </c>
      <c r="B219" s="435"/>
      <c r="C219" s="365" t="s">
        <v>409</v>
      </c>
      <c r="D219" s="366"/>
      <c r="E219" s="366"/>
      <c r="F219" s="366"/>
      <c r="G219" s="366"/>
      <c r="H219" s="366"/>
      <c r="I219" s="366"/>
      <c r="J219" s="366"/>
      <c r="K219" s="366"/>
      <c r="L219" s="366"/>
      <c r="M219" s="366"/>
      <c r="N219" s="366"/>
      <c r="O219" s="366"/>
      <c r="P219" s="366"/>
      <c r="Q219" s="366"/>
      <c r="R219" s="366"/>
      <c r="S219" s="366"/>
      <c r="T219" s="366"/>
      <c r="U219" s="366"/>
      <c r="V219" s="366"/>
      <c r="W219" s="366"/>
      <c r="X219" s="366"/>
      <c r="Y219" s="366"/>
      <c r="Z219" s="366"/>
      <c r="AA219" s="366"/>
      <c r="AB219" s="367"/>
      <c r="AC219" s="368" t="s">
        <v>410</v>
      </c>
      <c r="AD219" s="369"/>
      <c r="AE219" s="436">
        <v>0</v>
      </c>
      <c r="AF219" s="436"/>
      <c r="AG219" s="436"/>
      <c r="AH219" s="436"/>
      <c r="AI219" s="436">
        <v>0</v>
      </c>
      <c r="AJ219" s="436"/>
      <c r="AK219" s="436"/>
      <c r="AL219" s="436"/>
      <c r="AM219" s="436">
        <v>0</v>
      </c>
      <c r="AN219" s="436"/>
      <c r="AO219" s="436"/>
      <c r="AP219" s="436"/>
      <c r="AQ219" s="436">
        <v>0</v>
      </c>
      <c r="AR219" s="436"/>
      <c r="AS219" s="436"/>
      <c r="AT219" s="436"/>
      <c r="AU219" s="436">
        <v>0</v>
      </c>
      <c r="AV219" s="436"/>
      <c r="AW219" s="436"/>
      <c r="AX219" s="436"/>
      <c r="AY219" s="436">
        <v>0</v>
      </c>
      <c r="AZ219" s="436"/>
      <c r="BA219" s="436"/>
      <c r="BB219" s="436"/>
      <c r="BC219" s="436">
        <v>0</v>
      </c>
      <c r="BD219" s="436"/>
      <c r="BE219" s="436"/>
      <c r="BF219" s="436"/>
      <c r="BG219" s="439" t="str">
        <f t="shared" si="169"/>
        <v>n.é.</v>
      </c>
      <c r="BH219" s="440"/>
    </row>
    <row r="220" spans="1:60" ht="20.100000000000001" customHeight="1">
      <c r="A220" s="434" t="s">
        <v>860</v>
      </c>
      <c r="B220" s="435"/>
      <c r="C220" s="365" t="s">
        <v>794</v>
      </c>
      <c r="D220" s="366"/>
      <c r="E220" s="366"/>
      <c r="F220" s="366"/>
      <c r="G220" s="366"/>
      <c r="H220" s="366"/>
      <c r="I220" s="366"/>
      <c r="J220" s="366"/>
      <c r="K220" s="366"/>
      <c r="L220" s="366"/>
      <c r="M220" s="366"/>
      <c r="N220" s="366"/>
      <c r="O220" s="366"/>
      <c r="P220" s="366"/>
      <c r="Q220" s="366"/>
      <c r="R220" s="366"/>
      <c r="S220" s="366"/>
      <c r="T220" s="366"/>
      <c r="U220" s="366"/>
      <c r="V220" s="366"/>
      <c r="W220" s="366"/>
      <c r="X220" s="366"/>
      <c r="Y220" s="366"/>
      <c r="Z220" s="366"/>
      <c r="AA220" s="366"/>
      <c r="AB220" s="367"/>
      <c r="AC220" s="368" t="s">
        <v>411</v>
      </c>
      <c r="AD220" s="369"/>
      <c r="AE220" s="436">
        <v>0</v>
      </c>
      <c r="AF220" s="436"/>
      <c r="AG220" s="436"/>
      <c r="AH220" s="436"/>
      <c r="AI220" s="436">
        <v>0</v>
      </c>
      <c r="AJ220" s="436"/>
      <c r="AK220" s="436"/>
      <c r="AL220" s="436"/>
      <c r="AM220" s="436">
        <v>0</v>
      </c>
      <c r="AN220" s="436"/>
      <c r="AO220" s="436"/>
      <c r="AP220" s="436"/>
      <c r="AQ220" s="436">
        <v>0</v>
      </c>
      <c r="AR220" s="436"/>
      <c r="AS220" s="436"/>
      <c r="AT220" s="436"/>
      <c r="AU220" s="436">
        <v>0</v>
      </c>
      <c r="AV220" s="436"/>
      <c r="AW220" s="436"/>
      <c r="AX220" s="436"/>
      <c r="AY220" s="436">
        <v>0</v>
      </c>
      <c r="AZ220" s="436"/>
      <c r="BA220" s="436"/>
      <c r="BB220" s="436"/>
      <c r="BC220" s="436">
        <v>0</v>
      </c>
      <c r="BD220" s="436"/>
      <c r="BE220" s="436"/>
      <c r="BF220" s="436"/>
      <c r="BG220" s="439" t="str">
        <f t="shared" si="169"/>
        <v>n.é.</v>
      </c>
      <c r="BH220" s="440"/>
    </row>
    <row r="221" spans="1:60" ht="20.100000000000001" customHeight="1">
      <c r="A221" s="434" t="s">
        <v>861</v>
      </c>
      <c r="B221" s="435"/>
      <c r="C221" s="365" t="s">
        <v>792</v>
      </c>
      <c r="D221" s="366"/>
      <c r="E221" s="366"/>
      <c r="F221" s="366"/>
      <c r="G221" s="366"/>
      <c r="H221" s="366"/>
      <c r="I221" s="366"/>
      <c r="J221" s="366"/>
      <c r="K221" s="366"/>
      <c r="L221" s="366"/>
      <c r="M221" s="366"/>
      <c r="N221" s="366"/>
      <c r="O221" s="366"/>
      <c r="P221" s="366"/>
      <c r="Q221" s="366"/>
      <c r="R221" s="366"/>
      <c r="S221" s="366"/>
      <c r="T221" s="366"/>
      <c r="U221" s="366"/>
      <c r="V221" s="366"/>
      <c r="W221" s="366"/>
      <c r="X221" s="366"/>
      <c r="Y221" s="366"/>
      <c r="Z221" s="366"/>
      <c r="AA221" s="366"/>
      <c r="AB221" s="367"/>
      <c r="AC221" s="368" t="s">
        <v>793</v>
      </c>
      <c r="AD221" s="369"/>
      <c r="AE221" s="436">
        <v>0</v>
      </c>
      <c r="AF221" s="436"/>
      <c r="AG221" s="436"/>
      <c r="AH221" s="436"/>
      <c r="AI221" s="436">
        <v>0</v>
      </c>
      <c r="AJ221" s="436"/>
      <c r="AK221" s="436"/>
      <c r="AL221" s="436"/>
      <c r="AM221" s="436">
        <v>0</v>
      </c>
      <c r="AN221" s="436"/>
      <c r="AO221" s="436"/>
      <c r="AP221" s="436"/>
      <c r="AQ221" s="436">
        <v>0</v>
      </c>
      <c r="AR221" s="436"/>
      <c r="AS221" s="436"/>
      <c r="AT221" s="436"/>
      <c r="AU221" s="436">
        <v>0</v>
      </c>
      <c r="AV221" s="436"/>
      <c r="AW221" s="436"/>
      <c r="AX221" s="436"/>
      <c r="AY221" s="436">
        <v>0</v>
      </c>
      <c r="AZ221" s="436"/>
      <c r="BA221" s="436"/>
      <c r="BB221" s="436"/>
      <c r="BC221" s="436">
        <v>0</v>
      </c>
      <c r="BD221" s="436"/>
      <c r="BE221" s="436"/>
      <c r="BF221" s="436"/>
      <c r="BG221" s="439" t="str">
        <f t="shared" si="169"/>
        <v>n.é.</v>
      </c>
      <c r="BH221" s="440"/>
    </row>
    <row r="222" spans="1:60" s="3" customFormat="1" ht="20.100000000000001" customHeight="1">
      <c r="A222" s="495" t="s">
        <v>862</v>
      </c>
      <c r="B222" s="496"/>
      <c r="C222" s="477" t="s">
        <v>875</v>
      </c>
      <c r="D222" s="478"/>
      <c r="E222" s="478"/>
      <c r="F222" s="478"/>
      <c r="G222" s="478"/>
      <c r="H222" s="478"/>
      <c r="I222" s="478"/>
      <c r="J222" s="478"/>
      <c r="K222" s="478"/>
      <c r="L222" s="478"/>
      <c r="M222" s="478"/>
      <c r="N222" s="478"/>
      <c r="O222" s="478"/>
      <c r="P222" s="478"/>
      <c r="Q222" s="478"/>
      <c r="R222" s="478"/>
      <c r="S222" s="478"/>
      <c r="T222" s="478"/>
      <c r="U222" s="478"/>
      <c r="V222" s="478"/>
      <c r="W222" s="478"/>
      <c r="X222" s="478"/>
      <c r="Y222" s="478"/>
      <c r="Z222" s="478"/>
      <c r="AA222" s="478"/>
      <c r="AB222" s="479"/>
      <c r="AC222" s="480" t="s">
        <v>412</v>
      </c>
      <c r="AD222" s="481"/>
      <c r="AE222" s="494">
        <f>SUM(AE217:AH221)</f>
        <v>0</v>
      </c>
      <c r="AF222" s="494"/>
      <c r="AG222" s="494"/>
      <c r="AH222" s="494"/>
      <c r="AI222" s="494">
        <f t="shared" ref="AI222" si="182">SUM(AI217:AL221)</f>
        <v>0</v>
      </c>
      <c r="AJ222" s="494"/>
      <c r="AK222" s="494"/>
      <c r="AL222" s="494"/>
      <c r="AM222" s="494">
        <f t="shared" ref="AM222" si="183">SUM(AM217:AP221)</f>
        <v>0</v>
      </c>
      <c r="AN222" s="494"/>
      <c r="AO222" s="494"/>
      <c r="AP222" s="494"/>
      <c r="AQ222" s="494">
        <f t="shared" ref="AQ222" si="184">SUM(AQ217:AT221)</f>
        <v>0</v>
      </c>
      <c r="AR222" s="494"/>
      <c r="AS222" s="494"/>
      <c r="AT222" s="494"/>
      <c r="AU222" s="494">
        <f t="shared" ref="AU222" si="185">SUM(AU217:AX221)</f>
        <v>0</v>
      </c>
      <c r="AV222" s="494"/>
      <c r="AW222" s="494"/>
      <c r="AX222" s="494"/>
      <c r="AY222" s="494">
        <f t="shared" ref="AY222" si="186">SUM(AY217:BB221)</f>
        <v>0</v>
      </c>
      <c r="AZ222" s="494"/>
      <c r="BA222" s="494"/>
      <c r="BB222" s="494"/>
      <c r="BC222" s="494">
        <f t="shared" ref="BC222" si="187">SUM(BC217:BF221)</f>
        <v>0</v>
      </c>
      <c r="BD222" s="494"/>
      <c r="BE222" s="494"/>
      <c r="BF222" s="494"/>
      <c r="BG222" s="439" t="str">
        <f t="shared" si="169"/>
        <v>n.é.</v>
      </c>
      <c r="BH222" s="440"/>
    </row>
    <row r="223" spans="1:60" ht="20.100000000000001" customHeight="1">
      <c r="A223" s="434" t="s">
        <v>863</v>
      </c>
      <c r="B223" s="435"/>
      <c r="C223" s="388" t="s">
        <v>413</v>
      </c>
      <c r="D223" s="389"/>
      <c r="E223" s="389"/>
      <c r="F223" s="389"/>
      <c r="G223" s="389"/>
      <c r="H223" s="389"/>
      <c r="I223" s="389"/>
      <c r="J223" s="389"/>
      <c r="K223" s="389"/>
      <c r="L223" s="389"/>
      <c r="M223" s="389"/>
      <c r="N223" s="389"/>
      <c r="O223" s="389"/>
      <c r="P223" s="389"/>
      <c r="Q223" s="389"/>
      <c r="R223" s="389"/>
      <c r="S223" s="389"/>
      <c r="T223" s="389"/>
      <c r="U223" s="389"/>
      <c r="V223" s="389"/>
      <c r="W223" s="389"/>
      <c r="X223" s="389"/>
      <c r="Y223" s="389"/>
      <c r="Z223" s="389"/>
      <c r="AA223" s="389"/>
      <c r="AB223" s="390"/>
      <c r="AC223" s="368" t="s">
        <v>414</v>
      </c>
      <c r="AD223" s="369"/>
      <c r="AE223" s="436">
        <v>0</v>
      </c>
      <c r="AF223" s="436"/>
      <c r="AG223" s="436"/>
      <c r="AH223" s="436"/>
      <c r="AI223" s="436">
        <v>0</v>
      </c>
      <c r="AJ223" s="436"/>
      <c r="AK223" s="436"/>
      <c r="AL223" s="436"/>
      <c r="AM223" s="436">
        <v>0</v>
      </c>
      <c r="AN223" s="436"/>
      <c r="AO223" s="436"/>
      <c r="AP223" s="436"/>
      <c r="AQ223" s="436">
        <v>0</v>
      </c>
      <c r="AR223" s="436"/>
      <c r="AS223" s="436"/>
      <c r="AT223" s="436"/>
      <c r="AU223" s="436">
        <v>0</v>
      </c>
      <c r="AV223" s="436"/>
      <c r="AW223" s="436"/>
      <c r="AX223" s="436"/>
      <c r="AY223" s="436">
        <v>0</v>
      </c>
      <c r="AZ223" s="436"/>
      <c r="BA223" s="436"/>
      <c r="BB223" s="436"/>
      <c r="BC223" s="436">
        <v>0</v>
      </c>
      <c r="BD223" s="436"/>
      <c r="BE223" s="436"/>
      <c r="BF223" s="436"/>
      <c r="BG223" s="437" t="str">
        <f t="shared" si="169"/>
        <v>n.é.</v>
      </c>
      <c r="BH223" s="438"/>
    </row>
    <row r="224" spans="1:60" ht="20.100000000000001" customHeight="1">
      <c r="A224" s="434" t="s">
        <v>864</v>
      </c>
      <c r="B224" s="435"/>
      <c r="C224" s="388" t="s">
        <v>795</v>
      </c>
      <c r="D224" s="389"/>
      <c r="E224" s="389"/>
      <c r="F224" s="389"/>
      <c r="G224" s="389"/>
      <c r="H224" s="389"/>
      <c r="I224" s="389"/>
      <c r="J224" s="389"/>
      <c r="K224" s="389"/>
      <c r="L224" s="389"/>
      <c r="M224" s="389"/>
      <c r="N224" s="389"/>
      <c r="O224" s="389"/>
      <c r="P224" s="389"/>
      <c r="Q224" s="389"/>
      <c r="R224" s="389"/>
      <c r="S224" s="389"/>
      <c r="T224" s="389"/>
      <c r="U224" s="389"/>
      <c r="V224" s="389"/>
      <c r="W224" s="389"/>
      <c r="X224" s="389"/>
      <c r="Y224" s="389"/>
      <c r="Z224" s="389"/>
      <c r="AA224" s="389"/>
      <c r="AB224" s="390"/>
      <c r="AC224" s="368" t="s">
        <v>796</v>
      </c>
      <c r="AD224" s="369"/>
      <c r="AE224" s="436">
        <v>0</v>
      </c>
      <c r="AF224" s="436"/>
      <c r="AG224" s="436"/>
      <c r="AH224" s="436"/>
      <c r="AI224" s="436">
        <v>0</v>
      </c>
      <c r="AJ224" s="436"/>
      <c r="AK224" s="436"/>
      <c r="AL224" s="436"/>
      <c r="AM224" s="436">
        <v>0</v>
      </c>
      <c r="AN224" s="436"/>
      <c r="AO224" s="436"/>
      <c r="AP224" s="436"/>
      <c r="AQ224" s="436">
        <v>0</v>
      </c>
      <c r="AR224" s="436"/>
      <c r="AS224" s="436"/>
      <c r="AT224" s="436"/>
      <c r="AU224" s="436">
        <v>0</v>
      </c>
      <c r="AV224" s="436"/>
      <c r="AW224" s="436"/>
      <c r="AX224" s="436"/>
      <c r="AY224" s="436">
        <v>0</v>
      </c>
      <c r="AZ224" s="436"/>
      <c r="BA224" s="436"/>
      <c r="BB224" s="436"/>
      <c r="BC224" s="436">
        <v>0</v>
      </c>
      <c r="BD224" s="436"/>
      <c r="BE224" s="436"/>
      <c r="BF224" s="436"/>
      <c r="BG224" s="437" t="str">
        <f t="shared" si="169"/>
        <v>n.é.</v>
      </c>
      <c r="BH224" s="438"/>
    </row>
    <row r="225" spans="1:60" s="3" customFormat="1" ht="20.100000000000001" customHeight="1">
      <c r="A225" s="510" t="s">
        <v>865</v>
      </c>
      <c r="B225" s="511"/>
      <c r="C225" s="512" t="s">
        <v>876</v>
      </c>
      <c r="D225" s="513"/>
      <c r="E225" s="513"/>
      <c r="F225" s="513"/>
      <c r="G225" s="513"/>
      <c r="H225" s="513"/>
      <c r="I225" s="513"/>
      <c r="J225" s="513"/>
      <c r="K225" s="513"/>
      <c r="L225" s="513"/>
      <c r="M225" s="513"/>
      <c r="N225" s="513"/>
      <c r="O225" s="513"/>
      <c r="P225" s="513"/>
      <c r="Q225" s="513"/>
      <c r="R225" s="513"/>
      <c r="S225" s="513"/>
      <c r="T225" s="513"/>
      <c r="U225" s="513"/>
      <c r="V225" s="513"/>
      <c r="W225" s="513"/>
      <c r="X225" s="513"/>
      <c r="Y225" s="513"/>
      <c r="Z225" s="513"/>
      <c r="AA225" s="513"/>
      <c r="AB225" s="514"/>
      <c r="AC225" s="515" t="s">
        <v>415</v>
      </c>
      <c r="AD225" s="516"/>
      <c r="AE225" s="507">
        <f>AE216+AE222+AE223+AE224</f>
        <v>0</v>
      </c>
      <c r="AF225" s="507"/>
      <c r="AG225" s="507"/>
      <c r="AH225" s="507"/>
      <c r="AI225" s="507">
        <f t="shared" ref="AI225" si="188">AI216+AI222+AI223+AI224</f>
        <v>0</v>
      </c>
      <c r="AJ225" s="507"/>
      <c r="AK225" s="507"/>
      <c r="AL225" s="507"/>
      <c r="AM225" s="507">
        <f t="shared" ref="AM225" si="189">AM216+AM222+AM223+AM224</f>
        <v>0</v>
      </c>
      <c r="AN225" s="507"/>
      <c r="AO225" s="507"/>
      <c r="AP225" s="507"/>
      <c r="AQ225" s="507">
        <f t="shared" ref="AQ225" si="190">AQ216+AQ222+AQ223+AQ224</f>
        <v>0</v>
      </c>
      <c r="AR225" s="507"/>
      <c r="AS225" s="507"/>
      <c r="AT225" s="507"/>
      <c r="AU225" s="507">
        <f t="shared" ref="AU225" si="191">AU216+AU222+AU223+AU224</f>
        <v>0</v>
      </c>
      <c r="AV225" s="507"/>
      <c r="AW225" s="507"/>
      <c r="AX225" s="507"/>
      <c r="AY225" s="507">
        <f t="shared" ref="AY225" si="192">AY216+AY222+AY223+AY224</f>
        <v>0</v>
      </c>
      <c r="AZ225" s="507"/>
      <c r="BA225" s="507"/>
      <c r="BB225" s="507"/>
      <c r="BC225" s="507">
        <f t="shared" ref="BC225" si="193">BC216+BC222+BC223+BC224</f>
        <v>0</v>
      </c>
      <c r="BD225" s="507"/>
      <c r="BE225" s="507"/>
      <c r="BF225" s="507"/>
      <c r="BG225" s="508" t="str">
        <f t="shared" si="169"/>
        <v>n.é.</v>
      </c>
      <c r="BH225" s="509"/>
    </row>
    <row r="226" spans="1:60" s="3" customFormat="1" ht="20.100000000000001" customHeight="1">
      <c r="A226" s="353" t="s">
        <v>866</v>
      </c>
      <c r="B226" s="354"/>
      <c r="C226" s="355" t="s">
        <v>877</v>
      </c>
      <c r="D226" s="356"/>
      <c r="E226" s="356"/>
      <c r="F226" s="356"/>
      <c r="G226" s="356"/>
      <c r="H226" s="356"/>
      <c r="I226" s="356"/>
      <c r="J226" s="356"/>
      <c r="K226" s="356"/>
      <c r="L226" s="356"/>
      <c r="M226" s="356"/>
      <c r="N226" s="356"/>
      <c r="O226" s="356"/>
      <c r="P226" s="356"/>
      <c r="Q226" s="356"/>
      <c r="R226" s="356"/>
      <c r="S226" s="356"/>
      <c r="T226" s="356"/>
      <c r="U226" s="356"/>
      <c r="V226" s="356"/>
      <c r="W226" s="356"/>
      <c r="X226" s="356"/>
      <c r="Y226" s="356"/>
      <c r="Z226" s="356"/>
      <c r="AA226" s="356"/>
      <c r="AB226" s="357"/>
      <c r="AC226" s="358"/>
      <c r="AD226" s="359"/>
      <c r="AE226" s="504">
        <f>AE196+AE225</f>
        <v>43959</v>
      </c>
      <c r="AF226" s="504"/>
      <c r="AG226" s="504"/>
      <c r="AH226" s="504"/>
      <c r="AI226" s="504">
        <f>AI196+AI225</f>
        <v>43525</v>
      </c>
      <c r="AJ226" s="504"/>
      <c r="AK226" s="504"/>
      <c r="AL226" s="504"/>
      <c r="AM226" s="504">
        <f>AM196+AM225</f>
        <v>0</v>
      </c>
      <c r="AN226" s="504"/>
      <c r="AO226" s="504"/>
      <c r="AP226" s="504"/>
      <c r="AQ226" s="504">
        <f>AQ196+AQ225</f>
        <v>43521</v>
      </c>
      <c r="AR226" s="504"/>
      <c r="AS226" s="504"/>
      <c r="AT226" s="504"/>
      <c r="AU226" s="504">
        <f>AU196+AU225</f>
        <v>110240</v>
      </c>
      <c r="AV226" s="504"/>
      <c r="AW226" s="504"/>
      <c r="AX226" s="504"/>
      <c r="AY226" s="504">
        <f>AY196+AY225</f>
        <v>0</v>
      </c>
      <c r="AZ226" s="504"/>
      <c r="BA226" s="504"/>
      <c r="BB226" s="504"/>
      <c r="BC226" s="504">
        <f>BC196+BC225</f>
        <v>43521</v>
      </c>
      <c r="BD226" s="504"/>
      <c r="BE226" s="504"/>
      <c r="BF226" s="504"/>
      <c r="BG226" s="505">
        <f t="shared" si="169"/>
        <v>0.99990809879379672</v>
      </c>
      <c r="BH226" s="506"/>
    </row>
    <row r="228" spans="1:60">
      <c r="AC228" s="128"/>
      <c r="AD228" s="128"/>
      <c r="AE228" s="123">
        <f>AE226-AE102</f>
        <v>0</v>
      </c>
      <c r="AF228" s="123"/>
      <c r="AG228" s="123"/>
      <c r="AH228" s="123"/>
      <c r="AI228" s="123">
        <f>AI226-AI102</f>
        <v>0</v>
      </c>
      <c r="AJ228" s="123"/>
      <c r="AK228" s="123"/>
      <c r="AL228" s="123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  <c r="BB228" s="122"/>
      <c r="BC228" s="123">
        <f>BC102-BC226</f>
        <v>4</v>
      </c>
      <c r="BD228" s="123"/>
      <c r="BE228" s="123"/>
      <c r="BF228" s="123"/>
      <c r="BG228" s="124"/>
      <c r="BH228" s="124"/>
    </row>
  </sheetData>
  <mergeCells count="2444"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BG7:BH7"/>
    <mergeCell ref="A8:B8"/>
    <mergeCell ref="C8:AB8"/>
    <mergeCell ref="AC8:AD8"/>
    <mergeCell ref="AE8:AH8"/>
    <mergeCell ref="AI8:AL8"/>
    <mergeCell ref="AM8:AP8"/>
    <mergeCell ref="AQ8:AT8"/>
    <mergeCell ref="AI7:AL7"/>
    <mergeCell ref="AM7:AP7"/>
    <mergeCell ref="AQ7:AT7"/>
    <mergeCell ref="AU7:AX7"/>
    <mergeCell ref="AY7:BB7"/>
    <mergeCell ref="BC7:BF7"/>
    <mergeCell ref="A7:B7"/>
    <mergeCell ref="C7:AB7"/>
    <mergeCell ref="AC7:AD7"/>
    <mergeCell ref="AE7:AH7"/>
    <mergeCell ref="BG9:BH9"/>
    <mergeCell ref="A10:B10"/>
    <mergeCell ref="C10:AB10"/>
    <mergeCell ref="AC10:AD10"/>
    <mergeCell ref="AE10:AH10"/>
    <mergeCell ref="AI10:AL10"/>
    <mergeCell ref="AM10:AP10"/>
    <mergeCell ref="AQ10:AT10"/>
    <mergeCell ref="AI9:AL9"/>
    <mergeCell ref="AM9:AP9"/>
    <mergeCell ref="AQ9:AT9"/>
    <mergeCell ref="AU9:AX9"/>
    <mergeCell ref="AY9:BB9"/>
    <mergeCell ref="BC9:BF9"/>
    <mergeCell ref="AU8:AX8"/>
    <mergeCell ref="AY8:BB8"/>
    <mergeCell ref="BC8:BF8"/>
    <mergeCell ref="BG8:BH8"/>
    <mergeCell ref="A9:B9"/>
    <mergeCell ref="C9:AB9"/>
    <mergeCell ref="AC9:AD9"/>
    <mergeCell ref="AE9:AH9"/>
    <mergeCell ref="BG11:BH11"/>
    <mergeCell ref="A12:B12"/>
    <mergeCell ref="C12:AB12"/>
    <mergeCell ref="AC12:AD12"/>
    <mergeCell ref="AE12:AH12"/>
    <mergeCell ref="AI12:AL12"/>
    <mergeCell ref="AM12:AP12"/>
    <mergeCell ref="AQ12:AT12"/>
    <mergeCell ref="AI11:AL11"/>
    <mergeCell ref="AM11:AP11"/>
    <mergeCell ref="AQ11:AT11"/>
    <mergeCell ref="AU11:AX11"/>
    <mergeCell ref="AY11:BB11"/>
    <mergeCell ref="BC11:BF11"/>
    <mergeCell ref="AU10:AX10"/>
    <mergeCell ref="AY10:BB10"/>
    <mergeCell ref="BC10:BF10"/>
    <mergeCell ref="BG10:BH10"/>
    <mergeCell ref="A11:B11"/>
    <mergeCell ref="C11:AB11"/>
    <mergeCell ref="AC11:AD11"/>
    <mergeCell ref="AE11:AH11"/>
    <mergeCell ref="BG13:BH13"/>
    <mergeCell ref="A14:B14"/>
    <mergeCell ref="C14:AB14"/>
    <mergeCell ref="AC14:AD14"/>
    <mergeCell ref="AE14:AH14"/>
    <mergeCell ref="AI14:AL14"/>
    <mergeCell ref="AM14:AP14"/>
    <mergeCell ref="AQ14:AT14"/>
    <mergeCell ref="AI13:AL13"/>
    <mergeCell ref="AM13:AP13"/>
    <mergeCell ref="AQ13:AT13"/>
    <mergeCell ref="AU13:AX13"/>
    <mergeCell ref="AY13:BB13"/>
    <mergeCell ref="BC13:BF13"/>
    <mergeCell ref="AU12:AX12"/>
    <mergeCell ref="AY12:BB12"/>
    <mergeCell ref="BC12:BF12"/>
    <mergeCell ref="BG12:BH12"/>
    <mergeCell ref="A13:B13"/>
    <mergeCell ref="C13:AB13"/>
    <mergeCell ref="AC13:AD13"/>
    <mergeCell ref="AE13:AH13"/>
    <mergeCell ref="BG15:BH15"/>
    <mergeCell ref="A16:B16"/>
    <mergeCell ref="C16:AB16"/>
    <mergeCell ref="AC16:AD16"/>
    <mergeCell ref="AE16:AH16"/>
    <mergeCell ref="AI16:AL16"/>
    <mergeCell ref="AM16:AP16"/>
    <mergeCell ref="AQ16:AT16"/>
    <mergeCell ref="AI15:AL15"/>
    <mergeCell ref="AM15:AP15"/>
    <mergeCell ref="AQ15:AT15"/>
    <mergeCell ref="AU15:AX15"/>
    <mergeCell ref="AY15:BB15"/>
    <mergeCell ref="BC15:BF15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BG17:BH17"/>
    <mergeCell ref="A18:B18"/>
    <mergeCell ref="C18:AB18"/>
    <mergeCell ref="AC18:AD18"/>
    <mergeCell ref="AE18:AH18"/>
    <mergeCell ref="AI18:AL18"/>
    <mergeCell ref="AM18:AP18"/>
    <mergeCell ref="AQ18:AT18"/>
    <mergeCell ref="AI17:AL17"/>
    <mergeCell ref="AM17:AP17"/>
    <mergeCell ref="AQ17:AT17"/>
    <mergeCell ref="AU17:AX17"/>
    <mergeCell ref="AY17:BB17"/>
    <mergeCell ref="BC17:BF17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BG19:BH19"/>
    <mergeCell ref="A20:B20"/>
    <mergeCell ref="C20:AB20"/>
    <mergeCell ref="AC20:AD20"/>
    <mergeCell ref="AE20:AH20"/>
    <mergeCell ref="AI20:AL20"/>
    <mergeCell ref="AM20:AP20"/>
    <mergeCell ref="AQ20:AT20"/>
    <mergeCell ref="AI19:AL19"/>
    <mergeCell ref="AM19:AP19"/>
    <mergeCell ref="AQ19:AT19"/>
    <mergeCell ref="AU19:AX19"/>
    <mergeCell ref="AY19:BB19"/>
    <mergeCell ref="BC19:BF19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BG21:BH21"/>
    <mergeCell ref="A22:B22"/>
    <mergeCell ref="C22:AB22"/>
    <mergeCell ref="AC22:AD22"/>
    <mergeCell ref="AE22:AH22"/>
    <mergeCell ref="AI22:AL22"/>
    <mergeCell ref="AM22:AP22"/>
    <mergeCell ref="AQ22:AT22"/>
    <mergeCell ref="AI21:AL21"/>
    <mergeCell ref="AM21:AP21"/>
    <mergeCell ref="AQ21:AT21"/>
    <mergeCell ref="AU21:AX21"/>
    <mergeCell ref="AY21:BB21"/>
    <mergeCell ref="BC21:BF21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BG23:BH23"/>
    <mergeCell ref="A24:B24"/>
    <mergeCell ref="C24:AB24"/>
    <mergeCell ref="AC24:AD24"/>
    <mergeCell ref="AE24:AH24"/>
    <mergeCell ref="AI24:AL24"/>
    <mergeCell ref="AM24:AP24"/>
    <mergeCell ref="AQ24:AT24"/>
    <mergeCell ref="AI23:AL23"/>
    <mergeCell ref="AM23:AP23"/>
    <mergeCell ref="AQ23:AT23"/>
    <mergeCell ref="AU23:AX23"/>
    <mergeCell ref="AY23:BB23"/>
    <mergeCell ref="BC23:BF23"/>
    <mergeCell ref="AU22:AX22"/>
    <mergeCell ref="AY22:BB22"/>
    <mergeCell ref="BC22:BF22"/>
    <mergeCell ref="BG22:BH22"/>
    <mergeCell ref="A23:B23"/>
    <mergeCell ref="C23:AB23"/>
    <mergeCell ref="AC23:AD23"/>
    <mergeCell ref="AE23:AH23"/>
    <mergeCell ref="BG25:BH25"/>
    <mergeCell ref="A26:B26"/>
    <mergeCell ref="C26:AB26"/>
    <mergeCell ref="AC26:AD26"/>
    <mergeCell ref="AE26:AH26"/>
    <mergeCell ref="AI26:AL26"/>
    <mergeCell ref="AM26:AP26"/>
    <mergeCell ref="AQ26:AT26"/>
    <mergeCell ref="AI25:AL25"/>
    <mergeCell ref="AM25:AP25"/>
    <mergeCell ref="AQ25:AT25"/>
    <mergeCell ref="AU25:AX25"/>
    <mergeCell ref="AY25:BB25"/>
    <mergeCell ref="BC25:BF25"/>
    <mergeCell ref="AU24:AX24"/>
    <mergeCell ref="AY24:BB24"/>
    <mergeCell ref="BC24:BF24"/>
    <mergeCell ref="BG24:BH24"/>
    <mergeCell ref="A25:B25"/>
    <mergeCell ref="C25:AB25"/>
    <mergeCell ref="AC25:AD25"/>
    <mergeCell ref="AE25:AH25"/>
    <mergeCell ref="BG27:BH27"/>
    <mergeCell ref="A28:B28"/>
    <mergeCell ref="C28:AB28"/>
    <mergeCell ref="AC28:AD28"/>
    <mergeCell ref="AE28:AH28"/>
    <mergeCell ref="AI28:AL28"/>
    <mergeCell ref="AM28:AP28"/>
    <mergeCell ref="AQ28:AT28"/>
    <mergeCell ref="AI27:AL27"/>
    <mergeCell ref="AM27:AP27"/>
    <mergeCell ref="AQ27:AT27"/>
    <mergeCell ref="AU27:AX27"/>
    <mergeCell ref="AY27:BB27"/>
    <mergeCell ref="BC27:BF27"/>
    <mergeCell ref="AU26:AX26"/>
    <mergeCell ref="AY26:BB26"/>
    <mergeCell ref="BC26:BF26"/>
    <mergeCell ref="BG26:BH26"/>
    <mergeCell ref="A27:B27"/>
    <mergeCell ref="C27:AB27"/>
    <mergeCell ref="AC27:AD27"/>
    <mergeCell ref="AE27:AH27"/>
    <mergeCell ref="BG29:BH29"/>
    <mergeCell ref="A30:B30"/>
    <mergeCell ref="C30:AB30"/>
    <mergeCell ref="AC30:AD30"/>
    <mergeCell ref="AE30:AH30"/>
    <mergeCell ref="AI30:AL30"/>
    <mergeCell ref="AM30:AP30"/>
    <mergeCell ref="AQ30:AT30"/>
    <mergeCell ref="AI29:AL29"/>
    <mergeCell ref="AM29:AP29"/>
    <mergeCell ref="AQ29:AT29"/>
    <mergeCell ref="AU29:AX29"/>
    <mergeCell ref="AY29:BB29"/>
    <mergeCell ref="BC29:BF29"/>
    <mergeCell ref="AU28:AX28"/>
    <mergeCell ref="AY28:BB28"/>
    <mergeCell ref="BC28:BF28"/>
    <mergeCell ref="BG28:BH28"/>
    <mergeCell ref="A29:B29"/>
    <mergeCell ref="C29:AB29"/>
    <mergeCell ref="AC29:AD29"/>
    <mergeCell ref="AE29:AH29"/>
    <mergeCell ref="BG31:BH31"/>
    <mergeCell ref="A32:B32"/>
    <mergeCell ref="C32:AB32"/>
    <mergeCell ref="AC32:AD32"/>
    <mergeCell ref="AE32:AH32"/>
    <mergeCell ref="AI32:AL32"/>
    <mergeCell ref="AM32:AP32"/>
    <mergeCell ref="AQ32:AT32"/>
    <mergeCell ref="AI31:AL31"/>
    <mergeCell ref="AM31:AP31"/>
    <mergeCell ref="AQ31:AT31"/>
    <mergeCell ref="AU31:AX31"/>
    <mergeCell ref="AY31:BB31"/>
    <mergeCell ref="BC31:BF31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BG33:BH33"/>
    <mergeCell ref="A34:B34"/>
    <mergeCell ref="C34:AB34"/>
    <mergeCell ref="AC34:AD34"/>
    <mergeCell ref="AE34:AH34"/>
    <mergeCell ref="AI34:AL34"/>
    <mergeCell ref="AM34:AP34"/>
    <mergeCell ref="AQ34:AT34"/>
    <mergeCell ref="AI33:AL33"/>
    <mergeCell ref="AM33:AP33"/>
    <mergeCell ref="AQ33:AT33"/>
    <mergeCell ref="AU33:AX33"/>
    <mergeCell ref="AY33:BB33"/>
    <mergeCell ref="BC33:BF33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BG35:BH35"/>
    <mergeCell ref="A36:B36"/>
    <mergeCell ref="C36:AB36"/>
    <mergeCell ref="AC36:AD36"/>
    <mergeCell ref="AE36:AH36"/>
    <mergeCell ref="AI36:AL36"/>
    <mergeCell ref="AM36:AP36"/>
    <mergeCell ref="AQ36:AT36"/>
    <mergeCell ref="AI35:AL35"/>
    <mergeCell ref="AM35:AP35"/>
    <mergeCell ref="AQ35:AT35"/>
    <mergeCell ref="AU35:AX35"/>
    <mergeCell ref="AY35:BB35"/>
    <mergeCell ref="BC35:BF35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BG37:BH37"/>
    <mergeCell ref="A38:B38"/>
    <mergeCell ref="C38:AB38"/>
    <mergeCell ref="AC38:AD38"/>
    <mergeCell ref="AE38:AH38"/>
    <mergeCell ref="AI38:AL38"/>
    <mergeCell ref="AM38:AP38"/>
    <mergeCell ref="AQ38:AT38"/>
    <mergeCell ref="AI37:AL37"/>
    <mergeCell ref="AM37:AP37"/>
    <mergeCell ref="AQ37:AT37"/>
    <mergeCell ref="AU37:AX37"/>
    <mergeCell ref="AY37:BB37"/>
    <mergeCell ref="BC37:BF37"/>
    <mergeCell ref="AU36:AX36"/>
    <mergeCell ref="AY36:BB36"/>
    <mergeCell ref="BC36:BF36"/>
    <mergeCell ref="BG36:BH36"/>
    <mergeCell ref="A37:B37"/>
    <mergeCell ref="C37:AB37"/>
    <mergeCell ref="AC37:AD37"/>
    <mergeCell ref="AE37:AH37"/>
    <mergeCell ref="BG39:BH39"/>
    <mergeCell ref="A40:B40"/>
    <mergeCell ref="C40:AB40"/>
    <mergeCell ref="AC40:AD40"/>
    <mergeCell ref="AE40:AH40"/>
    <mergeCell ref="AI40:AL40"/>
    <mergeCell ref="AM40:AP40"/>
    <mergeCell ref="AQ40:AT40"/>
    <mergeCell ref="AI39:AL39"/>
    <mergeCell ref="AM39:AP39"/>
    <mergeCell ref="AQ39:AT39"/>
    <mergeCell ref="AU39:AX39"/>
    <mergeCell ref="AY39:BB39"/>
    <mergeCell ref="BC39:BF39"/>
    <mergeCell ref="AU38:AX38"/>
    <mergeCell ref="AY38:BB38"/>
    <mergeCell ref="BC38:BF38"/>
    <mergeCell ref="BG38:BH38"/>
    <mergeCell ref="A39:B39"/>
    <mergeCell ref="C39:AB39"/>
    <mergeCell ref="AC39:AD39"/>
    <mergeCell ref="AE39:AH39"/>
    <mergeCell ref="BG41:BH41"/>
    <mergeCell ref="A42:B42"/>
    <mergeCell ref="C42:AB42"/>
    <mergeCell ref="AC42:AD42"/>
    <mergeCell ref="AE42:AH42"/>
    <mergeCell ref="AI42:AL42"/>
    <mergeCell ref="AM42:AP42"/>
    <mergeCell ref="AQ42:AT42"/>
    <mergeCell ref="AI41:AL41"/>
    <mergeCell ref="AM41:AP41"/>
    <mergeCell ref="AQ41:AT41"/>
    <mergeCell ref="AU41:AX41"/>
    <mergeCell ref="AY41:BB41"/>
    <mergeCell ref="BC41:BF41"/>
    <mergeCell ref="AU40:AX40"/>
    <mergeCell ref="AY40:BB40"/>
    <mergeCell ref="BC40:BF40"/>
    <mergeCell ref="BG40:BH40"/>
    <mergeCell ref="A41:B41"/>
    <mergeCell ref="C41:AB41"/>
    <mergeCell ref="AC41:AD41"/>
    <mergeCell ref="AE41:AH41"/>
    <mergeCell ref="BG43:BH43"/>
    <mergeCell ref="A44:B44"/>
    <mergeCell ref="C44:AB44"/>
    <mergeCell ref="AC44:AD44"/>
    <mergeCell ref="AE44:AH44"/>
    <mergeCell ref="AI44:AL44"/>
    <mergeCell ref="AM44:AP44"/>
    <mergeCell ref="AQ44:AT44"/>
    <mergeCell ref="AI43:AL43"/>
    <mergeCell ref="AM43:AP43"/>
    <mergeCell ref="AQ43:AT43"/>
    <mergeCell ref="AU43:AX43"/>
    <mergeCell ref="AY43:BB43"/>
    <mergeCell ref="BC43:BF43"/>
    <mergeCell ref="AU42:AX42"/>
    <mergeCell ref="AY42:BB42"/>
    <mergeCell ref="BC42:BF42"/>
    <mergeCell ref="BG42:BH42"/>
    <mergeCell ref="A43:B43"/>
    <mergeCell ref="C43:AB43"/>
    <mergeCell ref="AC43:AD43"/>
    <mergeCell ref="AE43:AH43"/>
    <mergeCell ref="BG45:BH45"/>
    <mergeCell ref="A46:B46"/>
    <mergeCell ref="C46:AB46"/>
    <mergeCell ref="AC46:AD46"/>
    <mergeCell ref="AE46:AH46"/>
    <mergeCell ref="AI46:AL46"/>
    <mergeCell ref="AM46:AP46"/>
    <mergeCell ref="AQ46:AT46"/>
    <mergeCell ref="AI45:AL45"/>
    <mergeCell ref="AM45:AP45"/>
    <mergeCell ref="AQ45:AT45"/>
    <mergeCell ref="AU45:AX45"/>
    <mergeCell ref="AY45:BB45"/>
    <mergeCell ref="BC45:BF45"/>
    <mergeCell ref="AU44:AX44"/>
    <mergeCell ref="AY44:BB44"/>
    <mergeCell ref="BC44:BF44"/>
    <mergeCell ref="BG44:BH44"/>
    <mergeCell ref="A45:B45"/>
    <mergeCell ref="C45:AB45"/>
    <mergeCell ref="AC45:AD45"/>
    <mergeCell ref="AE45:AH45"/>
    <mergeCell ref="BG47:BH47"/>
    <mergeCell ref="A48:B48"/>
    <mergeCell ref="C48:AB48"/>
    <mergeCell ref="AC48:AD48"/>
    <mergeCell ref="AE48:AH48"/>
    <mergeCell ref="AI48:AL48"/>
    <mergeCell ref="AM48:AP48"/>
    <mergeCell ref="AQ48:AT48"/>
    <mergeCell ref="AI47:AL47"/>
    <mergeCell ref="AM47:AP47"/>
    <mergeCell ref="AQ47:AT47"/>
    <mergeCell ref="AU47:AX47"/>
    <mergeCell ref="AY47:BB47"/>
    <mergeCell ref="BC47:BF47"/>
    <mergeCell ref="AU46:AX46"/>
    <mergeCell ref="AY46:BB46"/>
    <mergeCell ref="BC46:BF46"/>
    <mergeCell ref="BG46:BH46"/>
    <mergeCell ref="A47:B47"/>
    <mergeCell ref="C47:AB47"/>
    <mergeCell ref="AC47:AD47"/>
    <mergeCell ref="AE47:AH47"/>
    <mergeCell ref="BG49:BH49"/>
    <mergeCell ref="A50:B50"/>
    <mergeCell ref="C50:AB50"/>
    <mergeCell ref="AC50:AD50"/>
    <mergeCell ref="AE50:AH50"/>
    <mergeCell ref="AI50:AL50"/>
    <mergeCell ref="AM50:AP50"/>
    <mergeCell ref="AQ50:AT50"/>
    <mergeCell ref="AI49:AL49"/>
    <mergeCell ref="AM49:AP49"/>
    <mergeCell ref="AQ49:AT49"/>
    <mergeCell ref="AU49:AX49"/>
    <mergeCell ref="AY49:BB49"/>
    <mergeCell ref="BC49:BF49"/>
    <mergeCell ref="AU48:AX48"/>
    <mergeCell ref="AY48:BB48"/>
    <mergeCell ref="BC48:BF48"/>
    <mergeCell ref="BG48:BH48"/>
    <mergeCell ref="A49:B49"/>
    <mergeCell ref="C49:AB49"/>
    <mergeCell ref="AC49:AD49"/>
    <mergeCell ref="AE49:AH49"/>
    <mergeCell ref="BG51:BH51"/>
    <mergeCell ref="A52:B52"/>
    <mergeCell ref="C52:AB52"/>
    <mergeCell ref="AC52:AD52"/>
    <mergeCell ref="AE52:AH52"/>
    <mergeCell ref="AI52:AL52"/>
    <mergeCell ref="AM52:AP52"/>
    <mergeCell ref="AQ52:AT52"/>
    <mergeCell ref="AI51:AL51"/>
    <mergeCell ref="AM51:AP51"/>
    <mergeCell ref="AQ51:AT51"/>
    <mergeCell ref="AU51:AX51"/>
    <mergeCell ref="AY51:BB51"/>
    <mergeCell ref="BC51:BF51"/>
    <mergeCell ref="AU50:AX50"/>
    <mergeCell ref="AY50:BB50"/>
    <mergeCell ref="BC50:BF50"/>
    <mergeCell ref="BG50:BH50"/>
    <mergeCell ref="A51:B51"/>
    <mergeCell ref="C51:AB51"/>
    <mergeCell ref="AC51:AD51"/>
    <mergeCell ref="AE51:AH51"/>
    <mergeCell ref="BG53:BH53"/>
    <mergeCell ref="A54:B54"/>
    <mergeCell ref="C54:AB54"/>
    <mergeCell ref="AC54:AD54"/>
    <mergeCell ref="AE54:AH54"/>
    <mergeCell ref="AI54:AL54"/>
    <mergeCell ref="AM54:AP54"/>
    <mergeCell ref="AQ54:AT54"/>
    <mergeCell ref="AI53:AL53"/>
    <mergeCell ref="AM53:AP53"/>
    <mergeCell ref="AQ53:AT53"/>
    <mergeCell ref="AU53:AX53"/>
    <mergeCell ref="AY53:BB53"/>
    <mergeCell ref="BC53:BF53"/>
    <mergeCell ref="AU52:AX52"/>
    <mergeCell ref="AY52:BB52"/>
    <mergeCell ref="BC52:BF52"/>
    <mergeCell ref="BG52:BH52"/>
    <mergeCell ref="A53:B53"/>
    <mergeCell ref="C53:AB53"/>
    <mergeCell ref="AC53:AD53"/>
    <mergeCell ref="AE53:AH53"/>
    <mergeCell ref="BG55:BH55"/>
    <mergeCell ref="A56:B56"/>
    <mergeCell ref="C56:AB56"/>
    <mergeCell ref="AC56:AD56"/>
    <mergeCell ref="AE56:AH56"/>
    <mergeCell ref="AI56:AL56"/>
    <mergeCell ref="AM56:AP56"/>
    <mergeCell ref="AQ56:AT56"/>
    <mergeCell ref="AI55:AL55"/>
    <mergeCell ref="AM55:AP55"/>
    <mergeCell ref="AQ55:AT55"/>
    <mergeCell ref="AU55:AX55"/>
    <mergeCell ref="AY55:BB55"/>
    <mergeCell ref="BC55:BF55"/>
    <mergeCell ref="AU54:AX54"/>
    <mergeCell ref="AY54:BB54"/>
    <mergeCell ref="BC54:BF54"/>
    <mergeCell ref="BG54:BH54"/>
    <mergeCell ref="A55:B55"/>
    <mergeCell ref="C55:AB55"/>
    <mergeCell ref="AC55:AD55"/>
    <mergeCell ref="AE55:AH55"/>
    <mergeCell ref="BG57:BH57"/>
    <mergeCell ref="A58:B58"/>
    <mergeCell ref="C58:AB58"/>
    <mergeCell ref="AC58:AD58"/>
    <mergeCell ref="AE58:AH58"/>
    <mergeCell ref="AI58:AL58"/>
    <mergeCell ref="AM58:AP58"/>
    <mergeCell ref="AQ58:AT58"/>
    <mergeCell ref="AI57:AL57"/>
    <mergeCell ref="AM57:AP57"/>
    <mergeCell ref="AQ57:AT57"/>
    <mergeCell ref="AU57:AX57"/>
    <mergeCell ref="AY57:BB57"/>
    <mergeCell ref="BC57:BF57"/>
    <mergeCell ref="AU56:AX56"/>
    <mergeCell ref="AY56:BB56"/>
    <mergeCell ref="BC56:BF56"/>
    <mergeCell ref="BG56:BH56"/>
    <mergeCell ref="A57:B57"/>
    <mergeCell ref="C57:AB57"/>
    <mergeCell ref="AC57:AD57"/>
    <mergeCell ref="AE57:AH57"/>
    <mergeCell ref="BG59:BH59"/>
    <mergeCell ref="A60:B60"/>
    <mergeCell ref="C60:AB60"/>
    <mergeCell ref="AC60:AD60"/>
    <mergeCell ref="AE60:AH60"/>
    <mergeCell ref="AI60:AL60"/>
    <mergeCell ref="AM60:AP60"/>
    <mergeCell ref="AQ60:AT60"/>
    <mergeCell ref="AI59:AL59"/>
    <mergeCell ref="AM59:AP59"/>
    <mergeCell ref="AQ59:AT59"/>
    <mergeCell ref="AU59:AX59"/>
    <mergeCell ref="AY59:BB59"/>
    <mergeCell ref="BC59:BF59"/>
    <mergeCell ref="AU58:AX58"/>
    <mergeCell ref="AY58:BB58"/>
    <mergeCell ref="BC58:BF58"/>
    <mergeCell ref="BG58:BH58"/>
    <mergeCell ref="A59:B59"/>
    <mergeCell ref="C59:AB59"/>
    <mergeCell ref="AC59:AD59"/>
    <mergeCell ref="AE59:AH59"/>
    <mergeCell ref="BG61:BH61"/>
    <mergeCell ref="A62:B62"/>
    <mergeCell ref="C62:AB62"/>
    <mergeCell ref="AC62:AD62"/>
    <mergeCell ref="AE62:AH62"/>
    <mergeCell ref="AI62:AL62"/>
    <mergeCell ref="AM62:AP62"/>
    <mergeCell ref="AQ62:AT62"/>
    <mergeCell ref="AI61:AL61"/>
    <mergeCell ref="AM61:AP61"/>
    <mergeCell ref="AQ61:AT61"/>
    <mergeCell ref="AU61:AX61"/>
    <mergeCell ref="AY61:BB61"/>
    <mergeCell ref="BC61:BF61"/>
    <mergeCell ref="AU60:AX60"/>
    <mergeCell ref="AY60:BB60"/>
    <mergeCell ref="BC60:BF60"/>
    <mergeCell ref="BG60:BH60"/>
    <mergeCell ref="A61:B61"/>
    <mergeCell ref="C61:AB61"/>
    <mergeCell ref="AC61:AD61"/>
    <mergeCell ref="AE61:AH61"/>
    <mergeCell ref="BG63:BH63"/>
    <mergeCell ref="A64:B64"/>
    <mergeCell ref="C64:AB64"/>
    <mergeCell ref="AC64:AD64"/>
    <mergeCell ref="AE64:AH64"/>
    <mergeCell ref="AI64:AL64"/>
    <mergeCell ref="AM64:AP64"/>
    <mergeCell ref="AQ64:AT64"/>
    <mergeCell ref="AI63:AL63"/>
    <mergeCell ref="AM63:AP63"/>
    <mergeCell ref="AQ63:AT63"/>
    <mergeCell ref="AU63:AX63"/>
    <mergeCell ref="AY63:BB63"/>
    <mergeCell ref="BC63:BF63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BG65:BH65"/>
    <mergeCell ref="A66:B66"/>
    <mergeCell ref="C66:AB66"/>
    <mergeCell ref="AC66:AD66"/>
    <mergeCell ref="AE66:AH66"/>
    <mergeCell ref="AI66:AL66"/>
    <mergeCell ref="AM66:AP66"/>
    <mergeCell ref="AQ66:AT66"/>
    <mergeCell ref="AI65:AL65"/>
    <mergeCell ref="AM65:AP65"/>
    <mergeCell ref="AQ65:AT65"/>
    <mergeCell ref="AU65:AX65"/>
    <mergeCell ref="AY65:BB65"/>
    <mergeCell ref="BC65:BF65"/>
    <mergeCell ref="AU64:AX64"/>
    <mergeCell ref="AY64:BB64"/>
    <mergeCell ref="BC64:BF64"/>
    <mergeCell ref="BG64:BH64"/>
    <mergeCell ref="A65:B65"/>
    <mergeCell ref="C65:AB65"/>
    <mergeCell ref="AC65:AD65"/>
    <mergeCell ref="AE65:AH65"/>
    <mergeCell ref="BG67:BH67"/>
    <mergeCell ref="A68:B68"/>
    <mergeCell ref="C68:AB68"/>
    <mergeCell ref="AC68:AD68"/>
    <mergeCell ref="AE68:AH68"/>
    <mergeCell ref="AI68:AL68"/>
    <mergeCell ref="AM68:AP68"/>
    <mergeCell ref="AQ68:AT68"/>
    <mergeCell ref="AI67:AL67"/>
    <mergeCell ref="AM67:AP67"/>
    <mergeCell ref="AQ67:AT67"/>
    <mergeCell ref="AU67:AX67"/>
    <mergeCell ref="AY67:BB67"/>
    <mergeCell ref="BC67:BF67"/>
    <mergeCell ref="AU66:AX66"/>
    <mergeCell ref="AY66:BB66"/>
    <mergeCell ref="BC66:BF66"/>
    <mergeCell ref="BG66:BH66"/>
    <mergeCell ref="A67:B67"/>
    <mergeCell ref="C67:AB67"/>
    <mergeCell ref="AC67:AD67"/>
    <mergeCell ref="AE67:AH67"/>
    <mergeCell ref="BG69:BH69"/>
    <mergeCell ref="A70:B70"/>
    <mergeCell ref="C70:AB70"/>
    <mergeCell ref="AC70:AD70"/>
    <mergeCell ref="AE70:AH70"/>
    <mergeCell ref="AI70:AL70"/>
    <mergeCell ref="AM70:AP70"/>
    <mergeCell ref="AQ70:AT70"/>
    <mergeCell ref="AI69:AL69"/>
    <mergeCell ref="AM69:AP69"/>
    <mergeCell ref="AQ69:AT69"/>
    <mergeCell ref="AU69:AX69"/>
    <mergeCell ref="AY69:BB69"/>
    <mergeCell ref="BC69:BF69"/>
    <mergeCell ref="AU68:AX68"/>
    <mergeCell ref="AY68:BB68"/>
    <mergeCell ref="BC68:BF68"/>
    <mergeCell ref="BG68:BH68"/>
    <mergeCell ref="A69:B69"/>
    <mergeCell ref="C69:AB69"/>
    <mergeCell ref="AC69:AD69"/>
    <mergeCell ref="AE69:AH69"/>
    <mergeCell ref="BG71:BH71"/>
    <mergeCell ref="A72:B72"/>
    <mergeCell ref="C72:AB72"/>
    <mergeCell ref="AC72:AD72"/>
    <mergeCell ref="AE72:AH72"/>
    <mergeCell ref="AI72:AL72"/>
    <mergeCell ref="AM72:AP72"/>
    <mergeCell ref="AQ72:AT72"/>
    <mergeCell ref="AI71:AL71"/>
    <mergeCell ref="AM71:AP71"/>
    <mergeCell ref="AQ71:AT71"/>
    <mergeCell ref="AU71:AX71"/>
    <mergeCell ref="AY71:BB71"/>
    <mergeCell ref="BC71:BF71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BG73:BH73"/>
    <mergeCell ref="A74:B74"/>
    <mergeCell ref="C74:AB74"/>
    <mergeCell ref="AC74:AD74"/>
    <mergeCell ref="AE74:AH74"/>
    <mergeCell ref="AI74:AL74"/>
    <mergeCell ref="AM74:AP74"/>
    <mergeCell ref="AQ74:AT74"/>
    <mergeCell ref="AI73:AL73"/>
    <mergeCell ref="AM73:AP73"/>
    <mergeCell ref="AQ73:AT73"/>
    <mergeCell ref="AU73:AX73"/>
    <mergeCell ref="AY73:BB73"/>
    <mergeCell ref="BC73:BF73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BG75:BH75"/>
    <mergeCell ref="A76:B76"/>
    <mergeCell ref="C76:AB76"/>
    <mergeCell ref="AC76:AD76"/>
    <mergeCell ref="AE76:AH76"/>
    <mergeCell ref="AI76:AL76"/>
    <mergeCell ref="AM76:AP76"/>
    <mergeCell ref="AQ76:AT76"/>
    <mergeCell ref="AI75:AL75"/>
    <mergeCell ref="AM75:AP75"/>
    <mergeCell ref="AQ75:AT75"/>
    <mergeCell ref="AU75:AX75"/>
    <mergeCell ref="AY75:BB75"/>
    <mergeCell ref="BC75:BF75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BG77:BH77"/>
    <mergeCell ref="A78:B78"/>
    <mergeCell ref="C78:AB78"/>
    <mergeCell ref="AC78:AD78"/>
    <mergeCell ref="AE78:AH78"/>
    <mergeCell ref="AI78:AL78"/>
    <mergeCell ref="AM78:AP78"/>
    <mergeCell ref="AQ78:AT78"/>
    <mergeCell ref="AI77:AL77"/>
    <mergeCell ref="AM77:AP77"/>
    <mergeCell ref="AQ77:AT77"/>
    <mergeCell ref="AU77:AX77"/>
    <mergeCell ref="AY77:BB77"/>
    <mergeCell ref="BC77:BF77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BG79:BH79"/>
    <mergeCell ref="A80:B80"/>
    <mergeCell ref="C80:AB80"/>
    <mergeCell ref="AC80:AD80"/>
    <mergeCell ref="AE80:AH80"/>
    <mergeCell ref="AI80:AL80"/>
    <mergeCell ref="AM80:AP80"/>
    <mergeCell ref="AQ80:AT80"/>
    <mergeCell ref="AI79:AL79"/>
    <mergeCell ref="AM79:AP79"/>
    <mergeCell ref="AQ79:AT79"/>
    <mergeCell ref="AU79:AX79"/>
    <mergeCell ref="AY79:BB79"/>
    <mergeCell ref="BC79:BF79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BG81:BH81"/>
    <mergeCell ref="A82:B82"/>
    <mergeCell ref="C82:AB82"/>
    <mergeCell ref="AC82:AD82"/>
    <mergeCell ref="AE82:AH82"/>
    <mergeCell ref="AI82:AL82"/>
    <mergeCell ref="AM82:AP82"/>
    <mergeCell ref="AQ82:AT82"/>
    <mergeCell ref="AI81:AL81"/>
    <mergeCell ref="AM81:AP81"/>
    <mergeCell ref="AQ81:AT81"/>
    <mergeCell ref="AU81:AX81"/>
    <mergeCell ref="AY81:BB81"/>
    <mergeCell ref="BC81:BF81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BG83:BH83"/>
    <mergeCell ref="A84:B84"/>
    <mergeCell ref="C84:AB84"/>
    <mergeCell ref="AC84:AD84"/>
    <mergeCell ref="AE84:AH84"/>
    <mergeCell ref="AI84:AL84"/>
    <mergeCell ref="AM84:AP84"/>
    <mergeCell ref="AQ84:AT84"/>
    <mergeCell ref="AI83:AL83"/>
    <mergeCell ref="AM83:AP83"/>
    <mergeCell ref="AQ83:AT83"/>
    <mergeCell ref="AU83:AX83"/>
    <mergeCell ref="AY83:BB83"/>
    <mergeCell ref="BC83:BF83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BG85:BH85"/>
    <mergeCell ref="A86:B86"/>
    <mergeCell ref="C86:AB86"/>
    <mergeCell ref="AC86:AD86"/>
    <mergeCell ref="AE86:AH86"/>
    <mergeCell ref="AI86:AL86"/>
    <mergeCell ref="AM86:AP86"/>
    <mergeCell ref="AQ86:AT86"/>
    <mergeCell ref="AI85:AL85"/>
    <mergeCell ref="AM85:AP85"/>
    <mergeCell ref="AQ85:AT85"/>
    <mergeCell ref="AU85:AX85"/>
    <mergeCell ref="AY85:BB85"/>
    <mergeCell ref="BC85:BF85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BG87:BH87"/>
    <mergeCell ref="A88:B88"/>
    <mergeCell ref="C88:AB88"/>
    <mergeCell ref="AC88:AD88"/>
    <mergeCell ref="AE88:AH88"/>
    <mergeCell ref="AI88:AL88"/>
    <mergeCell ref="AM88:AP88"/>
    <mergeCell ref="AQ88:AT88"/>
    <mergeCell ref="AI87:AL87"/>
    <mergeCell ref="AM87:AP87"/>
    <mergeCell ref="AQ87:AT87"/>
    <mergeCell ref="AU87:AX87"/>
    <mergeCell ref="AY87:BB87"/>
    <mergeCell ref="BC87:BF87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BG89:BH89"/>
    <mergeCell ref="A90:B90"/>
    <mergeCell ref="C90:AB90"/>
    <mergeCell ref="AC90:AD90"/>
    <mergeCell ref="AE90:AH90"/>
    <mergeCell ref="AI90:AL90"/>
    <mergeCell ref="AM90:AP90"/>
    <mergeCell ref="AQ90:AT90"/>
    <mergeCell ref="AI89:AL89"/>
    <mergeCell ref="AM89:AP89"/>
    <mergeCell ref="AQ89:AT89"/>
    <mergeCell ref="AU89:AX89"/>
    <mergeCell ref="AY89:BB89"/>
    <mergeCell ref="BC89:BF89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BG91:BH91"/>
    <mergeCell ref="A92:B92"/>
    <mergeCell ref="C92:AB92"/>
    <mergeCell ref="AC92:AD92"/>
    <mergeCell ref="AE92:AH92"/>
    <mergeCell ref="AI92:AL92"/>
    <mergeCell ref="AM92:AP92"/>
    <mergeCell ref="AQ92:AT92"/>
    <mergeCell ref="AI91:AL91"/>
    <mergeCell ref="AM91:AP91"/>
    <mergeCell ref="AQ91:AT91"/>
    <mergeCell ref="AU91:AX91"/>
    <mergeCell ref="AY91:BB91"/>
    <mergeCell ref="BC91:BF91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BG93:BH93"/>
    <mergeCell ref="A94:B94"/>
    <mergeCell ref="C94:AB94"/>
    <mergeCell ref="AC94:AD94"/>
    <mergeCell ref="AE94:AH94"/>
    <mergeCell ref="AI94:AL94"/>
    <mergeCell ref="AM94:AP94"/>
    <mergeCell ref="AQ94:AT94"/>
    <mergeCell ref="AI93:AL93"/>
    <mergeCell ref="AM93:AP93"/>
    <mergeCell ref="AQ93:AT93"/>
    <mergeCell ref="AU93:AX93"/>
    <mergeCell ref="AY93:BB93"/>
    <mergeCell ref="BC93:BF93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BG95:BH95"/>
    <mergeCell ref="A96:B96"/>
    <mergeCell ref="C96:AB96"/>
    <mergeCell ref="AC96:AD96"/>
    <mergeCell ref="AE96:AH96"/>
    <mergeCell ref="AI96:AL96"/>
    <mergeCell ref="AM96:AP96"/>
    <mergeCell ref="AQ96:AT96"/>
    <mergeCell ref="AI95:AL95"/>
    <mergeCell ref="AM95:AP95"/>
    <mergeCell ref="AQ95:AT95"/>
    <mergeCell ref="AU95:AX95"/>
    <mergeCell ref="AY95:BB95"/>
    <mergeCell ref="BC95:BF95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BG97:BH97"/>
    <mergeCell ref="A98:B98"/>
    <mergeCell ref="C98:AB98"/>
    <mergeCell ref="AC98:AD98"/>
    <mergeCell ref="AE98:AH98"/>
    <mergeCell ref="AI98:AL98"/>
    <mergeCell ref="AM98:AP98"/>
    <mergeCell ref="AQ98:AT98"/>
    <mergeCell ref="AI97:AL97"/>
    <mergeCell ref="AM97:AP97"/>
    <mergeCell ref="AQ97:AT97"/>
    <mergeCell ref="AU97:AX97"/>
    <mergeCell ref="AY97:BB97"/>
    <mergeCell ref="BC97:BF97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BG99:BH99"/>
    <mergeCell ref="A100:B100"/>
    <mergeCell ref="C100:AB100"/>
    <mergeCell ref="AC100:AD100"/>
    <mergeCell ref="AE100:AH100"/>
    <mergeCell ref="AI100:AL100"/>
    <mergeCell ref="AM100:AP100"/>
    <mergeCell ref="AQ100:AT100"/>
    <mergeCell ref="AI99:AL99"/>
    <mergeCell ref="AM99:AP99"/>
    <mergeCell ref="AQ99:AT99"/>
    <mergeCell ref="AU99:AX99"/>
    <mergeCell ref="AY99:BB99"/>
    <mergeCell ref="BC99:BF99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BG101:BH101"/>
    <mergeCell ref="A102:B102"/>
    <mergeCell ref="AE102:AH102"/>
    <mergeCell ref="AI102:AL102"/>
    <mergeCell ref="AM102:AP102"/>
    <mergeCell ref="AQ102:AT102"/>
    <mergeCell ref="AU102:AX102"/>
    <mergeCell ref="AY102:BB102"/>
    <mergeCell ref="AI101:AL101"/>
    <mergeCell ref="AM101:AP101"/>
    <mergeCell ref="AQ101:AT101"/>
    <mergeCell ref="AU101:AX101"/>
    <mergeCell ref="AY101:BB101"/>
    <mergeCell ref="BC101:BF101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BC104:BF104"/>
    <mergeCell ref="BG104:BH104"/>
    <mergeCell ref="A105:B105"/>
    <mergeCell ref="C105:AB105"/>
    <mergeCell ref="AC105:AD105"/>
    <mergeCell ref="AE105:AH105"/>
    <mergeCell ref="AI105:AL105"/>
    <mergeCell ref="AM105:AP105"/>
    <mergeCell ref="AI104:AL104"/>
    <mergeCell ref="AM104:AP104"/>
    <mergeCell ref="AQ104:AT104"/>
    <mergeCell ref="AU104:AX104"/>
    <mergeCell ref="AY104:BB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BC106:BF106"/>
    <mergeCell ref="BG106:BH106"/>
    <mergeCell ref="A107:B107"/>
    <mergeCell ref="C107:AB107"/>
    <mergeCell ref="AC107:AD107"/>
    <mergeCell ref="AE107:AH107"/>
    <mergeCell ref="AI107:AL107"/>
    <mergeCell ref="AM107:AP107"/>
    <mergeCell ref="AI106:AL106"/>
    <mergeCell ref="AM106:AP106"/>
    <mergeCell ref="AQ106:AT106"/>
    <mergeCell ref="AU106:AX106"/>
    <mergeCell ref="AY106:BB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BC108:BF108"/>
    <mergeCell ref="BG108:BH108"/>
    <mergeCell ref="A109:B109"/>
    <mergeCell ref="C109:AB109"/>
    <mergeCell ref="AC109:AD109"/>
    <mergeCell ref="AE109:AH109"/>
    <mergeCell ref="AI109:AL109"/>
    <mergeCell ref="AM109:AP109"/>
    <mergeCell ref="AI108:AL108"/>
    <mergeCell ref="AM108:AP108"/>
    <mergeCell ref="AQ108:AT108"/>
    <mergeCell ref="AU108:AX108"/>
    <mergeCell ref="AY108:BB108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BC110:BF110"/>
    <mergeCell ref="BG110:BH110"/>
    <mergeCell ref="A111:B111"/>
    <mergeCell ref="C111:AB111"/>
    <mergeCell ref="AC111:AD111"/>
    <mergeCell ref="AE111:AH111"/>
    <mergeCell ref="AI111:AL111"/>
    <mergeCell ref="AM111:AP111"/>
    <mergeCell ref="AI110:AL110"/>
    <mergeCell ref="AM110:AP110"/>
    <mergeCell ref="AQ110:AT110"/>
    <mergeCell ref="AU110:AX110"/>
    <mergeCell ref="AY110:BB110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BC112:BF112"/>
    <mergeCell ref="BG112:BH112"/>
    <mergeCell ref="A113:B113"/>
    <mergeCell ref="C113:AB113"/>
    <mergeCell ref="AC113:AD113"/>
    <mergeCell ref="AE113:AH113"/>
    <mergeCell ref="AI113:AL113"/>
    <mergeCell ref="AM113:AP113"/>
    <mergeCell ref="AI112:AL112"/>
    <mergeCell ref="AM112:AP112"/>
    <mergeCell ref="AQ112:AT112"/>
    <mergeCell ref="AU112:AX112"/>
    <mergeCell ref="AY112:BB112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BC114:BF114"/>
    <mergeCell ref="BG114:BH114"/>
    <mergeCell ref="A115:B115"/>
    <mergeCell ref="C115:AB115"/>
    <mergeCell ref="AC115:AD115"/>
    <mergeCell ref="AE115:AH115"/>
    <mergeCell ref="AI115:AL115"/>
    <mergeCell ref="AM115:AP115"/>
    <mergeCell ref="AI114:AL114"/>
    <mergeCell ref="AM114:AP114"/>
    <mergeCell ref="AQ114:AT114"/>
    <mergeCell ref="AU114:AX114"/>
    <mergeCell ref="AY114:BB114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BC116:BF116"/>
    <mergeCell ref="BG116:BH116"/>
    <mergeCell ref="A117:B117"/>
    <mergeCell ref="C117:AB117"/>
    <mergeCell ref="AC117:AD117"/>
    <mergeCell ref="AE117:AH117"/>
    <mergeCell ref="AI117:AL117"/>
    <mergeCell ref="AM117:AP117"/>
    <mergeCell ref="AI116:AL116"/>
    <mergeCell ref="AM116:AP116"/>
    <mergeCell ref="AQ116:AT116"/>
    <mergeCell ref="AU116:AX116"/>
    <mergeCell ref="AY116:BB116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BC118:BF118"/>
    <mergeCell ref="BG118:BH118"/>
    <mergeCell ref="A119:B119"/>
    <mergeCell ref="C119:AB119"/>
    <mergeCell ref="AC119:AD119"/>
    <mergeCell ref="AE119:AH119"/>
    <mergeCell ref="AI119:AL119"/>
    <mergeCell ref="AM119:AP119"/>
    <mergeCell ref="AI118:AL118"/>
    <mergeCell ref="AM118:AP118"/>
    <mergeCell ref="AQ118:AT118"/>
    <mergeCell ref="AU118:AX118"/>
    <mergeCell ref="AY118:BB118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BC120:BF120"/>
    <mergeCell ref="BG120:BH120"/>
    <mergeCell ref="A121:B121"/>
    <mergeCell ref="C121:AB121"/>
    <mergeCell ref="AC121:AD121"/>
    <mergeCell ref="AE121:AH121"/>
    <mergeCell ref="AI121:AL121"/>
    <mergeCell ref="AM121:AP121"/>
    <mergeCell ref="AI120:AL120"/>
    <mergeCell ref="AM120:AP120"/>
    <mergeCell ref="AQ120:AT120"/>
    <mergeCell ref="AU120:AX120"/>
    <mergeCell ref="AY120:BB120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BC122:BF122"/>
    <mergeCell ref="BG122:BH122"/>
    <mergeCell ref="A123:B123"/>
    <mergeCell ref="C123:AB123"/>
    <mergeCell ref="AC123:AD123"/>
    <mergeCell ref="AE123:AH123"/>
    <mergeCell ref="AI123:AL123"/>
    <mergeCell ref="AM123:AP123"/>
    <mergeCell ref="AI122:AL122"/>
    <mergeCell ref="AM122:AP122"/>
    <mergeCell ref="AQ122:AT122"/>
    <mergeCell ref="AU122:AX122"/>
    <mergeCell ref="AY122:BB122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BC124:BF124"/>
    <mergeCell ref="BG124:BH124"/>
    <mergeCell ref="A125:B125"/>
    <mergeCell ref="C125:AB125"/>
    <mergeCell ref="AC125:AD125"/>
    <mergeCell ref="AE125:AH125"/>
    <mergeCell ref="AI125:AL125"/>
    <mergeCell ref="AM125:AP125"/>
    <mergeCell ref="AI124:AL124"/>
    <mergeCell ref="AM124:AP124"/>
    <mergeCell ref="AQ124:AT124"/>
    <mergeCell ref="AU124:AX124"/>
    <mergeCell ref="AY124:BB124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BC126:BF126"/>
    <mergeCell ref="BG126:BH126"/>
    <mergeCell ref="A127:B127"/>
    <mergeCell ref="C127:AB127"/>
    <mergeCell ref="AC127:AD127"/>
    <mergeCell ref="AE127:AH127"/>
    <mergeCell ref="AI127:AL127"/>
    <mergeCell ref="AM127:AP127"/>
    <mergeCell ref="AI126:AL126"/>
    <mergeCell ref="AM126:AP126"/>
    <mergeCell ref="AQ126:AT126"/>
    <mergeCell ref="AU126:AX126"/>
    <mergeCell ref="AY126:BB126"/>
    <mergeCell ref="BC130:BF130"/>
    <mergeCell ref="BG130:BH130"/>
    <mergeCell ref="AI130:AL130"/>
    <mergeCell ref="AM130:AP130"/>
    <mergeCell ref="AQ130:AT130"/>
    <mergeCell ref="AU130:AX130"/>
    <mergeCell ref="AY130:BB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BC128:BF128"/>
    <mergeCell ref="BG128:BH128"/>
    <mergeCell ref="A129:B129"/>
    <mergeCell ref="C129:AB129"/>
    <mergeCell ref="AC129:AD129"/>
    <mergeCell ref="AE129:AH129"/>
    <mergeCell ref="AI129:AL129"/>
    <mergeCell ref="AM129:AP129"/>
    <mergeCell ref="AI128:AL128"/>
    <mergeCell ref="AM128:AP128"/>
    <mergeCell ref="AQ128:AT128"/>
    <mergeCell ref="AU128:AX128"/>
    <mergeCell ref="AY128:BB128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BC131:BF131"/>
    <mergeCell ref="BG131:BH131"/>
    <mergeCell ref="A132:B132"/>
    <mergeCell ref="C132:AB132"/>
    <mergeCell ref="AC132:AD132"/>
    <mergeCell ref="AE132:AH132"/>
    <mergeCell ref="AI132:AL132"/>
    <mergeCell ref="AM132:AP132"/>
    <mergeCell ref="AI131:AL131"/>
    <mergeCell ref="AM131:AP131"/>
    <mergeCell ref="AQ131:AT131"/>
    <mergeCell ref="AU131:AX131"/>
    <mergeCell ref="AY131:BB131"/>
    <mergeCell ref="A131:B131"/>
    <mergeCell ref="C131:AB131"/>
    <mergeCell ref="AC131:AD131"/>
    <mergeCell ref="AE131:AH131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BC133:BF133"/>
    <mergeCell ref="BG133:BH133"/>
    <mergeCell ref="A134:B134"/>
    <mergeCell ref="C134:AB134"/>
    <mergeCell ref="AC134:AD134"/>
    <mergeCell ref="AE134:AH134"/>
    <mergeCell ref="AI134:AL134"/>
    <mergeCell ref="AM134:AP134"/>
    <mergeCell ref="AI133:AL133"/>
    <mergeCell ref="AM133:AP133"/>
    <mergeCell ref="AQ133:AT133"/>
    <mergeCell ref="AU133:AX133"/>
    <mergeCell ref="AY133:BB133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BC135:BF135"/>
    <mergeCell ref="BG135:BH135"/>
    <mergeCell ref="A136:B136"/>
    <mergeCell ref="C136:AB136"/>
    <mergeCell ref="AC136:AD136"/>
    <mergeCell ref="AE136:AH136"/>
    <mergeCell ref="AI136:AL136"/>
    <mergeCell ref="AM136:AP136"/>
    <mergeCell ref="AI135:AL135"/>
    <mergeCell ref="AM135:AP135"/>
    <mergeCell ref="AQ135:AT135"/>
    <mergeCell ref="AU135:AX135"/>
    <mergeCell ref="AY135:BB135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BC137:BF137"/>
    <mergeCell ref="BG137:BH137"/>
    <mergeCell ref="A138:B138"/>
    <mergeCell ref="C138:AB138"/>
    <mergeCell ref="AC138:AD138"/>
    <mergeCell ref="AE138:AH138"/>
    <mergeCell ref="AI138:AL138"/>
    <mergeCell ref="AM138:AP138"/>
    <mergeCell ref="AI137:AL137"/>
    <mergeCell ref="AM137:AP137"/>
    <mergeCell ref="AQ137:AT137"/>
    <mergeCell ref="AU137:AX137"/>
    <mergeCell ref="AY137:BB137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BC139:BF139"/>
    <mergeCell ref="BG139:BH139"/>
    <mergeCell ref="A140:B140"/>
    <mergeCell ref="C140:AB140"/>
    <mergeCell ref="AC140:AD140"/>
    <mergeCell ref="AE140:AH140"/>
    <mergeCell ref="AI140:AL140"/>
    <mergeCell ref="AM140:AP140"/>
    <mergeCell ref="AI139:AL139"/>
    <mergeCell ref="AM139:AP139"/>
    <mergeCell ref="AQ139:AT139"/>
    <mergeCell ref="AU139:AX139"/>
    <mergeCell ref="AY139:BB139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BC141:BF141"/>
    <mergeCell ref="BG141:BH141"/>
    <mergeCell ref="A142:B142"/>
    <mergeCell ref="C142:AB142"/>
    <mergeCell ref="AC142:AD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BC143:BF143"/>
    <mergeCell ref="BG143:BH143"/>
    <mergeCell ref="A144:B144"/>
    <mergeCell ref="C144:AB144"/>
    <mergeCell ref="AC144:AD144"/>
    <mergeCell ref="AE144:AH144"/>
    <mergeCell ref="AI144:AL144"/>
    <mergeCell ref="AM144:AP144"/>
    <mergeCell ref="AI143:AL143"/>
    <mergeCell ref="AM143:AP143"/>
    <mergeCell ref="AQ143:AT143"/>
    <mergeCell ref="AU143:AX143"/>
    <mergeCell ref="AY143:BB143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BC145:BF145"/>
    <mergeCell ref="BG145:BH145"/>
    <mergeCell ref="A146:B146"/>
    <mergeCell ref="C146:AB146"/>
    <mergeCell ref="AC146:AD146"/>
    <mergeCell ref="AE146:AH146"/>
    <mergeCell ref="AI146:AL146"/>
    <mergeCell ref="AM146:AP146"/>
    <mergeCell ref="AI145:AL145"/>
    <mergeCell ref="AM145:AP145"/>
    <mergeCell ref="AQ145:AT145"/>
    <mergeCell ref="AU145:AX145"/>
    <mergeCell ref="AY145:BB145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BC147:BF147"/>
    <mergeCell ref="BG147:BH147"/>
    <mergeCell ref="A148:B148"/>
    <mergeCell ref="C148:AB148"/>
    <mergeCell ref="AC148:AD148"/>
    <mergeCell ref="AE148:AH148"/>
    <mergeCell ref="AI148:AL148"/>
    <mergeCell ref="AM148:AP148"/>
    <mergeCell ref="AI147:AL147"/>
    <mergeCell ref="AM147:AP147"/>
    <mergeCell ref="AQ147:AT147"/>
    <mergeCell ref="AU147:AX147"/>
    <mergeCell ref="AY147:BB147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BC149:BF149"/>
    <mergeCell ref="BG149:BH149"/>
    <mergeCell ref="A150:B150"/>
    <mergeCell ref="C150:AB150"/>
    <mergeCell ref="AC150:AD150"/>
    <mergeCell ref="AE150:AH150"/>
    <mergeCell ref="AI150:AL150"/>
    <mergeCell ref="AM150:AP150"/>
    <mergeCell ref="AI149:AL149"/>
    <mergeCell ref="AM149:AP149"/>
    <mergeCell ref="AQ149:AT149"/>
    <mergeCell ref="AU149:AX149"/>
    <mergeCell ref="AY149:BB149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BC151:BF151"/>
    <mergeCell ref="BG151:BH151"/>
    <mergeCell ref="A152:B152"/>
    <mergeCell ref="C152:AB152"/>
    <mergeCell ref="AC152:AD152"/>
    <mergeCell ref="AE152:AH152"/>
    <mergeCell ref="AI152:AL152"/>
    <mergeCell ref="AM152:AP152"/>
    <mergeCell ref="AI151:AL151"/>
    <mergeCell ref="AM151:AP151"/>
    <mergeCell ref="AQ151:AT151"/>
    <mergeCell ref="AU151:AX151"/>
    <mergeCell ref="AY151:BB151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BC153:BF153"/>
    <mergeCell ref="BG153:BH153"/>
    <mergeCell ref="A154:B154"/>
    <mergeCell ref="C154:AB154"/>
    <mergeCell ref="AC154:AD154"/>
    <mergeCell ref="AE154:AH154"/>
    <mergeCell ref="AI154:AL154"/>
    <mergeCell ref="AM154:AP154"/>
    <mergeCell ref="AI153:AL153"/>
    <mergeCell ref="AM153:AP153"/>
    <mergeCell ref="AQ153:AT153"/>
    <mergeCell ref="AU153:AX153"/>
    <mergeCell ref="AY153:BB153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BC155:BF155"/>
    <mergeCell ref="BG155:BH155"/>
    <mergeCell ref="A156:B156"/>
    <mergeCell ref="C156:AB156"/>
    <mergeCell ref="AC156:AD156"/>
    <mergeCell ref="AE156:AH156"/>
    <mergeCell ref="AI156:AL156"/>
    <mergeCell ref="AM156:AP156"/>
    <mergeCell ref="AI155:AL155"/>
    <mergeCell ref="AM155:AP155"/>
    <mergeCell ref="AQ155:AT155"/>
    <mergeCell ref="AU155:AX155"/>
    <mergeCell ref="AY155:BB155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BC157:BF157"/>
    <mergeCell ref="BG157:BH157"/>
    <mergeCell ref="A158:B158"/>
    <mergeCell ref="C158:AB158"/>
    <mergeCell ref="AC158:AD158"/>
    <mergeCell ref="AE158:AH158"/>
    <mergeCell ref="AI158:AL158"/>
    <mergeCell ref="AM158:AP158"/>
    <mergeCell ref="AI157:AL157"/>
    <mergeCell ref="AM157:AP157"/>
    <mergeCell ref="AQ157:AT157"/>
    <mergeCell ref="AU157:AX157"/>
    <mergeCell ref="AY157:BB157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BC159:BF159"/>
    <mergeCell ref="BG159:BH159"/>
    <mergeCell ref="A160:B160"/>
    <mergeCell ref="C160:AB160"/>
    <mergeCell ref="AC160:AD160"/>
    <mergeCell ref="AE160:AH160"/>
    <mergeCell ref="AI160:AL160"/>
    <mergeCell ref="AM160:AP160"/>
    <mergeCell ref="AI159:AL159"/>
    <mergeCell ref="AM159:AP159"/>
    <mergeCell ref="AQ159:AT159"/>
    <mergeCell ref="AU159:AX159"/>
    <mergeCell ref="AY159:BB159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BC161:BF161"/>
    <mergeCell ref="BG161:BH161"/>
    <mergeCell ref="A162:B162"/>
    <mergeCell ref="C162:AB162"/>
    <mergeCell ref="AC162:AD162"/>
    <mergeCell ref="AE162:AH162"/>
    <mergeCell ref="AI162:AL162"/>
    <mergeCell ref="AM162:AP162"/>
    <mergeCell ref="AI161:AL161"/>
    <mergeCell ref="AM161:AP161"/>
    <mergeCell ref="AQ161:AT161"/>
    <mergeCell ref="AU161:AX161"/>
    <mergeCell ref="AY161:BB161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BC163:BF163"/>
    <mergeCell ref="BG163:BH163"/>
    <mergeCell ref="A164:B164"/>
    <mergeCell ref="C164:AB164"/>
    <mergeCell ref="AC164:AD164"/>
    <mergeCell ref="AE164:AH164"/>
    <mergeCell ref="AI164:AL164"/>
    <mergeCell ref="AM164:AP164"/>
    <mergeCell ref="AI163:AL163"/>
    <mergeCell ref="AM163:AP163"/>
    <mergeCell ref="AQ163:AT163"/>
    <mergeCell ref="AU163:AX163"/>
    <mergeCell ref="AY163:BB163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BC165:BF165"/>
    <mergeCell ref="BG165:BH165"/>
    <mergeCell ref="A166:B166"/>
    <mergeCell ref="C166:AB166"/>
    <mergeCell ref="AC166:AD166"/>
    <mergeCell ref="AE166:AH166"/>
    <mergeCell ref="AI166:AL166"/>
    <mergeCell ref="AM166:AP166"/>
    <mergeCell ref="AI165:AL165"/>
    <mergeCell ref="AM165:AP165"/>
    <mergeCell ref="AQ165:AT165"/>
    <mergeCell ref="AU165:AX165"/>
    <mergeCell ref="AY165:BB165"/>
    <mergeCell ref="AQ168:AT168"/>
    <mergeCell ref="AU168:AX168"/>
    <mergeCell ref="AY168:BB168"/>
    <mergeCell ref="BC168:BF168"/>
    <mergeCell ref="BG168:BH168"/>
    <mergeCell ref="A169:B169"/>
    <mergeCell ref="C169:AB169"/>
    <mergeCell ref="AC169:AD169"/>
    <mergeCell ref="AE169:AH169"/>
    <mergeCell ref="BC167:BF167"/>
    <mergeCell ref="BG167:BH167"/>
    <mergeCell ref="A168:B168"/>
    <mergeCell ref="C168:AB168"/>
    <mergeCell ref="AC168:AD168"/>
    <mergeCell ref="AE168:AH168"/>
    <mergeCell ref="AI168:AL168"/>
    <mergeCell ref="AM168:AP168"/>
    <mergeCell ref="AI167:AL167"/>
    <mergeCell ref="AM167:AP167"/>
    <mergeCell ref="AQ167:AT167"/>
    <mergeCell ref="AU167:AX167"/>
    <mergeCell ref="AY167:BB167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BC169:BF169"/>
    <mergeCell ref="BG169:BH169"/>
    <mergeCell ref="A170:B170"/>
    <mergeCell ref="C170:AB170"/>
    <mergeCell ref="AC170:AD170"/>
    <mergeCell ref="AE170:AH170"/>
    <mergeCell ref="AI170:AL170"/>
    <mergeCell ref="AM170:AP170"/>
    <mergeCell ref="AI169:AL169"/>
    <mergeCell ref="AM169:AP169"/>
    <mergeCell ref="AQ169:AT169"/>
    <mergeCell ref="AU169:AX169"/>
    <mergeCell ref="AY169:BB169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BC171:BF171"/>
    <mergeCell ref="BG171:BH171"/>
    <mergeCell ref="A172:B172"/>
    <mergeCell ref="C172:AB172"/>
    <mergeCell ref="AC172:AD172"/>
    <mergeCell ref="AE172:AH172"/>
    <mergeCell ref="AI172:AL172"/>
    <mergeCell ref="AM172:AP172"/>
    <mergeCell ref="AI171:AL171"/>
    <mergeCell ref="AM171:AP171"/>
    <mergeCell ref="AQ171:AT171"/>
    <mergeCell ref="AU171:AX171"/>
    <mergeCell ref="AY171:BB171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BC173:BF173"/>
    <mergeCell ref="BG173:BH173"/>
    <mergeCell ref="A174:B174"/>
    <mergeCell ref="C174:AB174"/>
    <mergeCell ref="AC174:AD174"/>
    <mergeCell ref="AE174:AH174"/>
    <mergeCell ref="AI174:AL174"/>
    <mergeCell ref="AM174:AP174"/>
    <mergeCell ref="AI173:AL173"/>
    <mergeCell ref="AM173:AP173"/>
    <mergeCell ref="AQ173:AT173"/>
    <mergeCell ref="AU173:AX173"/>
    <mergeCell ref="AY173:BB173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BC175:BF175"/>
    <mergeCell ref="BG175:BH175"/>
    <mergeCell ref="A176:B176"/>
    <mergeCell ref="C176:AB176"/>
    <mergeCell ref="AC176:AD176"/>
    <mergeCell ref="AE176:AH176"/>
    <mergeCell ref="AI176:AL176"/>
    <mergeCell ref="AM176:AP176"/>
    <mergeCell ref="AI175:AL175"/>
    <mergeCell ref="AM175:AP175"/>
    <mergeCell ref="AQ175:AT175"/>
    <mergeCell ref="AU175:AX175"/>
    <mergeCell ref="AY175:BB175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BC177:BF177"/>
    <mergeCell ref="BG177:BH177"/>
    <mergeCell ref="A178:B178"/>
    <mergeCell ref="C178:AB178"/>
    <mergeCell ref="AC178:AD178"/>
    <mergeCell ref="AE178:AH178"/>
    <mergeCell ref="AI178:AL178"/>
    <mergeCell ref="AM178:AP178"/>
    <mergeCell ref="AI177:AL177"/>
    <mergeCell ref="AM177:AP177"/>
    <mergeCell ref="AQ177:AT177"/>
    <mergeCell ref="AU177:AX177"/>
    <mergeCell ref="AY177:BB177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BC179:BF179"/>
    <mergeCell ref="BG179:BH179"/>
    <mergeCell ref="A180:B180"/>
    <mergeCell ref="C180:AB180"/>
    <mergeCell ref="AC180:AD180"/>
    <mergeCell ref="AE180:AH180"/>
    <mergeCell ref="AI180:AL180"/>
    <mergeCell ref="AM180:AP180"/>
    <mergeCell ref="AI179:AL179"/>
    <mergeCell ref="AM179:AP179"/>
    <mergeCell ref="AQ179:AT179"/>
    <mergeCell ref="AU179:AX179"/>
    <mergeCell ref="AY179:BB179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BC181:BF181"/>
    <mergeCell ref="BG181:BH181"/>
    <mergeCell ref="A182:B182"/>
    <mergeCell ref="C182:AB182"/>
    <mergeCell ref="AC182:AD182"/>
    <mergeCell ref="AE182:AH182"/>
    <mergeCell ref="AI182:AL182"/>
    <mergeCell ref="AM182:AP182"/>
    <mergeCell ref="AI181:AL181"/>
    <mergeCell ref="AM181:AP181"/>
    <mergeCell ref="AQ181:AT181"/>
    <mergeCell ref="AU181:AX181"/>
    <mergeCell ref="AY181:BB181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BC183:BF183"/>
    <mergeCell ref="BG183:BH183"/>
    <mergeCell ref="A184:B184"/>
    <mergeCell ref="C184:AB184"/>
    <mergeCell ref="AC184:AD184"/>
    <mergeCell ref="AE184:AH184"/>
    <mergeCell ref="AI184:AL184"/>
    <mergeCell ref="AM184:AP184"/>
    <mergeCell ref="AI183:AL183"/>
    <mergeCell ref="AM183:AP183"/>
    <mergeCell ref="AQ183:AT183"/>
    <mergeCell ref="AU183:AX183"/>
    <mergeCell ref="AY183:BB183"/>
    <mergeCell ref="AQ186:AT186"/>
    <mergeCell ref="AU186:AX186"/>
    <mergeCell ref="AY186:BB186"/>
    <mergeCell ref="BC186:BF186"/>
    <mergeCell ref="BG186:BH186"/>
    <mergeCell ref="A187:B187"/>
    <mergeCell ref="C187:AB187"/>
    <mergeCell ref="AC187:AD187"/>
    <mergeCell ref="AE187:AH187"/>
    <mergeCell ref="BC185:BF185"/>
    <mergeCell ref="BG185:BH185"/>
    <mergeCell ref="A186:B186"/>
    <mergeCell ref="C186:AB186"/>
    <mergeCell ref="AC186:AD186"/>
    <mergeCell ref="AE186:AH186"/>
    <mergeCell ref="AI186:AL186"/>
    <mergeCell ref="AM186:AP186"/>
    <mergeCell ref="AI185:AL185"/>
    <mergeCell ref="AM185:AP185"/>
    <mergeCell ref="AQ185:AT185"/>
    <mergeCell ref="AU185:AX185"/>
    <mergeCell ref="AY185:BB185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BC187:BF187"/>
    <mergeCell ref="BG187:BH187"/>
    <mergeCell ref="A188:B188"/>
    <mergeCell ref="C188:AB188"/>
    <mergeCell ref="AC188:AD188"/>
    <mergeCell ref="AE188:AH188"/>
    <mergeCell ref="AI188:AL188"/>
    <mergeCell ref="AM188:AP188"/>
    <mergeCell ref="AI187:AL187"/>
    <mergeCell ref="AM187:AP187"/>
    <mergeCell ref="AQ187:AT187"/>
    <mergeCell ref="AU187:AX187"/>
    <mergeCell ref="AY187:BB187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BC189:BF189"/>
    <mergeCell ref="BG189:BH189"/>
    <mergeCell ref="A190:B190"/>
    <mergeCell ref="C190:AB190"/>
    <mergeCell ref="AC190:AD190"/>
    <mergeCell ref="AE190:AH190"/>
    <mergeCell ref="AI190:AL190"/>
    <mergeCell ref="AM190:AP190"/>
    <mergeCell ref="AI189:AL189"/>
    <mergeCell ref="AM189:AP189"/>
    <mergeCell ref="AQ189:AT189"/>
    <mergeCell ref="AU189:AX189"/>
    <mergeCell ref="AY189:BB189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BC191:BF191"/>
    <mergeCell ref="BG191:BH191"/>
    <mergeCell ref="A192:B192"/>
    <mergeCell ref="C192:AB192"/>
    <mergeCell ref="AC192:AD192"/>
    <mergeCell ref="AE192:AH192"/>
    <mergeCell ref="AI192:AL192"/>
    <mergeCell ref="AM192:AP192"/>
    <mergeCell ref="AI191:AL191"/>
    <mergeCell ref="AM191:AP191"/>
    <mergeCell ref="AQ191:AT191"/>
    <mergeCell ref="AU191:AX191"/>
    <mergeCell ref="AY191:BB191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BC193:BF193"/>
    <mergeCell ref="BG193:BH193"/>
    <mergeCell ref="A194:B194"/>
    <mergeCell ref="C194:AB194"/>
    <mergeCell ref="AC194:AD194"/>
    <mergeCell ref="AE194:AH194"/>
    <mergeCell ref="AI194:AL194"/>
    <mergeCell ref="AM194:AP194"/>
    <mergeCell ref="AI193:AL193"/>
    <mergeCell ref="AM193:AP193"/>
    <mergeCell ref="AQ193:AT193"/>
    <mergeCell ref="AU193:AX193"/>
    <mergeCell ref="AY193:BB193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BC195:BF195"/>
    <mergeCell ref="BG195:BH195"/>
    <mergeCell ref="A196:B196"/>
    <mergeCell ref="C196:AB196"/>
    <mergeCell ref="AC196:AD196"/>
    <mergeCell ref="AE196:AH196"/>
    <mergeCell ref="AI196:AL196"/>
    <mergeCell ref="AM196:AP196"/>
    <mergeCell ref="AI195:AL195"/>
    <mergeCell ref="AM195:AP195"/>
    <mergeCell ref="AQ195:AT195"/>
    <mergeCell ref="AU195:AX195"/>
    <mergeCell ref="AY195:BB195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BC197:BF197"/>
    <mergeCell ref="BG197:BH197"/>
    <mergeCell ref="A198:B198"/>
    <mergeCell ref="C198:AB198"/>
    <mergeCell ref="AC198:AD198"/>
    <mergeCell ref="AE198:AH198"/>
    <mergeCell ref="AI198:AL198"/>
    <mergeCell ref="AM198:AP198"/>
    <mergeCell ref="AI197:AL197"/>
    <mergeCell ref="AM197:AP197"/>
    <mergeCell ref="AQ197:AT197"/>
    <mergeCell ref="AU197:AX197"/>
    <mergeCell ref="AY197:BB197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BC199:BF199"/>
    <mergeCell ref="BG199:BH199"/>
    <mergeCell ref="A200:B200"/>
    <mergeCell ref="C200:AB200"/>
    <mergeCell ref="AC200:AD200"/>
    <mergeCell ref="AE200:AH200"/>
    <mergeCell ref="AI200:AL200"/>
    <mergeCell ref="AM200:AP200"/>
    <mergeCell ref="AI199:AL199"/>
    <mergeCell ref="AM199:AP199"/>
    <mergeCell ref="AQ199:AT199"/>
    <mergeCell ref="AU199:AX199"/>
    <mergeCell ref="AY199:BB199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BC201:BF201"/>
    <mergeCell ref="BG201:BH201"/>
    <mergeCell ref="A202:B202"/>
    <mergeCell ref="C202:AB202"/>
    <mergeCell ref="AC202:AD202"/>
    <mergeCell ref="AE202:AH202"/>
    <mergeCell ref="AI202:AL202"/>
    <mergeCell ref="AM202:AP202"/>
    <mergeCell ref="AI201:AL201"/>
    <mergeCell ref="AM201:AP201"/>
    <mergeCell ref="AQ201:AT201"/>
    <mergeCell ref="AU201:AX201"/>
    <mergeCell ref="AY201:BB201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BC203:BF203"/>
    <mergeCell ref="BG203:BH203"/>
    <mergeCell ref="A204:B204"/>
    <mergeCell ref="C204:AB204"/>
    <mergeCell ref="AC204:AD204"/>
    <mergeCell ref="AE204:AH204"/>
    <mergeCell ref="AI204:AL204"/>
    <mergeCell ref="AM204:AP204"/>
    <mergeCell ref="AI203:AL203"/>
    <mergeCell ref="AM203:AP203"/>
    <mergeCell ref="AQ203:AT203"/>
    <mergeCell ref="AU203:AX203"/>
    <mergeCell ref="AY203:BB203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BC205:BF205"/>
    <mergeCell ref="BG205:BH205"/>
    <mergeCell ref="A206:B206"/>
    <mergeCell ref="C206:AB206"/>
    <mergeCell ref="AC206:AD206"/>
    <mergeCell ref="AE206:AH206"/>
    <mergeCell ref="AI206:AL206"/>
    <mergeCell ref="AM206:AP206"/>
    <mergeCell ref="AI205:AL205"/>
    <mergeCell ref="AM205:AP205"/>
    <mergeCell ref="AQ205:AT205"/>
    <mergeCell ref="AU205:AX205"/>
    <mergeCell ref="AY205:BB205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BC207:BF207"/>
    <mergeCell ref="BG207:BH207"/>
    <mergeCell ref="A208:B208"/>
    <mergeCell ref="C208:AB208"/>
    <mergeCell ref="AC208:AD208"/>
    <mergeCell ref="AE208:AH208"/>
    <mergeCell ref="AI208:AL208"/>
    <mergeCell ref="AM208:AP208"/>
    <mergeCell ref="AI207:AL207"/>
    <mergeCell ref="AM207:AP207"/>
    <mergeCell ref="AQ207:AT207"/>
    <mergeCell ref="AU207:AX207"/>
    <mergeCell ref="AY207:BB207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BC209:BF209"/>
    <mergeCell ref="BG209:BH209"/>
    <mergeCell ref="A210:B210"/>
    <mergeCell ref="C210:AB210"/>
    <mergeCell ref="AC210:AD210"/>
    <mergeCell ref="AE210:AH210"/>
    <mergeCell ref="AI210:AL210"/>
    <mergeCell ref="AM210:AP210"/>
    <mergeCell ref="AI209:AL209"/>
    <mergeCell ref="AM209:AP209"/>
    <mergeCell ref="AQ209:AT209"/>
    <mergeCell ref="AU209:AX209"/>
    <mergeCell ref="AY209:BB209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BC211:BF211"/>
    <mergeCell ref="BG211:BH211"/>
    <mergeCell ref="A212:B212"/>
    <mergeCell ref="C212:AB212"/>
    <mergeCell ref="AC212:AD212"/>
    <mergeCell ref="AE212:AH212"/>
    <mergeCell ref="AI212:AL212"/>
    <mergeCell ref="AM212:AP212"/>
    <mergeCell ref="AI211:AL211"/>
    <mergeCell ref="AM211:AP211"/>
    <mergeCell ref="AQ211:AT211"/>
    <mergeCell ref="AU211:AX211"/>
    <mergeCell ref="AY211:BB211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BC213:BF213"/>
    <mergeCell ref="BG213:BH213"/>
    <mergeCell ref="A214:B214"/>
    <mergeCell ref="C214:AB214"/>
    <mergeCell ref="AC214:AD214"/>
    <mergeCell ref="AE214:AH214"/>
    <mergeCell ref="AI214:AL214"/>
    <mergeCell ref="AM214:AP214"/>
    <mergeCell ref="AI213:AL213"/>
    <mergeCell ref="AM213:AP213"/>
    <mergeCell ref="AQ213:AT213"/>
    <mergeCell ref="AU213:AX213"/>
    <mergeCell ref="AY213:BB213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BC215:BF215"/>
    <mergeCell ref="BG215:BH215"/>
    <mergeCell ref="A216:B216"/>
    <mergeCell ref="C216:AB216"/>
    <mergeCell ref="AC216:AD216"/>
    <mergeCell ref="AE216:AH216"/>
    <mergeCell ref="AI216:AL216"/>
    <mergeCell ref="AM216:AP216"/>
    <mergeCell ref="AI215:AL215"/>
    <mergeCell ref="AM215:AP215"/>
    <mergeCell ref="AQ215:AT215"/>
    <mergeCell ref="AU215:AX215"/>
    <mergeCell ref="AY215:BB215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BC217:BF217"/>
    <mergeCell ref="BG217:BH217"/>
    <mergeCell ref="A218:B218"/>
    <mergeCell ref="C218:AB218"/>
    <mergeCell ref="AC218:AD218"/>
    <mergeCell ref="AE218:AH218"/>
    <mergeCell ref="AI218:AL218"/>
    <mergeCell ref="AM218:AP218"/>
    <mergeCell ref="AI217:AL217"/>
    <mergeCell ref="AM217:AP217"/>
    <mergeCell ref="AQ217:AT217"/>
    <mergeCell ref="AU217:AX217"/>
    <mergeCell ref="AY217:BB217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BC219:BF219"/>
    <mergeCell ref="BG219:BH219"/>
    <mergeCell ref="A220:B220"/>
    <mergeCell ref="C220:AB220"/>
    <mergeCell ref="AC220:AD220"/>
    <mergeCell ref="AE220:AH220"/>
    <mergeCell ref="AI220:AL220"/>
    <mergeCell ref="AM220:AP220"/>
    <mergeCell ref="AI219:AL219"/>
    <mergeCell ref="AM219:AP219"/>
    <mergeCell ref="AQ219:AT219"/>
    <mergeCell ref="AU219:AX219"/>
    <mergeCell ref="AY219:BB219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BC221:BF221"/>
    <mergeCell ref="BG221:BH221"/>
    <mergeCell ref="A222:B222"/>
    <mergeCell ref="C222:AB222"/>
    <mergeCell ref="AC222:AD222"/>
    <mergeCell ref="AE222:AH222"/>
    <mergeCell ref="AI222:AL222"/>
    <mergeCell ref="AM222:AP222"/>
    <mergeCell ref="AI221:AL221"/>
    <mergeCell ref="AM221:AP221"/>
    <mergeCell ref="AQ221:AT221"/>
    <mergeCell ref="AU221:AX221"/>
    <mergeCell ref="AY221:BB221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BC223:BF223"/>
    <mergeCell ref="BG223:BH223"/>
    <mergeCell ref="A224:B224"/>
    <mergeCell ref="C224:AB224"/>
    <mergeCell ref="AC224:AD224"/>
    <mergeCell ref="AE224:AH224"/>
    <mergeCell ref="AI224:AL224"/>
    <mergeCell ref="AM224:AP224"/>
    <mergeCell ref="AI223:AL223"/>
    <mergeCell ref="AM223:AP223"/>
    <mergeCell ref="AQ223:AT223"/>
    <mergeCell ref="AU223:AX223"/>
    <mergeCell ref="AY223:BB223"/>
    <mergeCell ref="AM228:AP228"/>
    <mergeCell ref="AQ228:AT228"/>
    <mergeCell ref="AU228:AX228"/>
    <mergeCell ref="AY228:BB228"/>
    <mergeCell ref="BC228:BF228"/>
    <mergeCell ref="BG228:BH228"/>
    <mergeCell ref="AQ226:AT226"/>
    <mergeCell ref="AU226:AX226"/>
    <mergeCell ref="AY226:BB226"/>
    <mergeCell ref="BC226:BF226"/>
    <mergeCell ref="BG226:BH226"/>
    <mergeCell ref="AC228:AD228"/>
    <mergeCell ref="AE228:AH228"/>
    <mergeCell ref="AI228:AL228"/>
    <mergeCell ref="BC225:BF225"/>
    <mergeCell ref="BG225:BH225"/>
    <mergeCell ref="A226:B226"/>
    <mergeCell ref="C226:AB226"/>
    <mergeCell ref="AC226:AD226"/>
    <mergeCell ref="AE226:AH226"/>
    <mergeCell ref="AI226:AL226"/>
    <mergeCell ref="AM226:AP226"/>
    <mergeCell ref="AI225:AL225"/>
    <mergeCell ref="AM225:AP225"/>
    <mergeCell ref="AQ225:AT225"/>
    <mergeCell ref="AU225:AX225"/>
    <mergeCell ref="AY225:BB225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3" fitToHeight="0" orientation="landscape" r:id="rId1"/>
  <headerFooter alignWithMargins="0">
    <oddFooter>&amp;P. oldal, összesen: &amp;N</oddFooter>
  </headerFooter>
  <rowBreaks count="8" manualBreakCount="8">
    <brk id="21" max="59" man="1"/>
    <brk id="42" max="16383" man="1"/>
    <brk id="64" max="59" man="1"/>
    <brk id="80" max="59" man="1"/>
    <brk id="102" max="16383" man="1"/>
    <brk id="124" max="59" man="1"/>
    <brk id="187" max="59" man="1"/>
    <brk id="204" max="5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23"/>
  <sheetViews>
    <sheetView view="pageBreakPreview" zoomScaleSheetLayoutView="100" workbookViewId="0">
      <selection sqref="A1:BE1"/>
    </sheetView>
  </sheetViews>
  <sheetFormatPr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552" t="s">
        <v>942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552"/>
      <c r="BA1" s="552"/>
      <c r="BB1" s="552"/>
      <c r="BC1" s="552"/>
      <c r="BD1" s="552"/>
      <c r="BE1" s="552"/>
    </row>
    <row r="2" spans="1:57" ht="28.5" customHeight="1">
      <c r="A2" s="417" t="s">
        <v>476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578"/>
      <c r="AL2" s="578"/>
      <c r="AM2" s="578"/>
      <c r="AN2" s="578"/>
      <c r="AO2" s="578"/>
      <c r="AP2" s="578"/>
      <c r="AQ2" s="578"/>
      <c r="AR2" s="578"/>
      <c r="AS2" s="578"/>
      <c r="AT2" s="578"/>
      <c r="AU2" s="578"/>
      <c r="AV2" s="578"/>
      <c r="AW2" s="578"/>
      <c r="AX2" s="578"/>
      <c r="AY2" s="578"/>
      <c r="AZ2" s="578"/>
      <c r="BA2" s="578"/>
      <c r="BB2" s="578"/>
      <c r="BC2" s="578"/>
      <c r="BD2" s="578"/>
      <c r="BE2" s="579"/>
    </row>
    <row r="3" spans="1:57" ht="15" customHeight="1">
      <c r="A3" s="420" t="s">
        <v>554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1"/>
    </row>
    <row r="4" spans="1:57" ht="15.95" customHeight="1">
      <c r="A4" s="582" t="s">
        <v>444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582"/>
      <c r="AX4" s="582"/>
      <c r="AY4" s="582"/>
      <c r="AZ4" s="582"/>
      <c r="BA4" s="582"/>
      <c r="BB4" s="582"/>
      <c r="BC4" s="582"/>
      <c r="BD4" s="582"/>
      <c r="BE4" s="582"/>
    </row>
    <row r="5" spans="1:57" s="9" customFormat="1" ht="20.100000000000001" customHeight="1">
      <c r="A5" s="425" t="s">
        <v>441</v>
      </c>
      <c r="B5" s="425"/>
      <c r="C5" s="426" t="s">
        <v>465</v>
      </c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 t="s">
        <v>466</v>
      </c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</row>
    <row r="6" spans="1:57" s="9" customFormat="1" ht="20.100000000000001" customHeight="1">
      <c r="A6" s="425"/>
      <c r="B6" s="425"/>
      <c r="C6" s="426" t="s">
        <v>548</v>
      </c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548" t="s">
        <v>906</v>
      </c>
      <c r="S6" s="428"/>
      <c r="T6" s="428"/>
      <c r="U6" s="428"/>
      <c r="V6" s="548" t="s">
        <v>907</v>
      </c>
      <c r="W6" s="428"/>
      <c r="X6" s="428"/>
      <c r="Y6" s="428"/>
      <c r="Z6" s="548" t="s">
        <v>438</v>
      </c>
      <c r="AA6" s="428"/>
      <c r="AB6" s="428"/>
      <c r="AC6" s="428"/>
      <c r="AD6" s="428" t="s">
        <v>548</v>
      </c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548" t="s">
        <v>906</v>
      </c>
      <c r="AU6" s="428"/>
      <c r="AV6" s="428"/>
      <c r="AW6" s="428"/>
      <c r="AX6" s="548" t="s">
        <v>907</v>
      </c>
      <c r="AY6" s="428"/>
      <c r="AZ6" s="428"/>
      <c r="BA6" s="428"/>
      <c r="BB6" s="548" t="s">
        <v>438</v>
      </c>
      <c r="BC6" s="428"/>
      <c r="BD6" s="428"/>
      <c r="BE6" s="428"/>
    </row>
    <row r="7" spans="1:57" s="9" customFormat="1" ht="12.75" customHeight="1">
      <c r="A7" s="583" t="s">
        <v>176</v>
      </c>
      <c r="B7" s="583"/>
      <c r="C7" s="584" t="s">
        <v>177</v>
      </c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 t="s">
        <v>178</v>
      </c>
      <c r="S7" s="584"/>
      <c r="T7" s="584"/>
      <c r="U7" s="584"/>
      <c r="V7" s="584" t="s">
        <v>175</v>
      </c>
      <c r="W7" s="584"/>
      <c r="X7" s="584"/>
      <c r="Y7" s="584"/>
      <c r="Z7" s="584" t="s">
        <v>440</v>
      </c>
      <c r="AA7" s="584"/>
      <c r="AB7" s="584"/>
      <c r="AC7" s="584"/>
      <c r="AD7" s="584" t="s">
        <v>558</v>
      </c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 t="s">
        <v>559</v>
      </c>
      <c r="AU7" s="584"/>
      <c r="AV7" s="584"/>
      <c r="AW7" s="584"/>
      <c r="AX7" s="584" t="s">
        <v>573</v>
      </c>
      <c r="AY7" s="584"/>
      <c r="AZ7" s="584"/>
      <c r="BA7" s="584"/>
      <c r="BB7" s="584" t="s">
        <v>574</v>
      </c>
      <c r="BC7" s="584"/>
      <c r="BD7" s="584"/>
      <c r="BE7" s="584"/>
    </row>
    <row r="8" spans="1:57" s="9" customFormat="1" ht="20.100000000000001" customHeight="1">
      <c r="A8" s="557" t="s">
        <v>0</v>
      </c>
      <c r="B8" s="558"/>
      <c r="C8" s="559" t="s">
        <v>894</v>
      </c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60">
        <v>46000</v>
      </c>
      <c r="S8" s="560"/>
      <c r="T8" s="560"/>
      <c r="U8" s="560"/>
      <c r="V8" s="560">
        <v>50000</v>
      </c>
      <c r="W8" s="560"/>
      <c r="X8" s="560"/>
      <c r="Y8" s="560"/>
      <c r="Z8" s="560">
        <v>50000</v>
      </c>
      <c r="AA8" s="560"/>
      <c r="AB8" s="560"/>
      <c r="AC8" s="560"/>
      <c r="AD8" s="559" t="s">
        <v>899</v>
      </c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64">
        <v>10000</v>
      </c>
      <c r="AU8" s="564"/>
      <c r="AV8" s="564"/>
      <c r="AW8" s="564"/>
      <c r="AX8" s="564">
        <v>0</v>
      </c>
      <c r="AY8" s="564"/>
      <c r="AZ8" s="564"/>
      <c r="BA8" s="564"/>
      <c r="BB8" s="564">
        <v>0</v>
      </c>
      <c r="BC8" s="564"/>
      <c r="BD8" s="564"/>
      <c r="BE8" s="564"/>
    </row>
    <row r="9" spans="1:57" s="9" customFormat="1" ht="20.100000000000001" customHeight="1">
      <c r="A9" s="557" t="s">
        <v>1</v>
      </c>
      <c r="B9" s="558"/>
      <c r="C9" s="559" t="s">
        <v>901</v>
      </c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60">
        <v>32688</v>
      </c>
      <c r="S9" s="560"/>
      <c r="T9" s="560"/>
      <c r="U9" s="560"/>
      <c r="V9" s="560">
        <v>32688</v>
      </c>
      <c r="W9" s="560"/>
      <c r="X9" s="560"/>
      <c r="Y9" s="560"/>
      <c r="Z9" s="561">
        <v>32688</v>
      </c>
      <c r="AA9" s="562"/>
      <c r="AB9" s="562"/>
      <c r="AC9" s="563"/>
      <c r="AD9" s="559" t="s">
        <v>913</v>
      </c>
      <c r="AE9" s="559"/>
      <c r="AF9" s="559"/>
      <c r="AG9" s="559"/>
      <c r="AH9" s="559"/>
      <c r="AI9" s="559"/>
      <c r="AJ9" s="559"/>
      <c r="AK9" s="559"/>
      <c r="AL9" s="559"/>
      <c r="AM9" s="559"/>
      <c r="AN9" s="559"/>
      <c r="AO9" s="559"/>
      <c r="AP9" s="559"/>
      <c r="AQ9" s="559"/>
      <c r="AR9" s="559"/>
      <c r="AS9" s="559"/>
      <c r="AT9" s="564">
        <v>0</v>
      </c>
      <c r="AU9" s="564"/>
      <c r="AV9" s="564"/>
      <c r="AW9" s="564"/>
      <c r="AX9" s="564">
        <v>126</v>
      </c>
      <c r="AY9" s="564"/>
      <c r="AZ9" s="564"/>
      <c r="BA9" s="564"/>
      <c r="BB9" s="564">
        <v>126</v>
      </c>
      <c r="BC9" s="564"/>
      <c r="BD9" s="564"/>
      <c r="BE9" s="564"/>
    </row>
    <row r="10" spans="1:57" s="9" customFormat="1" ht="20.100000000000001" customHeight="1">
      <c r="A10" s="557" t="s">
        <v>2</v>
      </c>
      <c r="B10" s="558"/>
      <c r="C10" s="559" t="s">
        <v>908</v>
      </c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>
        <v>0</v>
      </c>
      <c r="S10" s="560"/>
      <c r="T10" s="560"/>
      <c r="U10" s="560"/>
      <c r="V10" s="560">
        <v>216</v>
      </c>
      <c r="W10" s="560"/>
      <c r="X10" s="560"/>
      <c r="Y10" s="560"/>
      <c r="Z10" s="561">
        <v>216</v>
      </c>
      <c r="AA10" s="562"/>
      <c r="AB10" s="562"/>
      <c r="AC10" s="563"/>
      <c r="AD10" s="559" t="s">
        <v>914</v>
      </c>
      <c r="AE10" s="559"/>
      <c r="AF10" s="559"/>
      <c r="AG10" s="559"/>
      <c r="AH10" s="559"/>
      <c r="AI10" s="559"/>
      <c r="AJ10" s="559"/>
      <c r="AK10" s="559"/>
      <c r="AL10" s="559"/>
      <c r="AM10" s="559"/>
      <c r="AN10" s="559"/>
      <c r="AO10" s="559"/>
      <c r="AP10" s="559"/>
      <c r="AQ10" s="559"/>
      <c r="AR10" s="559"/>
      <c r="AS10" s="559"/>
      <c r="AT10" s="564">
        <v>0</v>
      </c>
      <c r="AU10" s="564"/>
      <c r="AV10" s="564"/>
      <c r="AW10" s="564"/>
      <c r="AX10" s="564">
        <v>60</v>
      </c>
      <c r="AY10" s="564"/>
      <c r="AZ10" s="564"/>
      <c r="BA10" s="564"/>
      <c r="BB10" s="565">
        <v>60</v>
      </c>
      <c r="BC10" s="566"/>
      <c r="BD10" s="566"/>
      <c r="BE10" s="567"/>
    </row>
    <row r="11" spans="1:57" s="9" customFormat="1" ht="20.100000000000001" customHeight="1">
      <c r="A11" s="557" t="s">
        <v>4</v>
      </c>
      <c r="B11" s="558"/>
      <c r="C11" s="559" t="s">
        <v>910</v>
      </c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60">
        <v>0</v>
      </c>
      <c r="S11" s="560"/>
      <c r="T11" s="560"/>
      <c r="U11" s="560"/>
      <c r="V11" s="560">
        <v>65</v>
      </c>
      <c r="W11" s="560"/>
      <c r="X11" s="560"/>
      <c r="Y11" s="560"/>
      <c r="Z11" s="561">
        <v>65</v>
      </c>
      <c r="AA11" s="562"/>
      <c r="AB11" s="562"/>
      <c r="AC11" s="563"/>
      <c r="AD11" s="559" t="s">
        <v>919</v>
      </c>
      <c r="AE11" s="559"/>
      <c r="AF11" s="559"/>
      <c r="AG11" s="559"/>
      <c r="AH11" s="559"/>
      <c r="AI11" s="559"/>
      <c r="AJ11" s="559"/>
      <c r="AK11" s="559"/>
      <c r="AL11" s="559"/>
      <c r="AM11" s="559"/>
      <c r="AN11" s="559"/>
      <c r="AO11" s="559"/>
      <c r="AP11" s="559"/>
      <c r="AQ11" s="559"/>
      <c r="AR11" s="559"/>
      <c r="AS11" s="559"/>
      <c r="AT11" s="564">
        <v>0</v>
      </c>
      <c r="AU11" s="564"/>
      <c r="AV11" s="564"/>
      <c r="AW11" s="564"/>
      <c r="AX11" s="564">
        <v>24600</v>
      </c>
      <c r="AY11" s="564"/>
      <c r="AZ11" s="564"/>
      <c r="BA11" s="564"/>
      <c r="BB11" s="565">
        <v>24600</v>
      </c>
      <c r="BC11" s="566"/>
      <c r="BD11" s="566"/>
      <c r="BE11" s="567"/>
    </row>
    <row r="12" spans="1:57" s="9" customFormat="1" ht="20.100000000000001" customHeight="1">
      <c r="A12" s="557" t="s">
        <v>5</v>
      </c>
      <c r="B12" s="558"/>
      <c r="C12" s="559" t="s">
        <v>911</v>
      </c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60">
        <v>0</v>
      </c>
      <c r="S12" s="560"/>
      <c r="T12" s="560"/>
      <c r="U12" s="560"/>
      <c r="V12" s="560">
        <v>129</v>
      </c>
      <c r="W12" s="560"/>
      <c r="X12" s="560"/>
      <c r="Y12" s="560"/>
      <c r="Z12" s="561">
        <v>129</v>
      </c>
      <c r="AA12" s="562"/>
      <c r="AB12" s="562"/>
      <c r="AC12" s="563"/>
      <c r="AD12" s="559" t="s">
        <v>922</v>
      </c>
      <c r="AE12" s="559"/>
      <c r="AF12" s="559"/>
      <c r="AG12" s="559"/>
      <c r="AH12" s="559"/>
      <c r="AI12" s="559"/>
      <c r="AJ12" s="559"/>
      <c r="AK12" s="559"/>
      <c r="AL12" s="559"/>
      <c r="AM12" s="559"/>
      <c r="AN12" s="559"/>
      <c r="AO12" s="559"/>
      <c r="AP12" s="559"/>
      <c r="AQ12" s="559"/>
      <c r="AR12" s="559"/>
      <c r="AS12" s="559"/>
      <c r="AT12" s="564">
        <v>0</v>
      </c>
      <c r="AU12" s="564"/>
      <c r="AV12" s="564"/>
      <c r="AW12" s="564"/>
      <c r="AX12" s="564">
        <v>61</v>
      </c>
      <c r="AY12" s="564"/>
      <c r="AZ12" s="564"/>
      <c r="BA12" s="564"/>
      <c r="BB12" s="565">
        <v>61</v>
      </c>
      <c r="BC12" s="566"/>
      <c r="BD12" s="566"/>
      <c r="BE12" s="567"/>
    </row>
    <row r="13" spans="1:57" s="9" customFormat="1" ht="20.100000000000001" customHeight="1">
      <c r="A13" s="557" t="s">
        <v>6</v>
      </c>
      <c r="B13" s="558"/>
      <c r="C13" s="559" t="s">
        <v>912</v>
      </c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60">
        <v>0</v>
      </c>
      <c r="S13" s="560"/>
      <c r="T13" s="560"/>
      <c r="U13" s="560"/>
      <c r="V13" s="560">
        <v>5000</v>
      </c>
      <c r="W13" s="560"/>
      <c r="X13" s="560"/>
      <c r="Y13" s="560"/>
      <c r="Z13" s="561">
        <v>5000</v>
      </c>
      <c r="AA13" s="562"/>
      <c r="AB13" s="562"/>
      <c r="AC13" s="563"/>
      <c r="AD13" s="559" t="s">
        <v>934</v>
      </c>
      <c r="AE13" s="559"/>
      <c r="AF13" s="559"/>
      <c r="AG13" s="559"/>
      <c r="AH13" s="559"/>
      <c r="AI13" s="559"/>
      <c r="AJ13" s="559"/>
      <c r="AK13" s="559"/>
      <c r="AL13" s="559"/>
      <c r="AM13" s="559"/>
      <c r="AN13" s="559"/>
      <c r="AO13" s="559"/>
      <c r="AP13" s="559"/>
      <c r="AQ13" s="559"/>
      <c r="AR13" s="559"/>
      <c r="AS13" s="559"/>
      <c r="AT13" s="564">
        <v>0</v>
      </c>
      <c r="AU13" s="564"/>
      <c r="AV13" s="564"/>
      <c r="AW13" s="564"/>
      <c r="AX13" s="564">
        <v>1268</v>
      </c>
      <c r="AY13" s="564"/>
      <c r="AZ13" s="564"/>
      <c r="BA13" s="564"/>
      <c r="BB13" s="565">
        <v>1268</v>
      </c>
      <c r="BC13" s="566"/>
      <c r="BD13" s="566"/>
      <c r="BE13" s="567"/>
    </row>
    <row r="14" spans="1:57" s="9" customFormat="1" ht="20.100000000000001" customHeight="1">
      <c r="A14" s="557" t="s">
        <v>6</v>
      </c>
      <c r="B14" s="558"/>
      <c r="C14" s="559" t="s">
        <v>930</v>
      </c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60">
        <v>0</v>
      </c>
      <c r="S14" s="560"/>
      <c r="T14" s="560"/>
      <c r="U14" s="560"/>
      <c r="V14" s="560">
        <v>3000</v>
      </c>
      <c r="W14" s="560"/>
      <c r="X14" s="560"/>
      <c r="Y14" s="560"/>
      <c r="Z14" s="561">
        <v>1000</v>
      </c>
      <c r="AA14" s="562"/>
      <c r="AB14" s="562"/>
      <c r="AC14" s="563"/>
      <c r="AD14" s="559" t="s">
        <v>935</v>
      </c>
      <c r="AE14" s="559"/>
      <c r="AF14" s="559"/>
      <c r="AG14" s="559"/>
      <c r="AH14" s="559"/>
      <c r="AI14" s="559"/>
      <c r="AJ14" s="559"/>
      <c r="AK14" s="559"/>
      <c r="AL14" s="559"/>
      <c r="AM14" s="559"/>
      <c r="AN14" s="559"/>
      <c r="AO14" s="559"/>
      <c r="AP14" s="559"/>
      <c r="AQ14" s="559"/>
      <c r="AR14" s="559"/>
      <c r="AS14" s="559"/>
      <c r="AT14" s="564">
        <v>0</v>
      </c>
      <c r="AU14" s="564"/>
      <c r="AV14" s="564"/>
      <c r="AW14" s="564"/>
      <c r="AX14" s="564">
        <v>478</v>
      </c>
      <c r="AY14" s="564"/>
      <c r="AZ14" s="564"/>
      <c r="BA14" s="564"/>
      <c r="BB14" s="565">
        <v>478</v>
      </c>
      <c r="BC14" s="566"/>
      <c r="BD14" s="566"/>
      <c r="BE14" s="567"/>
    </row>
    <row r="15" spans="1:57" s="9" customFormat="1" ht="20.100000000000001" customHeight="1">
      <c r="A15" s="557" t="s">
        <v>7</v>
      </c>
      <c r="B15" s="558"/>
      <c r="C15" s="559" t="s">
        <v>923</v>
      </c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60">
        <v>0</v>
      </c>
      <c r="S15" s="560"/>
      <c r="T15" s="560"/>
      <c r="U15" s="560"/>
      <c r="V15" s="560">
        <v>34</v>
      </c>
      <c r="W15" s="560"/>
      <c r="X15" s="560"/>
      <c r="Y15" s="560"/>
      <c r="Z15" s="561">
        <v>34</v>
      </c>
      <c r="AA15" s="562"/>
      <c r="AB15" s="562"/>
      <c r="AC15" s="563"/>
      <c r="AD15" s="559"/>
      <c r="AE15" s="559"/>
      <c r="AF15" s="559"/>
      <c r="AG15" s="559"/>
      <c r="AH15" s="559"/>
      <c r="AI15" s="559"/>
      <c r="AJ15" s="559"/>
      <c r="AK15" s="559"/>
      <c r="AL15" s="559"/>
      <c r="AM15" s="559"/>
      <c r="AN15" s="559"/>
      <c r="AO15" s="559"/>
      <c r="AP15" s="559"/>
      <c r="AQ15" s="559"/>
      <c r="AR15" s="559"/>
      <c r="AS15" s="559"/>
      <c r="AT15" s="564"/>
      <c r="AU15" s="564"/>
      <c r="AV15" s="564"/>
      <c r="AW15" s="564"/>
      <c r="AX15" s="564"/>
      <c r="AY15" s="564"/>
      <c r="AZ15" s="564"/>
      <c r="BA15" s="564"/>
      <c r="BB15" s="565"/>
      <c r="BC15" s="566"/>
      <c r="BD15" s="566"/>
      <c r="BE15" s="567"/>
    </row>
    <row r="16" spans="1:57" s="9" customFormat="1" ht="20.100000000000001" customHeight="1">
      <c r="A16" s="557" t="s">
        <v>8</v>
      </c>
      <c r="B16" s="558"/>
      <c r="C16" s="559" t="s">
        <v>932</v>
      </c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60">
        <v>0</v>
      </c>
      <c r="S16" s="560"/>
      <c r="T16" s="560"/>
      <c r="U16" s="560"/>
      <c r="V16" s="560">
        <v>80</v>
      </c>
      <c r="W16" s="560"/>
      <c r="X16" s="560"/>
      <c r="Y16" s="560"/>
      <c r="Z16" s="561">
        <v>80</v>
      </c>
      <c r="AA16" s="562"/>
      <c r="AB16" s="562"/>
      <c r="AC16" s="563"/>
      <c r="AD16" s="559"/>
      <c r="AE16" s="559"/>
      <c r="AF16" s="559"/>
      <c r="AG16" s="559"/>
      <c r="AH16" s="559"/>
      <c r="AI16" s="559"/>
      <c r="AJ16" s="559"/>
      <c r="AK16" s="559"/>
      <c r="AL16" s="559"/>
      <c r="AM16" s="559"/>
      <c r="AN16" s="559"/>
      <c r="AO16" s="559"/>
      <c r="AP16" s="559"/>
      <c r="AQ16" s="559"/>
      <c r="AR16" s="559"/>
      <c r="AS16" s="559"/>
      <c r="AT16" s="564"/>
      <c r="AU16" s="564"/>
      <c r="AV16" s="564"/>
      <c r="AW16" s="564"/>
      <c r="AX16" s="564"/>
      <c r="AY16" s="564"/>
      <c r="AZ16" s="564"/>
      <c r="BA16" s="564"/>
      <c r="BB16" s="565"/>
      <c r="BC16" s="566"/>
      <c r="BD16" s="566"/>
      <c r="BE16" s="567"/>
    </row>
    <row r="17" spans="1:57" s="9" customFormat="1" ht="20.100000000000001" customHeight="1">
      <c r="A17" s="557" t="s">
        <v>9</v>
      </c>
      <c r="B17" s="558"/>
      <c r="C17" s="559" t="s">
        <v>931</v>
      </c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60">
        <v>0</v>
      </c>
      <c r="S17" s="560"/>
      <c r="T17" s="560"/>
      <c r="U17" s="560"/>
      <c r="V17" s="560">
        <v>37</v>
      </c>
      <c r="W17" s="560"/>
      <c r="X17" s="560"/>
      <c r="Y17" s="560"/>
      <c r="Z17" s="561">
        <v>37</v>
      </c>
      <c r="AA17" s="562"/>
      <c r="AB17" s="562"/>
      <c r="AC17" s="563"/>
      <c r="AD17" s="559"/>
      <c r="AE17" s="559"/>
      <c r="AF17" s="559"/>
      <c r="AG17" s="559"/>
      <c r="AH17" s="559"/>
      <c r="AI17" s="559"/>
      <c r="AJ17" s="559"/>
      <c r="AK17" s="559"/>
      <c r="AL17" s="559"/>
      <c r="AM17" s="559"/>
      <c r="AN17" s="559"/>
      <c r="AO17" s="559"/>
      <c r="AP17" s="559"/>
      <c r="AQ17" s="559"/>
      <c r="AR17" s="559"/>
      <c r="AS17" s="559"/>
      <c r="AT17" s="564"/>
      <c r="AU17" s="564"/>
      <c r="AV17" s="564"/>
      <c r="AW17" s="564"/>
      <c r="AX17" s="564"/>
      <c r="AY17" s="564"/>
      <c r="AZ17" s="564"/>
      <c r="BA17" s="564"/>
      <c r="BB17" s="565"/>
      <c r="BC17" s="566"/>
      <c r="BD17" s="566"/>
      <c r="BE17" s="567"/>
    </row>
    <row r="18" spans="1:57" s="9" customFormat="1" ht="20.100000000000001" customHeight="1">
      <c r="A18" s="557" t="s">
        <v>10</v>
      </c>
      <c r="B18" s="558"/>
      <c r="C18" s="559" t="s">
        <v>920</v>
      </c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60">
        <v>0</v>
      </c>
      <c r="S18" s="560"/>
      <c r="T18" s="560"/>
      <c r="U18" s="560"/>
      <c r="V18" s="560">
        <v>54</v>
      </c>
      <c r="W18" s="560"/>
      <c r="X18" s="560"/>
      <c r="Y18" s="560"/>
      <c r="Z18" s="561">
        <v>54</v>
      </c>
      <c r="AA18" s="562"/>
      <c r="AB18" s="562"/>
      <c r="AC18" s="563"/>
      <c r="AD18" s="559"/>
      <c r="AE18" s="559"/>
      <c r="AF18" s="559"/>
      <c r="AG18" s="559"/>
      <c r="AH18" s="559"/>
      <c r="AI18" s="559"/>
      <c r="AJ18" s="559"/>
      <c r="AK18" s="559"/>
      <c r="AL18" s="559"/>
      <c r="AM18" s="559"/>
      <c r="AN18" s="559"/>
      <c r="AO18" s="559"/>
      <c r="AP18" s="559"/>
      <c r="AQ18" s="559"/>
      <c r="AR18" s="559"/>
      <c r="AS18" s="559"/>
      <c r="AT18" s="564"/>
      <c r="AU18" s="564"/>
      <c r="AV18" s="564"/>
      <c r="AW18" s="564"/>
      <c r="AX18" s="564"/>
      <c r="AY18" s="564"/>
      <c r="AZ18" s="564"/>
      <c r="BA18" s="564"/>
      <c r="BB18" s="565"/>
      <c r="BC18" s="566"/>
      <c r="BD18" s="566"/>
      <c r="BE18" s="567"/>
    </row>
    <row r="19" spans="1:57" s="9" customFormat="1" ht="20.100000000000001" customHeight="1">
      <c r="A19" s="557" t="s">
        <v>11</v>
      </c>
      <c r="B19" s="558"/>
      <c r="C19" s="559" t="s">
        <v>921</v>
      </c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60">
        <v>0</v>
      </c>
      <c r="S19" s="560"/>
      <c r="T19" s="560"/>
      <c r="U19" s="560"/>
      <c r="V19" s="560">
        <v>1188</v>
      </c>
      <c r="W19" s="560"/>
      <c r="X19" s="560"/>
      <c r="Y19" s="560"/>
      <c r="Z19" s="561">
        <v>1188</v>
      </c>
      <c r="AA19" s="562"/>
      <c r="AB19" s="562"/>
      <c r="AC19" s="563"/>
      <c r="AD19" s="559"/>
      <c r="AE19" s="559"/>
      <c r="AF19" s="559"/>
      <c r="AG19" s="559"/>
      <c r="AH19" s="559"/>
      <c r="AI19" s="559"/>
      <c r="AJ19" s="559"/>
      <c r="AK19" s="559"/>
      <c r="AL19" s="559"/>
      <c r="AM19" s="559"/>
      <c r="AN19" s="559"/>
      <c r="AO19" s="559"/>
      <c r="AP19" s="559"/>
      <c r="AQ19" s="559"/>
      <c r="AR19" s="559"/>
      <c r="AS19" s="559"/>
      <c r="AT19" s="564"/>
      <c r="AU19" s="564"/>
      <c r="AV19" s="564"/>
      <c r="AW19" s="564"/>
      <c r="AX19" s="564"/>
      <c r="AY19" s="564"/>
      <c r="AZ19" s="564"/>
      <c r="BA19" s="564"/>
      <c r="BB19" s="565"/>
      <c r="BC19" s="566"/>
      <c r="BD19" s="566"/>
      <c r="BE19" s="567"/>
    </row>
    <row r="20" spans="1:57" s="9" customFormat="1" ht="20.100000000000001" customHeight="1">
      <c r="A20" s="557" t="s">
        <v>12</v>
      </c>
      <c r="B20" s="558"/>
      <c r="C20" s="559" t="s">
        <v>917</v>
      </c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59"/>
      <c r="O20" s="559"/>
      <c r="P20" s="559"/>
      <c r="Q20" s="559"/>
      <c r="R20" s="560">
        <v>0</v>
      </c>
      <c r="S20" s="560"/>
      <c r="T20" s="560"/>
      <c r="U20" s="560"/>
      <c r="V20" s="560">
        <v>250</v>
      </c>
      <c r="W20" s="560"/>
      <c r="X20" s="560"/>
      <c r="Y20" s="560"/>
      <c r="Z20" s="561">
        <v>250</v>
      </c>
      <c r="AA20" s="562"/>
      <c r="AB20" s="562"/>
      <c r="AC20" s="563"/>
      <c r="AD20" s="559"/>
      <c r="AE20" s="559"/>
      <c r="AF20" s="559"/>
      <c r="AG20" s="559"/>
      <c r="AH20" s="559"/>
      <c r="AI20" s="559"/>
      <c r="AJ20" s="559"/>
      <c r="AK20" s="559"/>
      <c r="AL20" s="559"/>
      <c r="AM20" s="559"/>
      <c r="AN20" s="559"/>
      <c r="AO20" s="559"/>
      <c r="AP20" s="559"/>
      <c r="AQ20" s="559"/>
      <c r="AR20" s="559"/>
      <c r="AS20" s="559"/>
      <c r="AT20" s="564"/>
      <c r="AU20" s="564"/>
      <c r="AV20" s="564"/>
      <c r="AW20" s="564"/>
      <c r="AX20" s="564"/>
      <c r="AY20" s="564"/>
      <c r="AZ20" s="564"/>
      <c r="BA20" s="564"/>
      <c r="BB20" s="565"/>
      <c r="BC20" s="566"/>
      <c r="BD20" s="566"/>
      <c r="BE20" s="567"/>
    </row>
    <row r="21" spans="1:57" s="9" customFormat="1" ht="20.100000000000001" customHeight="1">
      <c r="A21" s="557" t="s">
        <v>13</v>
      </c>
      <c r="B21" s="558"/>
      <c r="C21" s="559" t="s">
        <v>918</v>
      </c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60">
        <v>0</v>
      </c>
      <c r="S21" s="560"/>
      <c r="T21" s="560"/>
      <c r="U21" s="560"/>
      <c r="V21" s="560">
        <v>10147</v>
      </c>
      <c r="W21" s="560"/>
      <c r="X21" s="560"/>
      <c r="Y21" s="560"/>
      <c r="Z21" s="561">
        <v>10147</v>
      </c>
      <c r="AA21" s="562"/>
      <c r="AB21" s="562"/>
      <c r="AC21" s="563"/>
      <c r="AD21" s="559"/>
      <c r="AE21" s="559"/>
      <c r="AF21" s="559"/>
      <c r="AG21" s="559"/>
      <c r="AH21" s="559"/>
      <c r="AI21" s="559"/>
      <c r="AJ21" s="559"/>
      <c r="AK21" s="559"/>
      <c r="AL21" s="559"/>
      <c r="AM21" s="559"/>
      <c r="AN21" s="559"/>
      <c r="AO21" s="559"/>
      <c r="AP21" s="559"/>
      <c r="AQ21" s="559"/>
      <c r="AR21" s="559"/>
      <c r="AS21" s="559"/>
      <c r="AT21" s="564"/>
      <c r="AU21" s="564"/>
      <c r="AV21" s="564"/>
      <c r="AW21" s="564"/>
      <c r="AX21" s="564"/>
      <c r="AY21" s="564"/>
      <c r="AZ21" s="564"/>
      <c r="BA21" s="564"/>
      <c r="BB21" s="565"/>
      <c r="BC21" s="566"/>
      <c r="BD21" s="566"/>
      <c r="BE21" s="567"/>
    </row>
    <row r="22" spans="1:57" s="9" customFormat="1" ht="20.100000000000001" customHeight="1">
      <c r="A22" s="568" t="s">
        <v>14</v>
      </c>
      <c r="B22" s="569"/>
      <c r="C22" s="570" t="s">
        <v>933</v>
      </c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1">
        <f>SUM(R8:U21)</f>
        <v>78688</v>
      </c>
      <c r="S22" s="571"/>
      <c r="T22" s="571"/>
      <c r="U22" s="571"/>
      <c r="V22" s="571">
        <f t="shared" ref="V22" si="0">SUM(V8:Y21)</f>
        <v>102888</v>
      </c>
      <c r="W22" s="571"/>
      <c r="X22" s="571"/>
      <c r="Y22" s="571"/>
      <c r="Z22" s="571">
        <f t="shared" ref="Z22" si="1">SUM(Z8:AC21)</f>
        <v>100888</v>
      </c>
      <c r="AA22" s="571"/>
      <c r="AB22" s="571"/>
      <c r="AC22" s="571"/>
      <c r="AD22" s="572" t="s">
        <v>909</v>
      </c>
      <c r="AE22" s="573"/>
      <c r="AF22" s="573"/>
      <c r="AG22" s="573"/>
      <c r="AH22" s="573"/>
      <c r="AI22" s="573"/>
      <c r="AJ22" s="573"/>
      <c r="AK22" s="573"/>
      <c r="AL22" s="573"/>
      <c r="AM22" s="573"/>
      <c r="AN22" s="573"/>
      <c r="AO22" s="573"/>
      <c r="AP22" s="573"/>
      <c r="AQ22" s="573"/>
      <c r="AR22" s="573"/>
      <c r="AS22" s="574"/>
      <c r="AT22" s="504">
        <f>SUM(AT8:AW21)</f>
        <v>10000</v>
      </c>
      <c r="AU22" s="504"/>
      <c r="AV22" s="504"/>
      <c r="AW22" s="504"/>
      <c r="AX22" s="504">
        <f t="shared" ref="AX22" si="2">SUM(AX8:BA21)</f>
        <v>26593</v>
      </c>
      <c r="AY22" s="504"/>
      <c r="AZ22" s="504"/>
      <c r="BA22" s="504"/>
      <c r="BB22" s="504">
        <f t="shared" ref="BB22" si="3">SUM(BB8:BE21)</f>
        <v>26593</v>
      </c>
      <c r="BC22" s="504"/>
      <c r="BD22" s="504"/>
      <c r="BE22" s="504"/>
    </row>
    <row r="23" spans="1:57" ht="20.100000000000001" customHeight="1">
      <c r="A23" s="576"/>
      <c r="B23" s="576"/>
      <c r="C23" s="575"/>
      <c r="D23" s="575"/>
      <c r="E23" s="575"/>
      <c r="F23" s="575"/>
      <c r="G23" s="575"/>
      <c r="H23" s="575"/>
      <c r="I23" s="575"/>
      <c r="J23" s="575"/>
      <c r="K23" s="575"/>
      <c r="L23" s="575"/>
      <c r="M23" s="575"/>
      <c r="N23" s="575"/>
      <c r="O23" s="575"/>
      <c r="P23" s="575"/>
      <c r="Q23" s="575"/>
      <c r="R23" s="577"/>
      <c r="S23" s="577"/>
      <c r="T23" s="577"/>
      <c r="U23" s="577"/>
      <c r="V23" s="577"/>
      <c r="W23" s="577"/>
      <c r="X23" s="577"/>
      <c r="Y23" s="577"/>
      <c r="Z23" s="577"/>
      <c r="AA23" s="577"/>
      <c r="AB23" s="577"/>
      <c r="AC23" s="577"/>
      <c r="AD23" s="575"/>
      <c r="AE23" s="575"/>
      <c r="AF23" s="575"/>
      <c r="AG23" s="575"/>
      <c r="AH23" s="575"/>
      <c r="AI23" s="575"/>
      <c r="AJ23" s="575"/>
      <c r="AK23" s="575"/>
      <c r="AL23" s="575"/>
      <c r="AM23" s="575"/>
      <c r="AN23" s="575"/>
      <c r="AO23" s="575"/>
      <c r="AP23" s="575"/>
      <c r="AQ23" s="575"/>
      <c r="AR23" s="575"/>
      <c r="AS23" s="8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</row>
  </sheetData>
  <mergeCells count="168">
    <mergeCell ref="A20:B20"/>
    <mergeCell ref="C20:Q20"/>
    <mergeCell ref="R20:U20"/>
    <mergeCell ref="V20:Y20"/>
    <mergeCell ref="Z20:AC20"/>
    <mergeCell ref="AD20:AS20"/>
    <mergeCell ref="AT20:AW20"/>
    <mergeCell ref="AX20:BA20"/>
    <mergeCell ref="BB20:BE20"/>
    <mergeCell ref="A19:B19"/>
    <mergeCell ref="C19:Q19"/>
    <mergeCell ref="R19:U19"/>
    <mergeCell ref="V19:Y19"/>
    <mergeCell ref="Z19:AC19"/>
    <mergeCell ref="AD19:AS19"/>
    <mergeCell ref="AT19:AW19"/>
    <mergeCell ref="AX19:BA19"/>
    <mergeCell ref="BB19:BE19"/>
    <mergeCell ref="A18:B18"/>
    <mergeCell ref="C18:Q18"/>
    <mergeCell ref="R18:U18"/>
    <mergeCell ref="V18:Y18"/>
    <mergeCell ref="Z18:AC18"/>
    <mergeCell ref="AD18:AS18"/>
    <mergeCell ref="AT18:AW18"/>
    <mergeCell ref="AX18:BA18"/>
    <mergeCell ref="BB18:BE18"/>
    <mergeCell ref="A15:B15"/>
    <mergeCell ref="C15:Q15"/>
    <mergeCell ref="R15:U15"/>
    <mergeCell ref="V15:Y15"/>
    <mergeCell ref="Z15:AC15"/>
    <mergeCell ref="AD15:AS15"/>
    <mergeCell ref="AT15:AW15"/>
    <mergeCell ref="AX15:BA15"/>
    <mergeCell ref="BB15:BE15"/>
    <mergeCell ref="A13:B13"/>
    <mergeCell ref="C13:Q13"/>
    <mergeCell ref="R13:U13"/>
    <mergeCell ref="V13:Y13"/>
    <mergeCell ref="Z13:AC13"/>
    <mergeCell ref="AD13:AS13"/>
    <mergeCell ref="AT13:AW13"/>
    <mergeCell ref="AX13:BA13"/>
    <mergeCell ref="BB13:BE13"/>
    <mergeCell ref="A12:B12"/>
    <mergeCell ref="C12:Q12"/>
    <mergeCell ref="R12:U12"/>
    <mergeCell ref="V12:Y12"/>
    <mergeCell ref="Z12:AC12"/>
    <mergeCell ref="AD12:AS12"/>
    <mergeCell ref="AT12:AW12"/>
    <mergeCell ref="AX12:BA12"/>
    <mergeCell ref="BB12:BE12"/>
    <mergeCell ref="A1:BE1"/>
    <mergeCell ref="A2:BE2"/>
    <mergeCell ref="A3:BE3"/>
    <mergeCell ref="A4:BE4"/>
    <mergeCell ref="BB6:BE6"/>
    <mergeCell ref="A7:B7"/>
    <mergeCell ref="C7:Q7"/>
    <mergeCell ref="R7:U7"/>
    <mergeCell ref="V7:Y7"/>
    <mergeCell ref="Z7:AC7"/>
    <mergeCell ref="AD7:AS7"/>
    <mergeCell ref="AT7:AW7"/>
    <mergeCell ref="AX7:BA7"/>
    <mergeCell ref="BB7:BE7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AD23:AR23"/>
    <mergeCell ref="AT23:AW23"/>
    <mergeCell ref="AX23:BA23"/>
    <mergeCell ref="BB23:BE23"/>
    <mergeCell ref="A23:B23"/>
    <mergeCell ref="C23:Q23"/>
    <mergeCell ref="R23:U23"/>
    <mergeCell ref="V23:Y23"/>
    <mergeCell ref="Z23:AC23"/>
    <mergeCell ref="AT8:AW8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8:B8"/>
    <mergeCell ref="C8:Q8"/>
    <mergeCell ref="R8:U8"/>
    <mergeCell ref="V8:Y8"/>
    <mergeCell ref="Z8:AC8"/>
    <mergeCell ref="AD8:AS8"/>
    <mergeCell ref="AX9:BA9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D10:AS10"/>
    <mergeCell ref="AT10:AW10"/>
    <mergeCell ref="AX10:BA10"/>
    <mergeCell ref="BB21:BE21"/>
    <mergeCell ref="A22:B22"/>
    <mergeCell ref="C22:Q22"/>
    <mergeCell ref="R22:U22"/>
    <mergeCell ref="V22:Y22"/>
    <mergeCell ref="Z22:AC22"/>
    <mergeCell ref="A21:B21"/>
    <mergeCell ref="C21:Q21"/>
    <mergeCell ref="R21:U21"/>
    <mergeCell ref="V21:Y21"/>
    <mergeCell ref="Z21:AC21"/>
    <mergeCell ref="AD21:AS21"/>
    <mergeCell ref="AT21:AW21"/>
    <mergeCell ref="AX21:BA21"/>
    <mergeCell ref="AD22:AS22"/>
    <mergeCell ref="AT22:AW22"/>
    <mergeCell ref="AX22:BA22"/>
    <mergeCell ref="BB22:BE22"/>
    <mergeCell ref="A14:B14"/>
    <mergeCell ref="C14:Q14"/>
    <mergeCell ref="R14:U14"/>
    <mergeCell ref="V14:Y14"/>
    <mergeCell ref="Z14:AC14"/>
    <mergeCell ref="AD14:AS14"/>
    <mergeCell ref="AT14:AW14"/>
    <mergeCell ref="AX14:BA14"/>
    <mergeCell ref="BB14:BE14"/>
    <mergeCell ref="A17:B17"/>
    <mergeCell ref="C17:Q17"/>
    <mergeCell ref="R17:U17"/>
    <mergeCell ref="V17:Y17"/>
    <mergeCell ref="Z17:AC17"/>
    <mergeCell ref="AD17:AS17"/>
    <mergeCell ref="AT17:AW17"/>
    <mergeCell ref="AX17:BA17"/>
    <mergeCell ref="BB17:BE17"/>
    <mergeCell ref="A16:B16"/>
    <mergeCell ref="C16:Q16"/>
    <mergeCell ref="R16:U16"/>
    <mergeCell ref="V16:Y16"/>
    <mergeCell ref="Z16:AC16"/>
    <mergeCell ref="AD16:AS16"/>
    <mergeCell ref="AT16:AW16"/>
    <mergeCell ref="AX16:BA16"/>
    <mergeCell ref="BB16:BE1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14"/>
  <sheetViews>
    <sheetView view="pageBreakPreview" zoomScaleSheetLayoutView="100" workbookViewId="0">
      <selection sqref="A1:BE1"/>
    </sheetView>
  </sheetViews>
  <sheetFormatPr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552" t="s">
        <v>943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552"/>
      <c r="BA1" s="552"/>
      <c r="BB1" s="552"/>
      <c r="BC1" s="552"/>
      <c r="BD1" s="552"/>
      <c r="BE1" s="552"/>
    </row>
    <row r="2" spans="1:57" ht="28.5" customHeight="1">
      <c r="A2" s="417" t="s">
        <v>520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578"/>
      <c r="AL2" s="578"/>
      <c r="AM2" s="578"/>
      <c r="AN2" s="578"/>
      <c r="AO2" s="578"/>
      <c r="AP2" s="578"/>
      <c r="AQ2" s="578"/>
      <c r="AR2" s="578"/>
      <c r="AS2" s="578"/>
      <c r="AT2" s="578"/>
      <c r="AU2" s="578"/>
      <c r="AV2" s="578"/>
      <c r="AW2" s="578"/>
      <c r="AX2" s="578"/>
      <c r="AY2" s="578"/>
      <c r="AZ2" s="578"/>
      <c r="BA2" s="578"/>
      <c r="BB2" s="578"/>
      <c r="BC2" s="578"/>
      <c r="BD2" s="578"/>
      <c r="BE2" s="579"/>
    </row>
    <row r="3" spans="1:57" ht="15" customHeight="1">
      <c r="A3" s="420" t="s">
        <v>579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1"/>
    </row>
    <row r="4" spans="1:57" ht="15.95" customHeight="1">
      <c r="A4" s="582" t="s">
        <v>444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582"/>
      <c r="AX4" s="582"/>
      <c r="AY4" s="582"/>
      <c r="AZ4" s="582"/>
      <c r="BA4" s="582"/>
      <c r="BB4" s="582"/>
      <c r="BC4" s="582"/>
      <c r="BD4" s="582"/>
      <c r="BE4" s="582"/>
    </row>
    <row r="5" spans="1:57" s="9" customFormat="1" ht="20.100000000000001" customHeight="1">
      <c r="A5" s="425" t="s">
        <v>441</v>
      </c>
      <c r="B5" s="425"/>
      <c r="C5" s="426" t="s">
        <v>465</v>
      </c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 t="s">
        <v>466</v>
      </c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</row>
    <row r="6" spans="1:57" s="9" customFormat="1" ht="20.100000000000001" customHeight="1">
      <c r="A6" s="425"/>
      <c r="B6" s="425"/>
      <c r="C6" s="426" t="s">
        <v>548</v>
      </c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548" t="s">
        <v>906</v>
      </c>
      <c r="S6" s="428"/>
      <c r="T6" s="428"/>
      <c r="U6" s="428"/>
      <c r="V6" s="548" t="s">
        <v>907</v>
      </c>
      <c r="W6" s="428"/>
      <c r="X6" s="428"/>
      <c r="Y6" s="428"/>
      <c r="Z6" s="548" t="s">
        <v>438</v>
      </c>
      <c r="AA6" s="428"/>
      <c r="AB6" s="428"/>
      <c r="AC6" s="428"/>
      <c r="AD6" s="428" t="s">
        <v>548</v>
      </c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548" t="s">
        <v>906</v>
      </c>
      <c r="AU6" s="428"/>
      <c r="AV6" s="428"/>
      <c r="AW6" s="428"/>
      <c r="AX6" s="548" t="s">
        <v>907</v>
      </c>
      <c r="AY6" s="428"/>
      <c r="AZ6" s="428"/>
      <c r="BA6" s="428"/>
      <c r="BB6" s="548" t="s">
        <v>438</v>
      </c>
      <c r="BC6" s="428"/>
      <c r="BD6" s="428"/>
      <c r="BE6" s="428"/>
    </row>
    <row r="7" spans="1:57" s="9" customFormat="1" ht="12.75" customHeight="1">
      <c r="A7" s="583" t="s">
        <v>176</v>
      </c>
      <c r="B7" s="583"/>
      <c r="C7" s="584" t="s">
        <v>177</v>
      </c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 t="s">
        <v>178</v>
      </c>
      <c r="S7" s="584"/>
      <c r="T7" s="584"/>
      <c r="U7" s="584"/>
      <c r="V7" s="584" t="s">
        <v>175</v>
      </c>
      <c r="W7" s="584"/>
      <c r="X7" s="584"/>
      <c r="Y7" s="584"/>
      <c r="Z7" s="584" t="s">
        <v>440</v>
      </c>
      <c r="AA7" s="584"/>
      <c r="AB7" s="584"/>
      <c r="AC7" s="584"/>
      <c r="AD7" s="584" t="s">
        <v>558</v>
      </c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 t="s">
        <v>559</v>
      </c>
      <c r="AU7" s="584"/>
      <c r="AV7" s="584"/>
      <c r="AW7" s="584"/>
      <c r="AX7" s="584" t="s">
        <v>573</v>
      </c>
      <c r="AY7" s="584"/>
      <c r="AZ7" s="584"/>
      <c r="BA7" s="584"/>
      <c r="BB7" s="584" t="s">
        <v>574</v>
      </c>
      <c r="BC7" s="584"/>
      <c r="BD7" s="584"/>
      <c r="BE7" s="584"/>
    </row>
    <row r="8" spans="1:57" s="9" customFormat="1" ht="20.100000000000001" customHeight="1">
      <c r="A8" s="557" t="s">
        <v>0</v>
      </c>
      <c r="B8" s="558"/>
      <c r="C8" s="559" t="s">
        <v>926</v>
      </c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60">
        <v>227</v>
      </c>
      <c r="S8" s="560"/>
      <c r="T8" s="560"/>
      <c r="U8" s="560"/>
      <c r="V8" s="560">
        <v>291</v>
      </c>
      <c r="W8" s="560"/>
      <c r="X8" s="560"/>
      <c r="Y8" s="560"/>
      <c r="Z8" s="560">
        <v>291</v>
      </c>
      <c r="AA8" s="560"/>
      <c r="AB8" s="560"/>
      <c r="AC8" s="560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64"/>
      <c r="AU8" s="564"/>
      <c r="AV8" s="564"/>
      <c r="AW8" s="564"/>
      <c r="AX8" s="564"/>
      <c r="AY8" s="564"/>
      <c r="AZ8" s="564"/>
      <c r="BA8" s="564"/>
      <c r="BB8" s="564"/>
      <c r="BC8" s="564"/>
      <c r="BD8" s="564"/>
      <c r="BE8" s="564"/>
    </row>
    <row r="9" spans="1:57" s="9" customFormat="1" ht="20.100000000000001" customHeight="1">
      <c r="A9" s="557" t="s">
        <v>1</v>
      </c>
      <c r="B9" s="558"/>
      <c r="C9" s="559" t="s">
        <v>927</v>
      </c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60">
        <v>400</v>
      </c>
      <c r="S9" s="560"/>
      <c r="T9" s="560"/>
      <c r="U9" s="560"/>
      <c r="V9" s="560">
        <v>626</v>
      </c>
      <c r="W9" s="560"/>
      <c r="X9" s="560"/>
      <c r="Y9" s="560"/>
      <c r="Z9" s="561">
        <v>626</v>
      </c>
      <c r="AA9" s="562"/>
      <c r="AB9" s="562"/>
      <c r="AC9" s="563"/>
      <c r="AD9" s="559"/>
      <c r="AE9" s="559"/>
      <c r="AF9" s="559"/>
      <c r="AG9" s="559"/>
      <c r="AH9" s="559"/>
      <c r="AI9" s="559"/>
      <c r="AJ9" s="559"/>
      <c r="AK9" s="559"/>
      <c r="AL9" s="559"/>
      <c r="AM9" s="559"/>
      <c r="AN9" s="559"/>
      <c r="AO9" s="559"/>
      <c r="AP9" s="559"/>
      <c r="AQ9" s="559"/>
      <c r="AR9" s="559"/>
      <c r="AS9" s="559"/>
      <c r="AT9" s="564"/>
      <c r="AU9" s="564"/>
      <c r="AV9" s="564"/>
      <c r="AW9" s="564"/>
      <c r="AX9" s="564"/>
      <c r="AY9" s="564"/>
      <c r="AZ9" s="564"/>
      <c r="BA9" s="564"/>
      <c r="BB9" s="564"/>
      <c r="BC9" s="564"/>
      <c r="BD9" s="564"/>
      <c r="BE9" s="564"/>
    </row>
    <row r="10" spans="1:57" s="9" customFormat="1" ht="20.100000000000001" customHeight="1">
      <c r="A10" s="557" t="s">
        <v>2</v>
      </c>
      <c r="B10" s="558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  <c r="S10" s="560"/>
      <c r="T10" s="560"/>
      <c r="U10" s="560"/>
      <c r="V10" s="560"/>
      <c r="W10" s="560"/>
      <c r="X10" s="560"/>
      <c r="Y10" s="560"/>
      <c r="Z10" s="561"/>
      <c r="AA10" s="562"/>
      <c r="AB10" s="562"/>
      <c r="AC10" s="563"/>
      <c r="AD10" s="559"/>
      <c r="AE10" s="559"/>
      <c r="AF10" s="559"/>
      <c r="AG10" s="559"/>
      <c r="AH10" s="559"/>
      <c r="AI10" s="559"/>
      <c r="AJ10" s="559"/>
      <c r="AK10" s="559"/>
      <c r="AL10" s="559"/>
      <c r="AM10" s="559"/>
      <c r="AN10" s="559"/>
      <c r="AO10" s="559"/>
      <c r="AP10" s="559"/>
      <c r="AQ10" s="559"/>
      <c r="AR10" s="559"/>
      <c r="AS10" s="559"/>
      <c r="AT10" s="564"/>
      <c r="AU10" s="564"/>
      <c r="AV10" s="564"/>
      <c r="AW10" s="564"/>
      <c r="AX10" s="564"/>
      <c r="AY10" s="564"/>
      <c r="AZ10" s="564"/>
      <c r="BA10" s="564"/>
      <c r="BB10" s="565"/>
      <c r="BC10" s="566"/>
      <c r="BD10" s="566"/>
      <c r="BE10" s="567"/>
    </row>
    <row r="11" spans="1:57" s="9" customFormat="1" ht="20.100000000000001" customHeight="1">
      <c r="A11" s="557" t="s">
        <v>3</v>
      </c>
      <c r="B11" s="558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60"/>
      <c r="S11" s="560"/>
      <c r="T11" s="560"/>
      <c r="U11" s="560"/>
      <c r="V11" s="560"/>
      <c r="W11" s="560"/>
      <c r="X11" s="560"/>
      <c r="Y11" s="560"/>
      <c r="Z11" s="561"/>
      <c r="AA11" s="562"/>
      <c r="AB11" s="562"/>
      <c r="AC11" s="563"/>
      <c r="AD11" s="559"/>
      <c r="AE11" s="559"/>
      <c r="AF11" s="559"/>
      <c r="AG11" s="559"/>
      <c r="AH11" s="559"/>
      <c r="AI11" s="559"/>
      <c r="AJ11" s="559"/>
      <c r="AK11" s="559"/>
      <c r="AL11" s="559"/>
      <c r="AM11" s="559"/>
      <c r="AN11" s="559"/>
      <c r="AO11" s="559"/>
      <c r="AP11" s="559"/>
      <c r="AQ11" s="559"/>
      <c r="AR11" s="559"/>
      <c r="AS11" s="559"/>
      <c r="AT11" s="564"/>
      <c r="AU11" s="564"/>
      <c r="AV11" s="564"/>
      <c r="AW11" s="564"/>
      <c r="AX11" s="564"/>
      <c r="AY11" s="564"/>
      <c r="AZ11" s="564"/>
      <c r="BA11" s="564"/>
      <c r="BB11" s="565"/>
      <c r="BC11" s="566"/>
      <c r="BD11" s="566"/>
      <c r="BE11" s="567"/>
    </row>
    <row r="12" spans="1:57" s="9" customFormat="1" ht="20.100000000000001" customHeight="1">
      <c r="A12" s="557" t="s">
        <v>4</v>
      </c>
      <c r="B12" s="558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60"/>
      <c r="S12" s="560"/>
      <c r="T12" s="560"/>
      <c r="U12" s="560"/>
      <c r="V12" s="560"/>
      <c r="W12" s="560"/>
      <c r="X12" s="560"/>
      <c r="Y12" s="560"/>
      <c r="Z12" s="561"/>
      <c r="AA12" s="562"/>
      <c r="AB12" s="562"/>
      <c r="AC12" s="563"/>
      <c r="AD12" s="559"/>
      <c r="AE12" s="559"/>
      <c r="AF12" s="559"/>
      <c r="AG12" s="559"/>
      <c r="AH12" s="559"/>
      <c r="AI12" s="559"/>
      <c r="AJ12" s="559"/>
      <c r="AK12" s="559"/>
      <c r="AL12" s="559"/>
      <c r="AM12" s="559"/>
      <c r="AN12" s="559"/>
      <c r="AO12" s="559"/>
      <c r="AP12" s="559"/>
      <c r="AQ12" s="559"/>
      <c r="AR12" s="559"/>
      <c r="AS12" s="559"/>
      <c r="AT12" s="564"/>
      <c r="AU12" s="564"/>
      <c r="AV12" s="564"/>
      <c r="AW12" s="564"/>
      <c r="AX12" s="564"/>
      <c r="AY12" s="564"/>
      <c r="AZ12" s="564"/>
      <c r="BA12" s="564"/>
      <c r="BB12" s="565"/>
      <c r="BC12" s="566"/>
      <c r="BD12" s="566"/>
      <c r="BE12" s="567"/>
    </row>
    <row r="13" spans="1:57" s="9" customFormat="1" ht="20.100000000000001" customHeight="1">
      <c r="A13" s="568" t="s">
        <v>5</v>
      </c>
      <c r="B13" s="569"/>
      <c r="C13" s="570" t="s">
        <v>553</v>
      </c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1">
        <f>SUM(R8:U12)</f>
        <v>627</v>
      </c>
      <c r="S13" s="571"/>
      <c r="T13" s="571"/>
      <c r="U13" s="571"/>
      <c r="V13" s="571">
        <f>SUM(V8:Y12)</f>
        <v>917</v>
      </c>
      <c r="W13" s="571"/>
      <c r="X13" s="571"/>
      <c r="Y13" s="571"/>
      <c r="Z13" s="571">
        <f>SUM(Z8:AC12)</f>
        <v>917</v>
      </c>
      <c r="AA13" s="571"/>
      <c r="AB13" s="571"/>
      <c r="AC13" s="571"/>
      <c r="AD13" s="572" t="s">
        <v>555</v>
      </c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3"/>
      <c r="AS13" s="574"/>
      <c r="AT13" s="504">
        <f>SUM(AT8:AW12)</f>
        <v>0</v>
      </c>
      <c r="AU13" s="504"/>
      <c r="AV13" s="504"/>
      <c r="AW13" s="504"/>
      <c r="AX13" s="504">
        <f>SUM(AX8:BA12)</f>
        <v>0</v>
      </c>
      <c r="AY13" s="504"/>
      <c r="AZ13" s="504"/>
      <c r="BA13" s="504"/>
      <c r="BB13" s="585">
        <f t="shared" ref="BB13" si="0">AT13-AX13</f>
        <v>0</v>
      </c>
      <c r="BC13" s="586"/>
      <c r="BD13" s="586"/>
      <c r="BE13" s="587"/>
    </row>
    <row r="14" spans="1:57" ht="20.100000000000001" customHeight="1">
      <c r="A14" s="576"/>
      <c r="B14" s="576"/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5"/>
      <c r="AE14" s="575"/>
      <c r="AF14" s="575"/>
      <c r="AG14" s="575"/>
      <c r="AH14" s="575"/>
      <c r="AI14" s="575"/>
      <c r="AJ14" s="575"/>
      <c r="AK14" s="575"/>
      <c r="AL14" s="575"/>
      <c r="AM14" s="575"/>
      <c r="AN14" s="575"/>
      <c r="AO14" s="575"/>
      <c r="AP14" s="575"/>
      <c r="AQ14" s="575"/>
      <c r="AR14" s="575"/>
      <c r="AS14" s="26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</row>
  </sheetData>
  <mergeCells count="87"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X13:BA13"/>
    <mergeCell ref="BB13:BE13"/>
    <mergeCell ref="AT12:AW12"/>
    <mergeCell ref="AX12:BA12"/>
    <mergeCell ref="BB12:BE12"/>
    <mergeCell ref="AD13:AS13"/>
    <mergeCell ref="AT13:AW13"/>
    <mergeCell ref="A12:B12"/>
    <mergeCell ref="C12:Q12"/>
    <mergeCell ref="R12:U12"/>
    <mergeCell ref="V12:Y12"/>
    <mergeCell ref="Z12:AC12"/>
    <mergeCell ref="AD12:AS12"/>
    <mergeCell ref="A13:B13"/>
    <mergeCell ref="C13:Q13"/>
    <mergeCell ref="R13:U13"/>
    <mergeCell ref="V13:Y13"/>
    <mergeCell ref="Z13:AC13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9:B9"/>
    <mergeCell ref="C9:Q9"/>
    <mergeCell ref="R9:U9"/>
    <mergeCell ref="V9:Y9"/>
    <mergeCell ref="Z9:AC9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14"/>
  <sheetViews>
    <sheetView view="pageBreakPreview" zoomScaleSheetLayoutView="100" workbookViewId="0">
      <selection sqref="A1:BE1"/>
    </sheetView>
  </sheetViews>
  <sheetFormatPr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552" t="s">
        <v>944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552"/>
      <c r="BA1" s="552"/>
      <c r="BB1" s="552"/>
      <c r="BC1" s="552"/>
      <c r="BD1" s="552"/>
      <c r="BE1" s="552"/>
    </row>
    <row r="2" spans="1:57" ht="28.5" customHeight="1">
      <c r="A2" s="417" t="s">
        <v>505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578"/>
      <c r="AL2" s="578"/>
      <c r="AM2" s="578"/>
      <c r="AN2" s="578"/>
      <c r="AO2" s="578"/>
      <c r="AP2" s="578"/>
      <c r="AQ2" s="578"/>
      <c r="AR2" s="578"/>
      <c r="AS2" s="578"/>
      <c r="AT2" s="578"/>
      <c r="AU2" s="578"/>
      <c r="AV2" s="578"/>
      <c r="AW2" s="578"/>
      <c r="AX2" s="578"/>
      <c r="AY2" s="578"/>
      <c r="AZ2" s="578"/>
      <c r="BA2" s="578"/>
      <c r="BB2" s="578"/>
      <c r="BC2" s="578"/>
      <c r="BD2" s="578"/>
      <c r="BE2" s="579"/>
    </row>
    <row r="3" spans="1:57" ht="15" customHeight="1">
      <c r="A3" s="420" t="s">
        <v>579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1"/>
    </row>
    <row r="4" spans="1:57" ht="15.95" customHeight="1">
      <c r="A4" s="582" t="s">
        <v>444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582"/>
      <c r="AX4" s="582"/>
      <c r="AY4" s="582"/>
      <c r="AZ4" s="582"/>
      <c r="BA4" s="582"/>
      <c r="BB4" s="582"/>
      <c r="BC4" s="582"/>
      <c r="BD4" s="582"/>
      <c r="BE4" s="582"/>
    </row>
    <row r="5" spans="1:57" s="9" customFormat="1" ht="20.100000000000001" customHeight="1">
      <c r="A5" s="425" t="s">
        <v>441</v>
      </c>
      <c r="B5" s="425"/>
      <c r="C5" s="426" t="s">
        <v>465</v>
      </c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 t="s">
        <v>466</v>
      </c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</row>
    <row r="6" spans="1:57" s="9" customFormat="1" ht="20.100000000000001" customHeight="1">
      <c r="A6" s="425"/>
      <c r="B6" s="425"/>
      <c r="C6" s="426" t="s">
        <v>548</v>
      </c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548" t="s">
        <v>906</v>
      </c>
      <c r="S6" s="428"/>
      <c r="T6" s="428"/>
      <c r="U6" s="428"/>
      <c r="V6" s="548" t="s">
        <v>907</v>
      </c>
      <c r="W6" s="428"/>
      <c r="X6" s="428"/>
      <c r="Y6" s="428"/>
      <c r="Z6" s="548" t="s">
        <v>438</v>
      </c>
      <c r="AA6" s="428"/>
      <c r="AB6" s="428"/>
      <c r="AC6" s="428"/>
      <c r="AD6" s="428" t="s">
        <v>548</v>
      </c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548" t="s">
        <v>906</v>
      </c>
      <c r="AU6" s="428"/>
      <c r="AV6" s="428"/>
      <c r="AW6" s="428"/>
      <c r="AX6" s="548" t="s">
        <v>907</v>
      </c>
      <c r="AY6" s="428"/>
      <c r="AZ6" s="428"/>
      <c r="BA6" s="428"/>
      <c r="BB6" s="548" t="s">
        <v>438</v>
      </c>
      <c r="BC6" s="428"/>
      <c r="BD6" s="428"/>
      <c r="BE6" s="428"/>
    </row>
    <row r="7" spans="1:57" s="9" customFormat="1" ht="12.75" customHeight="1">
      <c r="A7" s="583" t="s">
        <v>176</v>
      </c>
      <c r="B7" s="583"/>
      <c r="C7" s="584" t="s">
        <v>177</v>
      </c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 t="s">
        <v>178</v>
      </c>
      <c r="S7" s="584"/>
      <c r="T7" s="584"/>
      <c r="U7" s="584"/>
      <c r="V7" s="584" t="s">
        <v>175</v>
      </c>
      <c r="W7" s="584"/>
      <c r="X7" s="584"/>
      <c r="Y7" s="584"/>
      <c r="Z7" s="584" t="s">
        <v>440</v>
      </c>
      <c r="AA7" s="584"/>
      <c r="AB7" s="584"/>
      <c r="AC7" s="584"/>
      <c r="AD7" s="584" t="s">
        <v>558</v>
      </c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 t="s">
        <v>559</v>
      </c>
      <c r="AU7" s="584"/>
      <c r="AV7" s="584"/>
      <c r="AW7" s="584"/>
      <c r="AX7" s="584" t="s">
        <v>573</v>
      </c>
      <c r="AY7" s="584"/>
      <c r="AZ7" s="584"/>
      <c r="BA7" s="584"/>
      <c r="BB7" s="584" t="s">
        <v>574</v>
      </c>
      <c r="BC7" s="584"/>
      <c r="BD7" s="584"/>
      <c r="BE7" s="584"/>
    </row>
    <row r="8" spans="1:57" s="9" customFormat="1" ht="20.100000000000001" customHeight="1">
      <c r="A8" s="557" t="s">
        <v>0</v>
      </c>
      <c r="B8" s="558"/>
      <c r="C8" s="559" t="s">
        <v>896</v>
      </c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60">
        <v>200</v>
      </c>
      <c r="S8" s="560"/>
      <c r="T8" s="560"/>
      <c r="U8" s="560"/>
      <c r="V8" s="560">
        <v>200</v>
      </c>
      <c r="W8" s="560"/>
      <c r="X8" s="560"/>
      <c r="Y8" s="560"/>
      <c r="Z8" s="560">
        <v>200</v>
      </c>
      <c r="AA8" s="560"/>
      <c r="AB8" s="560"/>
      <c r="AC8" s="560"/>
      <c r="AD8" s="559" t="s">
        <v>898</v>
      </c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64">
        <v>180</v>
      </c>
      <c r="AU8" s="564"/>
      <c r="AV8" s="564"/>
      <c r="AW8" s="564"/>
      <c r="AX8" s="564">
        <v>180</v>
      </c>
      <c r="AY8" s="564"/>
      <c r="AZ8" s="564"/>
      <c r="BA8" s="564"/>
      <c r="BB8" s="564">
        <v>180</v>
      </c>
      <c r="BC8" s="564"/>
      <c r="BD8" s="564"/>
      <c r="BE8" s="564"/>
    </row>
    <row r="9" spans="1:57" s="9" customFormat="1" ht="20.100000000000001" customHeight="1">
      <c r="A9" s="557" t="s">
        <v>1</v>
      </c>
      <c r="B9" s="558"/>
      <c r="C9" s="559" t="s">
        <v>897</v>
      </c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60">
        <v>40</v>
      </c>
      <c r="S9" s="560"/>
      <c r="T9" s="560"/>
      <c r="U9" s="560"/>
      <c r="V9" s="560">
        <v>0</v>
      </c>
      <c r="W9" s="560"/>
      <c r="X9" s="560"/>
      <c r="Y9" s="560"/>
      <c r="Z9" s="561">
        <v>0</v>
      </c>
      <c r="AA9" s="562"/>
      <c r="AB9" s="562"/>
      <c r="AC9" s="563"/>
      <c r="AD9" s="559" t="s">
        <v>900</v>
      </c>
      <c r="AE9" s="559"/>
      <c r="AF9" s="559"/>
      <c r="AG9" s="559"/>
      <c r="AH9" s="559"/>
      <c r="AI9" s="559"/>
      <c r="AJ9" s="559"/>
      <c r="AK9" s="559"/>
      <c r="AL9" s="559"/>
      <c r="AM9" s="559"/>
      <c r="AN9" s="559"/>
      <c r="AO9" s="559"/>
      <c r="AP9" s="559"/>
      <c r="AQ9" s="559"/>
      <c r="AR9" s="559"/>
      <c r="AS9" s="559"/>
      <c r="AT9" s="564">
        <v>434</v>
      </c>
      <c r="AU9" s="564"/>
      <c r="AV9" s="564"/>
      <c r="AW9" s="564"/>
      <c r="AX9" s="564">
        <v>200</v>
      </c>
      <c r="AY9" s="564"/>
      <c r="AZ9" s="564"/>
      <c r="BA9" s="564"/>
      <c r="BB9" s="564">
        <v>200</v>
      </c>
      <c r="BC9" s="564"/>
      <c r="BD9" s="564"/>
      <c r="BE9" s="564"/>
    </row>
    <row r="10" spans="1:57" s="9" customFormat="1" ht="20.100000000000001" customHeight="1">
      <c r="A10" s="557" t="s">
        <v>2</v>
      </c>
      <c r="B10" s="558"/>
      <c r="C10" s="559" t="s">
        <v>928</v>
      </c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>
        <v>65</v>
      </c>
      <c r="S10" s="560"/>
      <c r="T10" s="560"/>
      <c r="U10" s="560"/>
      <c r="V10" s="560">
        <v>68</v>
      </c>
      <c r="W10" s="560"/>
      <c r="X10" s="560"/>
      <c r="Y10" s="560"/>
      <c r="Z10" s="561">
        <v>68</v>
      </c>
      <c r="AA10" s="562"/>
      <c r="AB10" s="562"/>
      <c r="AC10" s="563"/>
      <c r="AD10" s="559"/>
      <c r="AE10" s="559"/>
      <c r="AF10" s="559"/>
      <c r="AG10" s="559"/>
      <c r="AH10" s="559"/>
      <c r="AI10" s="559"/>
      <c r="AJ10" s="559"/>
      <c r="AK10" s="559"/>
      <c r="AL10" s="559"/>
      <c r="AM10" s="559"/>
      <c r="AN10" s="559"/>
      <c r="AO10" s="559"/>
      <c r="AP10" s="559"/>
      <c r="AQ10" s="559"/>
      <c r="AR10" s="559"/>
      <c r="AS10" s="559"/>
      <c r="AT10" s="564"/>
      <c r="AU10" s="564"/>
      <c r="AV10" s="564"/>
      <c r="AW10" s="564"/>
      <c r="AX10" s="564"/>
      <c r="AY10" s="564"/>
      <c r="AZ10" s="564"/>
      <c r="BA10" s="564"/>
      <c r="BB10" s="565"/>
      <c r="BC10" s="566"/>
      <c r="BD10" s="566"/>
      <c r="BE10" s="567"/>
    </row>
    <row r="11" spans="1:57" s="9" customFormat="1" ht="20.100000000000001" customHeight="1">
      <c r="A11" s="557" t="s">
        <v>3</v>
      </c>
      <c r="B11" s="558"/>
      <c r="C11" s="559" t="s">
        <v>916</v>
      </c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60">
        <v>218</v>
      </c>
      <c r="S11" s="560"/>
      <c r="T11" s="560"/>
      <c r="U11" s="560"/>
      <c r="V11" s="560">
        <f>224+31</f>
        <v>255</v>
      </c>
      <c r="W11" s="560"/>
      <c r="X11" s="560"/>
      <c r="Y11" s="560"/>
      <c r="Z11" s="561">
        <f>176+48+31</f>
        <v>255</v>
      </c>
      <c r="AA11" s="562"/>
      <c r="AB11" s="562"/>
      <c r="AC11" s="563"/>
      <c r="AD11" s="559"/>
      <c r="AE11" s="559"/>
      <c r="AF11" s="559"/>
      <c r="AG11" s="559"/>
      <c r="AH11" s="559"/>
      <c r="AI11" s="559"/>
      <c r="AJ11" s="559"/>
      <c r="AK11" s="559"/>
      <c r="AL11" s="559"/>
      <c r="AM11" s="559"/>
      <c r="AN11" s="559"/>
      <c r="AO11" s="559"/>
      <c r="AP11" s="559"/>
      <c r="AQ11" s="559"/>
      <c r="AR11" s="559"/>
      <c r="AS11" s="559"/>
      <c r="AT11" s="564"/>
      <c r="AU11" s="564"/>
      <c r="AV11" s="564"/>
      <c r="AW11" s="564"/>
      <c r="AX11" s="564"/>
      <c r="AY11" s="564"/>
      <c r="AZ11" s="564"/>
      <c r="BA11" s="564"/>
      <c r="BB11" s="565"/>
      <c r="BC11" s="566"/>
      <c r="BD11" s="566"/>
      <c r="BE11" s="567"/>
    </row>
    <row r="12" spans="1:57" s="9" customFormat="1" ht="20.100000000000001" customHeight="1">
      <c r="A12" s="557" t="s">
        <v>4</v>
      </c>
      <c r="B12" s="558"/>
      <c r="C12" s="559" t="s">
        <v>929</v>
      </c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60">
        <v>277</v>
      </c>
      <c r="S12" s="560"/>
      <c r="T12" s="560"/>
      <c r="U12" s="560"/>
      <c r="V12" s="560">
        <v>277</v>
      </c>
      <c r="W12" s="560"/>
      <c r="X12" s="560"/>
      <c r="Y12" s="560"/>
      <c r="Z12" s="561">
        <v>277</v>
      </c>
      <c r="AA12" s="562"/>
      <c r="AB12" s="562"/>
      <c r="AC12" s="563"/>
      <c r="AD12" s="559"/>
      <c r="AE12" s="559"/>
      <c r="AF12" s="559"/>
      <c r="AG12" s="559"/>
      <c r="AH12" s="559"/>
      <c r="AI12" s="559"/>
      <c r="AJ12" s="559"/>
      <c r="AK12" s="559"/>
      <c r="AL12" s="559"/>
      <c r="AM12" s="559"/>
      <c r="AN12" s="559"/>
      <c r="AO12" s="559"/>
      <c r="AP12" s="559"/>
      <c r="AQ12" s="559"/>
      <c r="AR12" s="559"/>
      <c r="AS12" s="559"/>
      <c r="AT12" s="564"/>
      <c r="AU12" s="564"/>
      <c r="AV12" s="564"/>
      <c r="AW12" s="564"/>
      <c r="AX12" s="564"/>
      <c r="AY12" s="564"/>
      <c r="AZ12" s="564"/>
      <c r="BA12" s="564"/>
      <c r="BB12" s="565"/>
      <c r="BC12" s="566"/>
      <c r="BD12" s="566"/>
      <c r="BE12" s="567"/>
    </row>
    <row r="13" spans="1:57" s="9" customFormat="1" ht="20.100000000000001" customHeight="1">
      <c r="A13" s="568" t="s">
        <v>5</v>
      </c>
      <c r="B13" s="569"/>
      <c r="C13" s="570" t="s">
        <v>553</v>
      </c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1">
        <f>SUM(R8:U12)</f>
        <v>800</v>
      </c>
      <c r="S13" s="571"/>
      <c r="T13" s="571"/>
      <c r="U13" s="571"/>
      <c r="V13" s="571">
        <f t="shared" ref="V13" si="0">SUM(V8:Y12)</f>
        <v>800</v>
      </c>
      <c r="W13" s="571"/>
      <c r="X13" s="571"/>
      <c r="Y13" s="571"/>
      <c r="Z13" s="571">
        <f t="shared" ref="Z13" si="1">SUM(Z8:AC12)</f>
        <v>800</v>
      </c>
      <c r="AA13" s="571"/>
      <c r="AB13" s="571"/>
      <c r="AC13" s="571"/>
      <c r="AD13" s="572" t="s">
        <v>555</v>
      </c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3"/>
      <c r="AS13" s="574"/>
      <c r="AT13" s="504">
        <f>SUM(AT8:AW12)</f>
        <v>614</v>
      </c>
      <c r="AU13" s="504"/>
      <c r="AV13" s="504"/>
      <c r="AW13" s="504"/>
      <c r="AX13" s="504">
        <f t="shared" ref="AX13" si="2">SUM(AX8:BA12)</f>
        <v>380</v>
      </c>
      <c r="AY13" s="504"/>
      <c r="AZ13" s="504"/>
      <c r="BA13" s="504"/>
      <c r="BB13" s="504">
        <f t="shared" ref="BB13" si="3">SUM(BB8:BE12)</f>
        <v>380</v>
      </c>
      <c r="BC13" s="504"/>
      <c r="BD13" s="504"/>
      <c r="BE13" s="504"/>
    </row>
    <row r="14" spans="1:57" ht="20.100000000000001" customHeight="1">
      <c r="A14" s="576"/>
      <c r="B14" s="576"/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5"/>
      <c r="AE14" s="575"/>
      <c r="AF14" s="575"/>
      <c r="AG14" s="575"/>
      <c r="AH14" s="575"/>
      <c r="AI14" s="575"/>
      <c r="AJ14" s="575"/>
      <c r="AK14" s="575"/>
      <c r="AL14" s="575"/>
      <c r="AM14" s="575"/>
      <c r="AN14" s="575"/>
      <c r="AO14" s="575"/>
      <c r="AP14" s="575"/>
      <c r="AQ14" s="575"/>
      <c r="AR14" s="575"/>
      <c r="AS14" s="26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</row>
  </sheetData>
  <mergeCells count="87">
    <mergeCell ref="BB14:BE14"/>
    <mergeCell ref="AX13:BA13"/>
    <mergeCell ref="BB13:BE13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C12:Q12"/>
    <mergeCell ref="R12:U12"/>
    <mergeCell ref="V12:Y12"/>
    <mergeCell ref="Z12:AC12"/>
    <mergeCell ref="AD12:AS12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9:B9"/>
    <mergeCell ref="C9:Q9"/>
    <mergeCell ref="R9:U9"/>
    <mergeCell ref="V9:Y9"/>
    <mergeCell ref="Z9:AC9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94" fitToHeight="0" orientation="landscape" r:id="rId1"/>
  <headerFooter alignWithMargins="0"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40</vt:i4>
      </vt:variant>
    </vt:vector>
  </HeadingPairs>
  <TitlesOfParts>
    <vt:vector size="60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'01'!Nyomtatási_cím</vt:lpstr>
      <vt:lpstr>'02'!Nyomtatási_cím</vt:lpstr>
      <vt:lpstr>'03'!Nyomtatási_cím</vt:lpstr>
      <vt:lpstr>'04'!Nyomtatási_cím</vt:lpstr>
      <vt:lpstr>'05'!Nyomtatási_cím</vt:lpstr>
      <vt:lpstr>'06'!Nyomtatási_cím</vt:lpstr>
      <vt:lpstr>'07'!Nyomtatási_cím</vt:lpstr>
      <vt:lpstr>'08'!Nyomtatási_cím</vt:lpstr>
      <vt:lpstr>'09'!Nyomtatási_cím</vt:lpstr>
      <vt:lpstr>'10'!Nyomtatási_cím</vt:lpstr>
      <vt:lpstr>'11'!Nyomtatási_cím</vt:lpstr>
      <vt:lpstr>'12'!Nyomtatási_cím</vt:lpstr>
      <vt:lpstr>'13'!Nyomtatási_cím</vt:lpstr>
      <vt:lpstr>'14'!Nyomtatási_cím</vt:lpstr>
      <vt:lpstr>'15'!Nyomtatási_cím</vt:lpstr>
      <vt:lpstr>'16'!Nyomtatási_cím</vt:lpstr>
      <vt:lpstr>'17'!Nyomtatási_cím</vt:lpstr>
      <vt:lpstr>'18'!Nyomtatási_cím</vt:lpstr>
      <vt:lpstr>'19'!Nyomtatási_cím</vt:lpstr>
      <vt:lpstr>'20'!Nyomtatási_cím</vt:lpstr>
      <vt:lpstr>'01'!Nyomtatási_terület</vt:lpstr>
      <vt:lpstr>'02'!Nyomtatási_terület</vt:lpstr>
      <vt:lpstr>'03'!Nyomtatási_terület</vt:lpstr>
      <vt:lpstr>'04'!Nyomtatási_terület</vt:lpstr>
      <vt:lpstr>'05'!Nyomtatási_terület</vt:lpstr>
      <vt:lpstr>'06'!Nyomtatási_terület</vt:lpstr>
      <vt:lpstr>'07'!Nyomtatási_terület</vt:lpstr>
      <vt:lpstr>'08'!Nyomtatási_terület</vt:lpstr>
      <vt:lpstr>'09'!Nyomtatási_terület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'20'!Nyomtatási_terület</vt:lpstr>
    </vt:vector>
  </TitlesOfParts>
  <Company>Őcsényi Közös Önkormányzati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Költségvetési rendelet</dc:title>
  <dc:creator>Horváth Gábor (gazd.ea. - Őcsényi Közös Önk. Hivatal)</dc:creator>
  <cp:lastModifiedBy>user</cp:lastModifiedBy>
  <cp:lastPrinted>2016-04-01T08:25:47Z</cp:lastPrinted>
  <dcterms:created xsi:type="dcterms:W3CDTF">1998-12-06T10:54:59Z</dcterms:created>
  <dcterms:modified xsi:type="dcterms:W3CDTF">2016-04-01T08:27:02Z</dcterms:modified>
</cp:coreProperties>
</file>