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Tartalékok" sheetId="9" r:id="rId9"/>
    <sheet name="8,a COFOG-os kiadás+létszám" sheetId="10" r:id="rId10"/>
    <sheet name="8,b COFOG-os bevétel" sheetId="11" r:id="rId11"/>
    <sheet name="9. Likviditási terv" sheetId="12" r:id="rId12"/>
    <sheet name="10. Közvetett támogatás" sheetId="13" r:id="rId13"/>
    <sheet name="11. Többéves döntések" sheetId="14" r:id="rId14"/>
    <sheet name="12. Adósságot kel. ügyletek" sheetId="15" r:id="rId15"/>
  </sheets>
  <definedNames>
    <definedName name="_xlfn.IFERROR" hidden="1">#NAME?</definedName>
    <definedName name="_xlnm.Print_Titles" localSheetId="9">'8,a COFOG-os kiadás+létszám'!$4:$5</definedName>
    <definedName name="_xlnm.Print_Titles" localSheetId="10">'8,b COFOG-os bevétel'!$4:$5</definedName>
    <definedName name="_xlnm.Print_Area" localSheetId="0">'1. Mérlegszerű'!$A$1:$J$60</definedName>
    <definedName name="_xlnm.Print_Area" localSheetId="1">'2,a Elemi bevételek'!$A$1:$E$49</definedName>
    <definedName name="_xlnm.Print_Area" localSheetId="2">'2,b Elemi kiadások'!$A$1:$E$64</definedName>
    <definedName name="_xlnm.Print_Area" localSheetId="4">'4. Állami tám.'!$A$1:$G$50</definedName>
    <definedName name="_xlnm.Print_Area" localSheetId="5">'5. Felhalmozás'!$C$1:$F$22</definedName>
    <definedName name="_xlnm.Print_Area" localSheetId="9">'8,a COFOG-os kiadás+létszám'!$A$1:$U$59</definedName>
    <definedName name="_xlnm.Print_Area" localSheetId="10">'8,b COFOG-os bevétel'!$A$1:$T$51</definedName>
    <definedName name="_xlnm.Print_Area" localSheetId="11">'9. Likviditási terv'!$A$1:$O$25</definedName>
  </definedNames>
  <calcPr fullCalcOnLoad="1"/>
</workbook>
</file>

<file path=xl/sharedStrings.xml><?xml version="1.0" encoding="utf-8"?>
<sst xmlns="http://schemas.openxmlformats.org/spreadsheetml/2006/main" count="1326" uniqueCount="741">
  <si>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</si>
  <si>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</si>
  <si>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</si>
  <si>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</si>
  <si>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</si>
  <si>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</si>
  <si>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</si>
  <si>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</si>
  <si>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</si>
  <si>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</si>
  <si>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</si>
  <si>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</si>
  <si>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</si>
  <si>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</si>
  <si>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</si>
  <si>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</si>
  <si>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</si>
  <si>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</si>
  <si>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</si>
  <si>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</si>
  <si>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</si>
  <si>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</si>
  <si>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</si>
  <si>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</si>
  <si>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</si>
  <si>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</si>
  <si>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</si>
  <si>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</si>
  <si>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</si>
  <si>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</si>
  <si>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</si>
  <si>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</si>
  <si>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</si>
  <si>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</si>
  <si>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</si>
  <si>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</si>
  <si>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</si>
  <si>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</si>
  <si>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</si>
  <si>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</si>
  <si>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</si>
  <si>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</si>
  <si>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</si>
  <si>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</si>
  <si>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</si>
  <si>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</si>
  <si>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</si>
  <si>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</si>
  <si>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</si>
  <si>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</si>
  <si>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</si>
  <si>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</si>
  <si>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</si>
  <si>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</si>
  <si>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</si>
  <si>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</si>
  <si>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</si>
  <si>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</si>
  <si>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</si>
  <si>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</si>
  <si>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</si>
  <si>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</si>
  <si>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</si>
  <si>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</si>
  <si>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</si>
  <si>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</si>
  <si>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</si>
  <si>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</si>
  <si>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</si>
  <si>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</si>
  <si>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</si>
  <si>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</si>
  <si>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</si>
  <si>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</si>
  <si>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</si>
  <si>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</si>
  <si>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</si>
  <si>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</si>
  <si>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</si>
  <si>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</si>
  <si>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</si>
  <si>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</si>
  <si>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</si>
  <si>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</si>
  <si>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</si>
  <si>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</si>
  <si>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</si>
  <si>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</si>
  <si>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</si>
  <si>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</si>
  <si>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</si>
  <si>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</si>
  <si>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</si>
  <si>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</si>
  <si>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</si>
  <si>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</si>
  <si>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</si>
  <si>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</si>
  <si>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</si>
  <si>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</si>
  <si>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</si>
  <si>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</si>
  <si>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</si>
  <si>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</si>
  <si>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</si>
  <si>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</si>
  <si>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</si>
  <si>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</si>
  <si>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</si>
  <si>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</si>
  <si>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</si>
  <si>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</si>
  <si>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</si>
  <si>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</si>
  <si>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</si>
  <si>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</si>
  <si>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</si>
  <si>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</si>
  <si>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</si>
  <si>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</si>
  <si>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</si>
  <si>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</si>
  <si>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</si>
  <si>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</si>
  <si>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</si>
  <si>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</si>
  <si>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</si>
  <si>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</si>
  <si>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</si>
  <si>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</si>
  <si>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</si>
  <si>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</si>
  <si>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</si>
  <si>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</si>
  <si>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</si>
  <si>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</si>
  <si>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</si>
  <si>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</si>
  <si>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</si>
  <si>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</si>
  <si>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</si>
  <si>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</si>
  <si>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</si>
  <si>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</si>
  <si>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</si>
  <si>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</si>
  <si>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</si>
  <si>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</si>
  <si>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</si>
  <si>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</si>
  <si>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</si>
  <si>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</si>
  <si>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</si>
  <si>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</si>
  <si>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</si>
  <si>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</si>
  <si>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</si>
  <si>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</si>
  <si>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</si>
  <si>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</si>
  <si>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</si>
  <si>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</si>
  <si>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</si>
  <si>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</si>
  <si>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</si>
  <si>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</si>
  <si>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</si>
  <si>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</si>
  <si>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</si>
  <si>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</si>
  <si>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</si>
  <si>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</si>
  <si>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</si>
  <si>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</si>
  <si>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</si>
  <si>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</si>
  <si>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</si>
  <si>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</si>
  <si>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</si>
  <si>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</si>
  <si>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</si>
  <si>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</si>
  <si>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</si>
  <si>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</si>
  <si>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</si>
  <si>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</si>
  <si>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</si>
  <si>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</si>
  <si>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</si>
  <si>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</si>
  <si>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</si>
  <si>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</si>
  <si>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</si>
  <si>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</si>
  <si>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</si>
  <si>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</si>
  <si>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</si>
  <si>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</si>
  <si>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</si>
  <si>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</si>
  <si>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</si>
  <si>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</si>
  <si>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</si>
  <si>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</si>
  <si>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</si>
  <si>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</si>
  <si>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</si>
  <si>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</si>
  <si>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</si>
  <si>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</si>
  <si>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</si>
  <si>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</si>
  <si>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</si>
  <si>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</si>
  <si>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</si>
  <si>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</si>
  <si>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</si>
  <si>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</si>
  <si>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</si>
  <si>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</si>
  <si>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</si>
  <si>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</si>
  <si>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</si>
  <si>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</si>
  <si>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</si>
  <si>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</si>
  <si>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</si>
  <si>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</si>
  <si>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</si>
  <si>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</si>
  <si>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</si>
  <si>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</si>
  <si>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</si>
  <si>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</si>
  <si>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</si>
  <si>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</si>
  <si>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</si>
  <si>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</si>
  <si>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</si>
  <si>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</si>
  <si>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</si>
  <si>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</si>
  <si>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</si>
  <si>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</si>
  <si>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</si>
  <si>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</si>
  <si>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</si>
  <si>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</si>
  <si>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</si>
  <si>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</si>
  <si>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</si>
  <si>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</si>
  <si>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</si>
  <si>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</si>
  <si>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</si>
  <si>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</si>
  <si>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</si>
  <si>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</si>
  <si>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</si>
  <si>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</si>
  <si>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</si>
  <si>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</si>
  <si>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</si>
  <si>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</si>
  <si>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</si>
  <si>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</si>
  <si>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</si>
  <si>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</si>
  <si>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</si>
  <si>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</si>
  <si>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</si>
  <si>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</si>
  <si>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</si>
  <si>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</si>
  <si>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</si>
  <si>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</si>
  <si>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</si>
  <si>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</si>
  <si>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</si>
  <si>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</si>
  <si>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</si>
  <si>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</si>
  <si>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</si>
  <si>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</si>
  <si>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</si>
  <si>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</si>
  <si>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</si>
  <si>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</si>
  <si>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</si>
  <si>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</si>
  <si>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</si>
  <si>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</si>
  <si>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</si>
  <si>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</si>
  <si>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</si>
  <si>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</si>
  <si>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</si>
  <si>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</si>
  <si>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</si>
  <si>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</si>
  <si>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</si>
  <si>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</si>
  <si>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</si>
  <si>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</si>
  <si>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</si>
  <si>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</si>
  <si>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</si>
  <si>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</si>
  <si>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</si>
  <si>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</si>
  <si>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Eredeti előirányzat 2015.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</si>
  <si>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</si>
  <si>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</si>
  <si>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</si>
  <si>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</si>
  <si>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</si>
  <si>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</si>
  <si>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</si>
  <si>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</si>
  <si>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</si>
  <si>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</si>
  <si>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</si>
  <si>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</si>
  <si>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</si>
  <si>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</si>
  <si>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</si>
  <si>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</si>
  <si>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 xml:space="preserve">    Tóparti fejlesztések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</si>
  <si>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</si>
  <si>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</si>
  <si>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</si>
  <si>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</si>
  <si>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</si>
  <si>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</si>
  <si>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</si>
  <si>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</si>
  <si>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</si>
  <si>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</si>
  <si>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</si>
  <si>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</si>
  <si>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</si>
  <si>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</si>
  <si>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</si>
  <si>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</si>
  <si>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</si>
  <si>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</si>
  <si>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</si>
  <si>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</si>
  <si>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</si>
  <si>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</si>
  <si>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</si>
  <si>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</si>
  <si>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</si>
  <si>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</si>
  <si>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</si>
  <si>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</si>
  <si>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</si>
  <si>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</si>
  <si>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</si>
  <si>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</si>
  <si>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</si>
  <si>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</si>
  <si>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</si>
  <si>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</si>
  <si>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</si>
  <si>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</si>
  <si>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</si>
  <si>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</si>
  <si>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</si>
  <si>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</si>
  <si>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</si>
  <si>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Működési célú támogatások ÁHT-n belülről</t>
  </si>
  <si>
    <t>Egyéb működési célú támogatások ÁHT-n belülről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</si>
  <si>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</si>
  <si>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</si>
  <si>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</si>
  <si>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</si>
  <si>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</si>
  <si>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</si>
  <si>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</si>
  <si>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</si>
  <si>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</si>
  <si>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</si>
  <si>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</si>
  <si>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Hozzájárulás jogcíme</t>
  </si>
  <si>
    <t>2015.évi</t>
  </si>
  <si>
    <t>mutató/  létszám</t>
  </si>
  <si>
    <t>Támogatás</t>
  </si>
  <si>
    <t>Ft/fő</t>
  </si>
  <si>
    <t>eFt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</si>
  <si>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</si>
  <si>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</si>
  <si>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</si>
  <si>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</si>
  <si>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</si>
  <si>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</si>
  <si>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</si>
  <si>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</si>
  <si>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</si>
  <si>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</si>
  <si>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</si>
  <si>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</si>
  <si>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</si>
  <si>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</si>
  <si>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</si>
  <si>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</si>
  <si>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</si>
  <si>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</si>
  <si>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</si>
  <si>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</si>
  <si>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</si>
  <si>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</si>
  <si>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</si>
  <si>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</si>
  <si>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</si>
  <si>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</si>
  <si>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</si>
  <si>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</si>
  <si>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</si>
  <si>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</si>
  <si>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</si>
  <si>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</si>
  <si>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</si>
  <si>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</si>
  <si>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</si>
  <si>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</si>
  <si>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Ellátottak pénzbeli juttatásai   K4</t>
  </si>
  <si>
    <t>Beruhá- zások             K6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</si>
  <si>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</si>
  <si>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</si>
  <si>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</si>
  <si>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</si>
  <si>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</si>
  <si>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</si>
  <si>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</si>
  <si>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</si>
  <si>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</si>
  <si>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</si>
  <si>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</si>
  <si>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</si>
  <si>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</si>
  <si>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</si>
  <si>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</si>
  <si>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</si>
  <si>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</si>
  <si>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</si>
  <si>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</si>
  <si>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</si>
  <si>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</si>
  <si>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</si>
  <si>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</si>
  <si>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</si>
  <si>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</si>
  <si>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</si>
  <si>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</si>
  <si>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</si>
  <si>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</si>
  <si>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</si>
  <si>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</si>
  <si>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</si>
  <si>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</si>
  <si>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</si>
  <si>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</si>
  <si>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</si>
  <si>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</si>
  <si>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</si>
  <si>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Szociális étkezés</t>
  </si>
  <si>
    <t>Egyéb szoc.pénzbeli és temészetbni ellátások,támog.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</si>
  <si>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</si>
  <si>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</si>
  <si>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</si>
  <si>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</si>
  <si>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</si>
  <si>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</si>
  <si>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</si>
  <si>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</si>
  <si>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</si>
  <si>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</si>
  <si>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</si>
  <si>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</si>
  <si>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</si>
  <si>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</si>
  <si>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</si>
  <si>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</si>
  <si>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</si>
  <si>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</si>
  <si>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</si>
  <si>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</si>
  <si>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</si>
  <si>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</si>
  <si>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</si>
  <si>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</si>
  <si>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</si>
  <si>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</si>
  <si>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</si>
  <si>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</si>
  <si>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</si>
  <si>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</si>
  <si>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</si>
  <si>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</si>
  <si>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</si>
  <si>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</si>
  <si>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</si>
  <si>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</si>
  <si>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</si>
  <si>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</si>
  <si>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</si>
  <si>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</si>
  <si>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</si>
  <si>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</si>
  <si>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</si>
  <si>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</si>
  <si>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</si>
  <si>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</si>
  <si>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</si>
  <si>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</si>
  <si>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</si>
  <si>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</si>
  <si>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</si>
  <si>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</si>
  <si>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</si>
  <si>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</si>
  <si>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</si>
  <si>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</si>
  <si>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</si>
  <si>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</si>
  <si>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</si>
  <si>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</si>
  <si>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</si>
  <si>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</si>
  <si>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</si>
  <si>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</si>
  <si>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</si>
  <si>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</si>
  <si>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</si>
  <si>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</si>
  <si>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</si>
  <si>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</si>
  <si>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Összesen:</t>
  </si>
  <si>
    <t>Az átcsoportosítás jogát gyakorolja</t>
  </si>
  <si>
    <t>A.</t>
  </si>
  <si>
    <t>B.</t>
  </si>
  <si>
    <t>Fejlesztési  célú céltartalékok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</si>
  <si>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</si>
  <si>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</si>
  <si>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</si>
  <si>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</si>
  <si>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</si>
  <si>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</si>
  <si>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</si>
  <si>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</si>
  <si>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</si>
  <si>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</si>
  <si>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</si>
  <si>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</si>
  <si>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</si>
  <si>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</si>
  <si>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</si>
  <si>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</si>
  <si>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</si>
  <si>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</si>
  <si>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</si>
  <si>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</si>
  <si>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</si>
  <si>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</si>
  <si>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</si>
  <si>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</si>
  <si>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Sor-szám</t>
  </si>
  <si>
    <t>MEGNEVEZÉS</t>
  </si>
  <si>
    <t>Évek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</si>
  <si>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</si>
  <si>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</si>
  <si>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</si>
  <si>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</si>
  <si>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</si>
  <si>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</si>
  <si>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</si>
  <si>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</si>
  <si>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</si>
  <si>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</si>
  <si>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</si>
  <si>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</si>
  <si>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</si>
  <si>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</si>
  <si>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</si>
  <si>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</si>
  <si>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</si>
  <si>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</si>
  <si>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</si>
  <si>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</si>
  <si>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</si>
  <si>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</si>
  <si>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</si>
  <si>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</si>
  <si>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</si>
  <si>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</si>
  <si>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</si>
  <si>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</si>
  <si>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</si>
  <si>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</si>
  <si>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</si>
  <si>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</si>
  <si>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</si>
  <si>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</si>
  <si>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</si>
  <si>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</si>
  <si>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</si>
  <si>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</si>
  <si>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</si>
  <si>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</si>
  <si>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</si>
  <si>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</si>
  <si>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</si>
  <si>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</si>
  <si>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</si>
  <si>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Létszám fő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</si>
  <si>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</si>
  <si>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</si>
  <si>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</si>
  <si>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</si>
  <si>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</si>
  <si>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Polgármester</t>
  </si>
  <si>
    <t>Feladat / cél</t>
  </si>
  <si>
    <t>Sorszám.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</si>
  <si>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</si>
  <si>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</si>
  <si>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</si>
  <si>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</si>
  <si>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</si>
  <si>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</si>
  <si>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</si>
  <si>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</si>
  <si>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2,a melléklet</t>
  </si>
  <si>
    <t>2,b melléklet</t>
  </si>
  <si>
    <t>4. számú melléklet</t>
  </si>
  <si>
    <t>5. számú melléklet</t>
  </si>
  <si>
    <t>6,a melléklet</t>
  </si>
  <si>
    <t>6,b melléklet</t>
  </si>
  <si>
    <t>7. számú melléklet</t>
  </si>
  <si>
    <t>11. számú melléklet</t>
  </si>
  <si>
    <t>12. számú melléklet</t>
  </si>
  <si>
    <t>2016.</t>
  </si>
  <si>
    <t>2015. évi várható teljestés</t>
  </si>
  <si>
    <t>Eredeti előirányzat 2016.</t>
  </si>
  <si>
    <t>Adatok Ft-ban</t>
  </si>
  <si>
    <t xml:space="preserve">2016. </t>
  </si>
  <si>
    <t xml:space="preserve"> Eredeti előirányzat 2015.</t>
  </si>
  <si>
    <t>2015. évi várható  teljesítés</t>
  </si>
  <si>
    <t>2016.évi</t>
  </si>
  <si>
    <t>Működési célú költségvetési tán. és kiegészítő tám.</t>
  </si>
  <si>
    <t>Elszámolásból származó bevételek</t>
  </si>
  <si>
    <t>B401.</t>
  </si>
  <si>
    <t>Készletértékesítés ellenértéke</t>
  </si>
  <si>
    <t>Biztosító által fizetett kártérítés</t>
  </si>
  <si>
    <t>Lekötött bankbetétek megszüntetése</t>
  </si>
  <si>
    <t>K335.</t>
  </si>
  <si>
    <t>Közvetített szolgáltatások</t>
  </si>
  <si>
    <t>B817.</t>
  </si>
  <si>
    <t>Pénzeszközök lekötött bankbetétként elhelyezése</t>
  </si>
  <si>
    <t>K9122.</t>
  </si>
  <si>
    <t>Befeketési célú belföldi értékpapírok vásárlása</t>
  </si>
  <si>
    <t>2015. évi várható teljesítés</t>
  </si>
  <si>
    <t xml:space="preserve">KIADÁSOK </t>
  </si>
  <si>
    <t>BEVÉTELEK</t>
  </si>
  <si>
    <t xml:space="preserve"> Csesztregi Közös Önkormányzati Hivatal költségvetése</t>
  </si>
  <si>
    <t>B403.</t>
  </si>
  <si>
    <t>K512.</t>
  </si>
  <si>
    <t>A 2015. évről áthúzódó bérkompenzáció támogatása:</t>
  </si>
  <si>
    <t>d) Lakott külterülettel kapcsolatos feladatok támogatása</t>
  </si>
  <si>
    <t xml:space="preserve">         lakott külterülettel kapcsoltos feladatok támogatása beszámítás  után</t>
  </si>
  <si>
    <t>3. a) Család- és gyermekjóléti szolgálat</t>
  </si>
  <si>
    <t>CSESZTREG KÖZSÉG ÖNKORMÁNYZATÁNAK ÁLLAMI HOZZÁJÁRULÁSA 2016. ÉVBEN</t>
  </si>
  <si>
    <t xml:space="preserve">    Adatok Ft-ban</t>
  </si>
  <si>
    <t>Átlagos statisztikai létszám (közfogl. nélkül)     fő</t>
  </si>
  <si>
    <t>Eredeti előirányzat       2016.</t>
  </si>
  <si>
    <t>Eredeti előirányzat        2016.</t>
  </si>
  <si>
    <t>Eredeti előirányzat        2015.</t>
  </si>
  <si>
    <t>Engedélyezett létszám keret (fő)</t>
  </si>
  <si>
    <t>Előzetesen felszámított és fizetendő áfa</t>
  </si>
  <si>
    <t>Bérkompenzáció:</t>
  </si>
  <si>
    <t>Állami támogatás összesen:</t>
  </si>
  <si>
    <t>Igazgatáshoz szükséges kis értékű tárgyi eszközök beszerzés</t>
  </si>
  <si>
    <t xml:space="preserve">    Járda építése és kapubejárók helyreállítása</t>
  </si>
  <si>
    <t>Víziközmű felújítása</t>
  </si>
  <si>
    <t>Közvilágítás korszerűsítés</t>
  </si>
  <si>
    <t xml:space="preserve">    Pályázatok előkészítése, pályazati önerők biztosítása</t>
  </si>
  <si>
    <t xml:space="preserve">    Háziorvosi rendelő bútorzata</t>
  </si>
  <si>
    <t xml:space="preserve">    Téligumi beszerzés óvodabuszra</t>
  </si>
  <si>
    <t xml:space="preserve">   Előző évi maradvány igénybevétele</t>
  </si>
  <si>
    <t xml:space="preserve">   Általános forgalmi adó visszatérítése</t>
  </si>
  <si>
    <t>Felhalmozási jellegű bevétel megnevezése</t>
  </si>
  <si>
    <t>Felhalmozási jellegű kiadás megnevezése</t>
  </si>
  <si>
    <t>Felhalmozási jellegű bevételek és kiadások</t>
  </si>
  <si>
    <t>CSESZTREG KÖZSÉG ÖNKORMÁNYZATA 2016. ÉVI TARTALÉKAI</t>
  </si>
  <si>
    <t>2016.évi előirányzat</t>
  </si>
  <si>
    <t>2016. ÉVI MŰKÖDÉSI ÉS FELHALMOZÁSI CÉLÚ BEVÉTELEI ÉS KIADÁSAI</t>
  </si>
  <si>
    <t>1.10. Lekötött bankbetétek megszüntetése</t>
  </si>
  <si>
    <t xml:space="preserve">    Volt TSZ iroda tervdokumentáció elkészítése</t>
  </si>
  <si>
    <t>2016. évi előirányzat</t>
  </si>
  <si>
    <t>1.13. Befektetési célú belföldi értékpapírok vásárlása</t>
  </si>
  <si>
    <t>1.14. Pénzeszközök leköttt bankbetétként elhelyezése</t>
  </si>
  <si>
    <t>2.4. Egyéb működési célú kiadások</t>
  </si>
  <si>
    <t>2.5. Elvonások, befizetések</t>
  </si>
  <si>
    <t xml:space="preserve"> Adatok Ft-ban</t>
  </si>
  <si>
    <t>Csesztreg Község Önkormányzata által adott közvetett támogatások 2016. évben
(kedvezmények)</t>
  </si>
  <si>
    <t xml:space="preserve">    lásd: 5. tábla</t>
  </si>
  <si>
    <t xml:space="preserve">   lásd: 5. tábla</t>
  </si>
  <si>
    <t>2017.</t>
  </si>
  <si>
    <t>2018.</t>
  </si>
  <si>
    <t>2016. előtti kifizetések</t>
  </si>
  <si>
    <t>Csesztreg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</si>
  <si>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</si>
  <si>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9. számú melléklet</t>
  </si>
  <si>
    <t>10. számú melléklet</t>
  </si>
  <si>
    <t>2019.</t>
  </si>
  <si>
    <t>2016. évi eredeti előirányzat</t>
  </si>
  <si>
    <t>Tárgyév</t>
  </si>
  <si>
    <t>Összesen
(G=C+D+E+F)</t>
  </si>
  <si>
    <t>CSESZTREG KÖZSÉG ÖNKORMÁNYZATA ÉS INTÉZMÉNYE 2016. ÉVI KIADÁSAI ÉS LÉTSZÁMADATAI COFOG SZERINTI BONTÁSBAN</t>
  </si>
  <si>
    <t>8, a melléklet</t>
  </si>
  <si>
    <t>013370</t>
  </si>
  <si>
    <t>Informatikai fejlesztések és szolgáltatások</t>
  </si>
  <si>
    <t>Háziorvosi ügyeleti ellátás</t>
  </si>
  <si>
    <t>091140</t>
  </si>
  <si>
    <t>Óvodai nevelés, ellátás működtetési feladatai</t>
  </si>
  <si>
    <t>107037</t>
  </si>
  <si>
    <t>Intézményen kívüli gyermekétkezés</t>
  </si>
  <si>
    <t>CSESZTREG KÖZSÉG ÖNKORMÁNYZATA ÉS INTÉZMÉNYE 2016. ÉVI BEVÉTELEI COFOG SZERINTI BONTÁSBAN</t>
  </si>
  <si>
    <t>Zöldterület- kezelés</t>
  </si>
  <si>
    <t>Óvodai nevelés, ellátás működetési feladatai</t>
  </si>
  <si>
    <t>Gyermekvédelmi pénzbeli és természetbeli ellátások</t>
  </si>
  <si>
    <t>Szociális ágazati pótlék</t>
  </si>
  <si>
    <t>Kiegészítő szociális ágazati pótlék</t>
  </si>
  <si>
    <t>Dologi kiadások       K3</t>
  </si>
  <si>
    <t>8, b melléklet</t>
  </si>
  <si>
    <t>CSESZTREG KÖZSÉG ÖNKORMÁNYZATA ÉS INTÉZMÉNYE 2016. ÉVI ELŐIRÁNYZAT FELHASZNÁLÁSI ÜTEMTERVE</t>
  </si>
  <si>
    <t>K916</t>
  </si>
  <si>
    <t>104042</t>
  </si>
  <si>
    <t>Család -és gyermekjóléti szolgáltatások</t>
  </si>
  <si>
    <t>Család- és gyermekjóléti szolgáltatások</t>
  </si>
  <si>
    <t>3/2016. (II. 15.) önkormányzati rendelet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</si>
</sst>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99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b/>
      <u val="single"/>
      <sz val="12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i/>
      <sz val="10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b/>
      <i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8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0">
      <alignment/>
      <protection/>
    </xf>
    <xf numFmtId="0" fontId="16" fillId="0" borderId="0" xfId="100" applyFont="1" applyBorder="1" applyAlignment="1">
      <alignment horizontal="center"/>
      <protection/>
    </xf>
    <xf numFmtId="0" fontId="27" fillId="0" borderId="10" xfId="100" applyFont="1" applyBorder="1" applyAlignment="1">
      <alignment vertical="center" wrapText="1"/>
      <protection/>
    </xf>
    <xf numFmtId="0" fontId="27" fillId="0" borderId="11" xfId="100" applyFont="1" applyBorder="1" applyAlignment="1">
      <alignment horizontal="center" vertical="center" wrapText="1"/>
      <protection/>
    </xf>
    <xf numFmtId="49" fontId="16" fillId="0" borderId="12" xfId="100" applyNumberFormat="1" applyFont="1" applyBorder="1" applyAlignment="1">
      <alignment horizontal="right"/>
      <protection/>
    </xf>
    <xf numFmtId="49" fontId="16" fillId="0" borderId="13" xfId="100" applyNumberFormat="1" applyFont="1" applyBorder="1" applyAlignment="1">
      <alignment horizontal="right"/>
      <protection/>
    </xf>
    <xf numFmtId="180" fontId="16" fillId="0" borderId="13" xfId="10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0" applyFont="1" applyBorder="1">
      <alignment/>
      <protection/>
    </xf>
    <xf numFmtId="0" fontId="16" fillId="0" borderId="12" xfId="100" applyBorder="1">
      <alignment/>
      <protection/>
    </xf>
    <xf numFmtId="0" fontId="16" fillId="0" borderId="14" xfId="100" applyFont="1" applyBorder="1" applyAlignment="1">
      <alignment vertical="center" wrapText="1"/>
      <protection/>
    </xf>
    <xf numFmtId="0" fontId="16" fillId="0" borderId="15" xfId="100" applyFont="1" applyBorder="1">
      <alignment/>
      <protection/>
    </xf>
    <xf numFmtId="49" fontId="16" fillId="0" borderId="16" xfId="100" applyNumberFormat="1" applyBorder="1">
      <alignment/>
      <protection/>
    </xf>
    <xf numFmtId="49" fontId="16" fillId="0" borderId="17" xfId="100" applyNumberFormat="1" applyBorder="1">
      <alignment/>
      <protection/>
    </xf>
    <xf numFmtId="0" fontId="27" fillId="0" borderId="18" xfId="100" applyFont="1" applyBorder="1" applyAlignment="1">
      <alignment horizontal="left"/>
      <protection/>
    </xf>
    <xf numFmtId="0" fontId="27" fillId="0" borderId="19" xfId="100" applyFont="1" applyBorder="1" applyAlignment="1">
      <alignment horizontal="left"/>
      <protection/>
    </xf>
    <xf numFmtId="0" fontId="27" fillId="0" borderId="20" xfId="100" applyFont="1" applyBorder="1" applyAlignment="1">
      <alignment horizontal="left"/>
      <protection/>
    </xf>
    <xf numFmtId="0" fontId="15" fillId="0" borderId="0" xfId="107" applyBorder="1" applyAlignment="1" applyProtection="1">
      <alignment horizontal="right"/>
      <protection locked="0"/>
    </xf>
    <xf numFmtId="0" fontId="15" fillId="0" borderId="0" xfId="107" applyFont="1" applyBorder="1" applyAlignment="1" applyProtection="1">
      <alignment horizontal="right"/>
      <protection locked="0"/>
    </xf>
    <xf numFmtId="0" fontId="15" fillId="0" borderId="0" xfId="107">
      <alignment/>
      <protection/>
    </xf>
    <xf numFmtId="0" fontId="29" fillId="0" borderId="0" xfId="107" applyFont="1" applyBorder="1" applyAlignment="1" applyProtection="1">
      <alignment horizontal="centerContinuous"/>
      <protection locked="0"/>
    </xf>
    <xf numFmtId="0" fontId="31" fillId="0" borderId="0" xfId="107" applyFont="1" applyBorder="1" applyAlignment="1" applyProtection="1">
      <alignment horizontal="center" vertical="center"/>
      <protection locked="0"/>
    </xf>
    <xf numFmtId="0" fontId="15" fillId="0" borderId="0" xfId="107" applyBorder="1" applyAlignment="1" applyProtection="1">
      <alignment horizontal="centerContinuous" vertical="top"/>
      <protection locked="0"/>
    </xf>
    <xf numFmtId="0" fontId="32" fillId="0" borderId="0" xfId="107" applyFont="1" applyBorder="1" applyAlignment="1" applyProtection="1">
      <alignment horizontal="centerContinuous" vertical="top"/>
      <protection locked="0"/>
    </xf>
    <xf numFmtId="0" fontId="15" fillId="0" borderId="0" xfId="107" applyAlignment="1" applyProtection="1">
      <alignment horizontal="centerContinuous" vertical="top"/>
      <protection locked="0"/>
    </xf>
    <xf numFmtId="0" fontId="32" fillId="0" borderId="21" xfId="107" applyFont="1" applyBorder="1" applyAlignment="1" applyProtection="1">
      <alignment horizontal="centerContinuous" vertical="top"/>
      <protection locked="0"/>
    </xf>
    <xf numFmtId="0" fontId="25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107" applyFont="1" applyAlignment="1">
      <alignment horizontal="center" wrapText="1"/>
      <protection/>
    </xf>
    <xf numFmtId="0" fontId="1" fillId="0" borderId="0" xfId="107" applyFont="1">
      <alignment/>
      <protection/>
    </xf>
    <xf numFmtId="0" fontId="1" fillId="0" borderId="13" xfId="107" applyFont="1" applyBorder="1" applyProtection="1">
      <alignment/>
      <protection locked="0"/>
    </xf>
    <xf numFmtId="0" fontId="49" fillId="0" borderId="0" xfId="107" applyFont="1" applyBorder="1">
      <alignment/>
      <protection/>
    </xf>
    <xf numFmtId="3" fontId="49" fillId="0" borderId="0" xfId="107" applyNumberFormat="1" applyFont="1" applyBorder="1">
      <alignment/>
      <protection/>
    </xf>
    <xf numFmtId="0" fontId="1" fillId="0" borderId="22" xfId="107" applyFont="1" applyBorder="1" applyProtection="1">
      <alignment/>
      <protection locked="0"/>
    </xf>
    <xf numFmtId="0" fontId="38" fillId="0" borderId="0" xfId="0" applyFont="1" applyBorder="1" applyAlignment="1">
      <alignment wrapText="1"/>
    </xf>
    <xf numFmtId="0" fontId="1" fillId="0" borderId="23" xfId="107" applyFont="1" applyBorder="1">
      <alignment/>
      <protection/>
    </xf>
    <xf numFmtId="0" fontId="49" fillId="0" borderId="23" xfId="107" applyFont="1" applyBorder="1">
      <alignment/>
      <protection/>
    </xf>
    <xf numFmtId="0" fontId="36" fillId="0" borderId="22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4" fillId="0" borderId="22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38" fillId="0" borderId="22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24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47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26" fillId="0" borderId="29" xfId="0" applyFont="1" applyBorder="1" applyAlignment="1">
      <alignment horizontal="center" wrapText="1"/>
    </xf>
    <xf numFmtId="0" fontId="51" fillId="0" borderId="22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53" fillId="0" borderId="0" xfId="100" applyFont="1" applyAlignment="1">
      <alignment horizontal="center"/>
      <protection/>
    </xf>
    <xf numFmtId="0" fontId="16" fillId="0" borderId="0" xfId="100" applyFont="1" applyBorder="1" applyAlignment="1">
      <alignment horizontal="right"/>
      <protection/>
    </xf>
    <xf numFmtId="3" fontId="16" fillId="0" borderId="13" xfId="100" applyNumberFormat="1" applyFont="1" applyBorder="1">
      <alignment/>
      <protection/>
    </xf>
    <xf numFmtId="3" fontId="16" fillId="0" borderId="17" xfId="100" applyNumberFormat="1" applyFont="1" applyBorder="1">
      <alignment/>
      <protection/>
    </xf>
    <xf numFmtId="3" fontId="27" fillId="0" borderId="19" xfId="100" applyNumberFormat="1" applyFont="1" applyBorder="1">
      <alignment/>
      <protection/>
    </xf>
    <xf numFmtId="3" fontId="16" fillId="0" borderId="13" xfId="100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0" fontId="25" fillId="0" borderId="13" xfId="0" applyFont="1" applyBorder="1" applyAlignment="1">
      <alignment horizontal="right" wrapText="1"/>
    </xf>
    <xf numFmtId="3" fontId="38" fillId="0" borderId="13" xfId="0" applyNumberFormat="1" applyFont="1" applyBorder="1" applyAlignment="1">
      <alignment horizontal="right" wrapText="1"/>
    </xf>
    <xf numFmtId="3" fontId="38" fillId="0" borderId="25" xfId="0" applyNumberFormat="1" applyFont="1" applyBorder="1" applyAlignment="1">
      <alignment horizontal="right" wrapText="1"/>
    </xf>
    <xf numFmtId="3" fontId="25" fillId="0" borderId="27" xfId="0" applyNumberFormat="1" applyFont="1" applyBorder="1" applyAlignment="1">
      <alignment horizontal="right" wrapText="1"/>
    </xf>
    <xf numFmtId="0" fontId="34" fillId="0" borderId="26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3" fontId="34" fillId="0" borderId="27" xfId="0" applyNumberFormat="1" applyFont="1" applyBorder="1" applyAlignment="1">
      <alignment horizontal="right" wrapText="1"/>
    </xf>
    <xf numFmtId="0" fontId="35" fillId="0" borderId="28" xfId="0" applyFont="1" applyBorder="1" applyAlignment="1">
      <alignment horizontal="center" wrapText="1"/>
    </xf>
    <xf numFmtId="0" fontId="25" fillId="0" borderId="12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44" fillId="0" borderId="12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8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0" fillId="0" borderId="0" xfId="0" applyFont="1" applyAlignment="1">
      <alignment/>
    </xf>
    <xf numFmtId="0" fontId="55" fillId="0" borderId="30" xfId="0" applyFont="1" applyBorder="1" applyAlignment="1">
      <alignment horizontal="center" wrapText="1"/>
    </xf>
    <xf numFmtId="0" fontId="55" fillId="0" borderId="31" xfId="0" applyFont="1" applyBorder="1" applyAlignment="1">
      <alignment horizontal="center" wrapText="1"/>
    </xf>
    <xf numFmtId="0" fontId="56" fillId="0" borderId="12" xfId="100" applyFont="1" applyBorder="1" applyAlignment="1">
      <alignment horizontal="center"/>
      <protection/>
    </xf>
    <xf numFmtId="0" fontId="56" fillId="0" borderId="13" xfId="100" applyFont="1" applyBorder="1" applyAlignment="1">
      <alignment horizontal="center"/>
      <protection/>
    </xf>
    <xf numFmtId="0" fontId="56" fillId="0" borderId="14" xfId="100" applyFont="1" applyBorder="1" applyAlignment="1">
      <alignment horizontal="center"/>
      <protection/>
    </xf>
    <xf numFmtId="0" fontId="56" fillId="0" borderId="0" xfId="100" applyFont="1">
      <alignment/>
      <protection/>
    </xf>
    <xf numFmtId="0" fontId="30" fillId="0" borderId="0" xfId="107" applyFont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vertical="center" wrapText="1"/>
      <protection/>
    </xf>
    <xf numFmtId="3" fontId="2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/>
    </xf>
    <xf numFmtId="0" fontId="57" fillId="0" borderId="34" xfId="0" applyFont="1" applyFill="1" applyBorder="1" applyAlignment="1" applyProtection="1">
      <alignment horizontal="left" vertical="center"/>
      <protection/>
    </xf>
    <xf numFmtId="180" fontId="16" fillId="0" borderId="0" xfId="106" applyNumberFormat="1" applyFill="1" applyAlignment="1" applyProtection="1">
      <alignment vertical="center" wrapText="1"/>
      <protection/>
    </xf>
    <xf numFmtId="180" fontId="58" fillId="0" borderId="0" xfId="106" applyNumberFormat="1" applyFont="1" applyFill="1" applyAlignment="1" applyProtection="1">
      <alignment horizontal="centerContinuous" vertical="center" wrapText="1"/>
      <protection/>
    </xf>
    <xf numFmtId="180" fontId="16" fillId="0" borderId="0" xfId="106" applyNumberFormat="1" applyFill="1" applyAlignment="1" applyProtection="1">
      <alignment horizontal="centerContinuous" vertical="center"/>
      <protection/>
    </xf>
    <xf numFmtId="180" fontId="16" fillId="0" borderId="0" xfId="106" applyNumberFormat="1" applyFill="1" applyAlignment="1" applyProtection="1">
      <alignment horizontal="center" vertical="center" wrapText="1"/>
      <protection/>
    </xf>
    <xf numFmtId="180" fontId="60" fillId="0" borderId="34" xfId="106" applyNumberFormat="1" applyFont="1" applyFill="1" applyBorder="1" applyAlignment="1" applyProtection="1">
      <alignment horizontal="centerContinuous" vertical="center" wrapText="1"/>
      <protection/>
    </xf>
    <xf numFmtId="180" fontId="60" fillId="0" borderId="35" xfId="106" applyNumberFormat="1" applyFont="1" applyFill="1" applyBorder="1" applyAlignment="1" applyProtection="1">
      <alignment horizontal="centerContinuous" vertical="center" wrapText="1"/>
      <protection/>
    </xf>
    <xf numFmtId="180" fontId="60" fillId="0" borderId="33" xfId="106" applyNumberFormat="1" applyFont="1" applyFill="1" applyBorder="1" applyAlignment="1" applyProtection="1">
      <alignment horizontal="centerContinuous" vertical="center" wrapText="1"/>
      <protection/>
    </xf>
    <xf numFmtId="180" fontId="60" fillId="0" borderId="34" xfId="106" applyNumberFormat="1" applyFont="1" applyFill="1" applyBorder="1" applyAlignment="1" applyProtection="1">
      <alignment horizontal="center" vertical="center" wrapText="1"/>
      <protection/>
    </xf>
    <xf numFmtId="180" fontId="60" fillId="0" borderId="35" xfId="106" applyNumberFormat="1" applyFont="1" applyFill="1" applyBorder="1" applyAlignment="1" applyProtection="1">
      <alignment horizontal="center" vertical="center" wrapText="1"/>
      <protection/>
    </xf>
    <xf numFmtId="180" fontId="60" fillId="0" borderId="33" xfId="106" applyNumberFormat="1" applyFont="1" applyFill="1" applyBorder="1" applyAlignment="1" applyProtection="1">
      <alignment horizontal="center" vertical="center" wrapText="1"/>
      <protection/>
    </xf>
    <xf numFmtId="180" fontId="27" fillId="0" borderId="0" xfId="106" applyNumberFormat="1" applyFont="1" applyFill="1" applyAlignment="1" applyProtection="1">
      <alignment horizontal="center" vertical="center" wrapText="1"/>
      <protection/>
    </xf>
    <xf numFmtId="180" fontId="56" fillId="0" borderId="36" xfId="106" applyNumberFormat="1" applyFont="1" applyFill="1" applyBorder="1" applyAlignment="1" applyProtection="1">
      <alignment horizontal="center" vertical="center" wrapText="1"/>
      <protection/>
    </xf>
    <xf numFmtId="180" fontId="56" fillId="0" borderId="34" xfId="106" applyNumberFormat="1" applyFont="1" applyFill="1" applyBorder="1" applyAlignment="1" applyProtection="1">
      <alignment horizontal="center" vertical="center" wrapText="1"/>
      <protection/>
    </xf>
    <xf numFmtId="180" fontId="56" fillId="0" borderId="35" xfId="106" applyNumberFormat="1" applyFont="1" applyFill="1" applyBorder="1" applyAlignment="1" applyProtection="1">
      <alignment horizontal="center" vertical="center" wrapText="1"/>
      <protection/>
    </xf>
    <xf numFmtId="180" fontId="56" fillId="0" borderId="33" xfId="106" applyNumberFormat="1" applyFont="1" applyFill="1" applyBorder="1" applyAlignment="1" applyProtection="1">
      <alignment horizontal="center" vertical="center" wrapText="1"/>
      <protection/>
    </xf>
    <xf numFmtId="180" fontId="56" fillId="0" borderId="0" xfId="106" applyNumberFormat="1" applyFont="1" applyFill="1" applyAlignment="1" applyProtection="1">
      <alignment horizontal="center" vertical="center" wrapText="1"/>
      <protection/>
    </xf>
    <xf numFmtId="180" fontId="16" fillId="0" borderId="37" xfId="106" applyNumberFormat="1" applyFill="1" applyBorder="1" applyAlignment="1" applyProtection="1">
      <alignment horizontal="left" vertical="center" wrapText="1" indent="1"/>
      <protection/>
    </xf>
    <xf numFmtId="180" fontId="61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0" xfId="106" applyNumberFormat="1" applyFill="1" applyBorder="1" applyAlignment="1" applyProtection="1">
      <alignment horizontal="left" vertical="center" wrapText="1" indent="1"/>
      <protection/>
    </xf>
    <xf numFmtId="180" fontId="61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1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2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43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6" xfId="106" applyNumberFormat="1" applyFont="1" applyFill="1" applyBorder="1" applyAlignment="1" applyProtection="1">
      <alignment horizontal="left" vertical="center" wrapText="1" indent="1"/>
      <protection/>
    </xf>
    <xf numFmtId="180" fontId="56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56" fillId="0" borderId="35" xfId="106" applyNumberFormat="1" applyFont="1" applyFill="1" applyBorder="1" applyAlignment="1" applyProtection="1">
      <alignment horizontal="right" vertical="center" wrapText="1" indent="1"/>
      <protection/>
    </xf>
    <xf numFmtId="180" fontId="56" fillId="0" borderId="33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44" xfId="106" applyNumberFormat="1" applyFont="1" applyFill="1" applyBorder="1" applyAlignment="1" applyProtection="1">
      <alignment horizontal="left" vertical="center" wrapText="1" indent="1"/>
      <protection/>
    </xf>
    <xf numFmtId="180" fontId="62" fillId="0" borderId="45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1" xfId="106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13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45" xfId="106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4" xfId="106" applyNumberFormat="1" applyFont="1" applyFill="1" applyBorder="1" applyAlignment="1" applyProtection="1">
      <alignment horizontal="left" vertical="center" wrapText="1" indent="1"/>
      <protection/>
    </xf>
    <xf numFmtId="180" fontId="27" fillId="0" borderId="47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12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61" fillId="0" borderId="44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46" xfId="106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44" xfId="106" applyNumberFormat="1" applyFont="1" applyFill="1" applyBorder="1" applyAlignment="1" applyProtection="1">
      <alignment horizontal="left" vertical="center" wrapText="1" indent="1"/>
      <protection/>
    </xf>
    <xf numFmtId="180" fontId="62" fillId="0" borderId="27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39" xfId="106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61" fillId="0" borderId="13" xfId="106" applyNumberFormat="1" applyFont="1" applyFill="1" applyBorder="1" applyAlignment="1" applyProtection="1">
      <alignment horizontal="left" vertical="center" wrapText="1" indent="2"/>
      <protection/>
    </xf>
    <xf numFmtId="180" fontId="62" fillId="0" borderId="13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38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38" xfId="106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8" xfId="106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8" xfId="106" applyNumberFormat="1" applyFont="1" applyFill="1" applyBorder="1" applyAlignment="1" applyProtection="1">
      <alignment horizontal="left" vertical="center" wrapText="1" indent="2"/>
      <protection/>
    </xf>
    <xf numFmtId="180" fontId="61" fillId="0" borderId="16" xfId="106" applyNumberFormat="1" applyFont="1" applyFill="1" applyBorder="1" applyAlignment="1" applyProtection="1">
      <alignment horizontal="left" vertical="center" wrapText="1" indent="2"/>
      <protection/>
    </xf>
    <xf numFmtId="3" fontId="64" fillId="0" borderId="13" xfId="0" applyNumberFormat="1" applyFont="1" applyBorder="1" applyAlignment="1">
      <alignment horizontal="right" wrapText="1"/>
    </xf>
    <xf numFmtId="0" fontId="25" fillId="0" borderId="48" xfId="0" applyFont="1" applyBorder="1" applyAlignment="1">
      <alignment horizontal="center" wrapText="1"/>
    </xf>
    <xf numFmtId="0" fontId="27" fillId="0" borderId="49" xfId="0" applyFont="1" applyFill="1" applyBorder="1" applyAlignment="1" applyProtection="1">
      <alignment vertical="center" wrapText="1"/>
      <protection/>
    </xf>
    <xf numFmtId="3" fontId="52" fillId="0" borderId="13" xfId="107" applyNumberFormat="1" applyFont="1" applyBorder="1">
      <alignment/>
      <protection/>
    </xf>
    <xf numFmtId="3" fontId="1" fillId="0" borderId="13" xfId="107" applyNumberFormat="1" applyFont="1" applyBorder="1">
      <alignment/>
      <protection/>
    </xf>
    <xf numFmtId="3" fontId="49" fillId="0" borderId="25" xfId="107" applyNumberFormat="1" applyFont="1" applyBorder="1">
      <alignment/>
      <protection/>
    </xf>
    <xf numFmtId="3" fontId="1" fillId="0" borderId="13" xfId="107" applyNumberFormat="1" applyFont="1" applyFill="1" applyBorder="1">
      <alignment/>
      <protection/>
    </xf>
    <xf numFmtId="3" fontId="43" fillId="0" borderId="13" xfId="107" applyNumberFormat="1" applyFont="1" applyFill="1" applyBorder="1">
      <alignment/>
      <protection/>
    </xf>
    <xf numFmtId="180" fontId="61" fillId="0" borderId="18" xfId="106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50" xfId="106" applyNumberFormat="1" applyFont="1" applyFill="1" applyBorder="1" applyAlignment="1" applyProtection="1">
      <alignment horizontal="right" vertical="center" wrapText="1" indent="1"/>
      <protection locked="0"/>
    </xf>
    <xf numFmtId="180" fontId="56" fillId="0" borderId="50" xfId="106" applyNumberFormat="1" applyFont="1" applyFill="1" applyBorder="1" applyAlignment="1" applyProtection="1">
      <alignment horizontal="right" vertical="center" wrapText="1" indent="1"/>
      <protection/>
    </xf>
    <xf numFmtId="180" fontId="61" fillId="0" borderId="51" xfId="106" applyNumberFormat="1" applyFont="1" applyFill="1" applyBorder="1" applyAlignment="1" applyProtection="1">
      <alignment horizontal="left" vertical="center" wrapText="1" indent="1"/>
      <protection/>
    </xf>
    <xf numFmtId="180" fontId="61" fillId="0" borderId="14" xfId="106" applyNumberFormat="1" applyFont="1" applyFill="1" applyBorder="1" applyAlignment="1" applyProtection="1">
      <alignment horizontal="left" vertical="center" wrapText="1" indent="1"/>
      <protection/>
    </xf>
    <xf numFmtId="180" fontId="56" fillId="0" borderId="20" xfId="106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109">
      <alignment/>
      <protection/>
    </xf>
    <xf numFmtId="0" fontId="67" fillId="0" borderId="0" xfId="109" applyFont="1">
      <alignment/>
      <protection/>
    </xf>
    <xf numFmtId="0" fontId="15" fillId="0" borderId="0" xfId="109" applyBorder="1">
      <alignment/>
      <protection/>
    </xf>
    <xf numFmtId="0" fontId="68" fillId="0" borderId="0" xfId="109" applyFont="1" applyBorder="1">
      <alignment/>
      <protection/>
    </xf>
    <xf numFmtId="0" fontId="41" fillId="0" borderId="52" xfId="109" applyFont="1" applyFill="1" applyBorder="1" applyAlignment="1">
      <alignment horizontal="left" vertical="center"/>
      <protection/>
    </xf>
    <xf numFmtId="0" fontId="41" fillId="0" borderId="14" xfId="109" applyFont="1" applyFill="1" applyBorder="1" applyAlignment="1">
      <alignment horizontal="left" vertical="center"/>
      <protection/>
    </xf>
    <xf numFmtId="0" fontId="49" fillId="0" borderId="13" xfId="109" applyFont="1" applyBorder="1" applyAlignment="1">
      <alignment horizontal="left" vertical="center"/>
      <protection/>
    </xf>
    <xf numFmtId="3" fontId="48" fillId="0" borderId="13" xfId="109" applyNumberFormat="1" applyFont="1" applyBorder="1" applyAlignment="1">
      <alignment vertical="center"/>
      <protection/>
    </xf>
    <xf numFmtId="0" fontId="49" fillId="0" borderId="13" xfId="109" applyFont="1" applyFill="1" applyBorder="1">
      <alignment/>
      <protection/>
    </xf>
    <xf numFmtId="0" fontId="69" fillId="0" borderId="13" xfId="109" applyFont="1" applyBorder="1" applyAlignment="1">
      <alignment horizontal="left" vertical="center"/>
      <protection/>
    </xf>
    <xf numFmtId="0" fontId="70" fillId="0" borderId="14" xfId="102" applyFont="1" applyBorder="1" applyAlignment="1">
      <alignment horizontal="center"/>
      <protection/>
    </xf>
    <xf numFmtId="3" fontId="69" fillId="0" borderId="13" xfId="109" applyNumberFormat="1" applyFont="1" applyBorder="1" applyAlignment="1">
      <alignment horizontal="right" vertical="center"/>
      <protection/>
    </xf>
    <xf numFmtId="0" fontId="48" fillId="0" borderId="14" xfId="109" applyFont="1" applyBorder="1" applyAlignment="1">
      <alignment horizontal="left" vertical="center"/>
      <protection/>
    </xf>
    <xf numFmtId="3" fontId="49" fillId="0" borderId="13" xfId="109" applyNumberFormat="1" applyFont="1" applyBorder="1" applyAlignment="1">
      <alignment horizontal="right" vertical="center"/>
      <protection/>
    </xf>
    <xf numFmtId="0" fontId="49" fillId="0" borderId="14" xfId="109" applyFont="1" applyBorder="1" applyAlignment="1">
      <alignment horizontal="left" vertical="center"/>
      <protection/>
    </xf>
    <xf numFmtId="3" fontId="48" fillId="0" borderId="13" xfId="109" applyNumberFormat="1" applyFont="1" applyBorder="1" applyAlignment="1">
      <alignment horizontal="right" vertical="center"/>
      <protection/>
    </xf>
    <xf numFmtId="0" fontId="48" fillId="0" borderId="13" xfId="109" applyFont="1" applyBorder="1" applyAlignment="1">
      <alignment horizontal="left" vertical="center"/>
      <protection/>
    </xf>
    <xf numFmtId="3" fontId="49" fillId="0" borderId="13" xfId="109" applyNumberFormat="1" applyFont="1" applyBorder="1" applyAlignment="1">
      <alignment vertical="center"/>
      <protection/>
    </xf>
    <xf numFmtId="0" fontId="70" fillId="0" borderId="14" xfId="109" applyFont="1" applyBorder="1" applyAlignment="1">
      <alignment horizontal="center" vertical="center"/>
      <protection/>
    </xf>
    <xf numFmtId="3" fontId="69" fillId="0" borderId="13" xfId="109" applyNumberFormat="1" applyFont="1" applyFill="1" applyBorder="1" applyAlignment="1">
      <alignment vertical="center"/>
      <protection/>
    </xf>
    <xf numFmtId="3" fontId="69" fillId="0" borderId="13" xfId="109" applyNumberFormat="1" applyFont="1" applyFill="1" applyBorder="1">
      <alignment/>
      <protection/>
    </xf>
    <xf numFmtId="0" fontId="49" fillId="0" borderId="14" xfId="109" applyFont="1" applyBorder="1" applyAlignment="1">
      <alignment vertical="center"/>
      <protection/>
    </xf>
    <xf numFmtId="0" fontId="48" fillId="0" borderId="13" xfId="109" applyFont="1" applyFill="1" applyBorder="1" applyAlignment="1">
      <alignment horizontal="left" vertical="center"/>
      <protection/>
    </xf>
    <xf numFmtId="0" fontId="41" fillId="0" borderId="14" xfId="109" applyFont="1" applyBorder="1" applyAlignment="1">
      <alignment vertical="center"/>
      <protection/>
    </xf>
    <xf numFmtId="16" fontId="48" fillId="0" borderId="14" xfId="109" applyNumberFormat="1" applyFont="1" applyBorder="1" applyAlignment="1">
      <alignment horizontal="left" vertical="center"/>
      <protection/>
    </xf>
    <xf numFmtId="3" fontId="48" fillId="0" borderId="13" xfId="102" applyNumberFormat="1" applyFont="1" applyBorder="1" applyAlignment="1">
      <alignment horizontal="right"/>
      <protection/>
    </xf>
    <xf numFmtId="0" fontId="48" fillId="0" borderId="13" xfId="102" applyFont="1" applyBorder="1" applyAlignment="1">
      <alignment horizontal="left"/>
      <protection/>
    </xf>
    <xf numFmtId="3" fontId="70" fillId="0" borderId="13" xfId="109" applyNumberFormat="1" applyFont="1" applyBorder="1" applyAlignment="1">
      <alignment horizontal="right" vertical="center"/>
      <protection/>
    </xf>
    <xf numFmtId="0" fontId="70" fillId="0" borderId="14" xfId="109" applyFont="1" applyBorder="1" applyAlignment="1">
      <alignment horizontal="left" vertical="center"/>
      <protection/>
    </xf>
    <xf numFmtId="0" fontId="49" fillId="0" borderId="14" xfId="109" applyFont="1" applyBorder="1" applyAlignment="1">
      <alignment horizontal="left"/>
      <protection/>
    </xf>
    <xf numFmtId="0" fontId="15" fillId="0" borderId="13" xfId="109" applyBorder="1">
      <alignment/>
      <protection/>
    </xf>
    <xf numFmtId="0" fontId="70" fillId="0" borderId="13" xfId="109" applyFont="1" applyBorder="1" applyAlignment="1">
      <alignment horizontal="left" vertical="center"/>
      <protection/>
    </xf>
    <xf numFmtId="3" fontId="70" fillId="0" borderId="13" xfId="109" applyNumberFormat="1" applyFont="1" applyBorder="1" applyAlignment="1">
      <alignment vertical="center"/>
      <protection/>
    </xf>
    <xf numFmtId="0" fontId="49" fillId="0" borderId="14" xfId="109" applyFont="1" applyBorder="1" applyAlignment="1">
      <alignment horizontal="center"/>
      <protection/>
    </xf>
    <xf numFmtId="0" fontId="49" fillId="0" borderId="52" xfId="109" applyFont="1" applyBorder="1" applyAlignment="1">
      <alignment horizontal="left"/>
      <protection/>
    </xf>
    <xf numFmtId="0" fontId="49" fillId="0" borderId="52" xfId="109" applyFont="1" applyBorder="1" applyAlignment="1">
      <alignment horizontal="left" vertical="center"/>
      <protection/>
    </xf>
    <xf numFmtId="0" fontId="49" fillId="0" borderId="14" xfId="109" applyFont="1" applyBorder="1" applyAlignment="1">
      <alignment horizontal="center" vertical="center"/>
      <protection/>
    </xf>
    <xf numFmtId="0" fontId="41" fillId="0" borderId="14" xfId="109" applyFont="1" applyBorder="1" applyAlignment="1">
      <alignment horizontal="center" vertical="center"/>
      <protection/>
    </xf>
    <xf numFmtId="3" fontId="48" fillId="0" borderId="41" xfId="109" applyNumberFormat="1" applyFont="1" applyBorder="1" applyAlignment="1">
      <alignment vertical="center"/>
      <protection/>
    </xf>
    <xf numFmtId="3" fontId="48" fillId="0" borderId="41" xfId="102" applyNumberFormat="1" applyFont="1" applyBorder="1" applyAlignment="1">
      <alignment horizontal="right"/>
      <protection/>
    </xf>
    <xf numFmtId="3" fontId="48" fillId="0" borderId="41" xfId="109" applyNumberFormat="1" applyFont="1" applyBorder="1" applyAlignment="1">
      <alignment horizontal="right" vertical="center"/>
      <protection/>
    </xf>
    <xf numFmtId="3" fontId="70" fillId="0" borderId="41" xfId="109" applyNumberFormat="1" applyFont="1" applyBorder="1" applyAlignment="1">
      <alignment horizontal="right" vertical="center"/>
      <protection/>
    </xf>
    <xf numFmtId="3" fontId="69" fillId="0" borderId="41" xfId="109" applyNumberFormat="1" applyFont="1" applyBorder="1" applyAlignment="1">
      <alignment horizontal="right" vertical="center"/>
      <protection/>
    </xf>
    <xf numFmtId="0" fontId="15" fillId="0" borderId="41" xfId="109" applyBorder="1">
      <alignment/>
      <protection/>
    </xf>
    <xf numFmtId="3" fontId="49" fillId="0" borderId="41" xfId="109" applyNumberFormat="1" applyFont="1" applyBorder="1" applyAlignment="1">
      <alignment horizontal="right" vertical="center"/>
      <protection/>
    </xf>
    <xf numFmtId="3" fontId="69" fillId="0" borderId="41" xfId="109" applyNumberFormat="1" applyFont="1" applyFill="1" applyBorder="1" applyAlignment="1">
      <alignment vertical="center"/>
      <protection/>
    </xf>
    <xf numFmtId="3" fontId="49" fillId="0" borderId="41" xfId="109" applyNumberFormat="1" applyFont="1" applyBorder="1" applyAlignment="1">
      <alignment vertical="center"/>
      <protection/>
    </xf>
    <xf numFmtId="3" fontId="70" fillId="0" borderId="41" xfId="109" applyNumberFormat="1" applyFont="1" applyBorder="1" applyAlignment="1">
      <alignment vertical="center"/>
      <protection/>
    </xf>
    <xf numFmtId="0" fontId="40" fillId="0" borderId="13" xfId="109" applyFont="1" applyBorder="1" applyAlignment="1">
      <alignment vertical="center"/>
      <protection/>
    </xf>
    <xf numFmtId="3" fontId="40" fillId="0" borderId="13" xfId="109" applyNumberFormat="1" applyFont="1" applyBorder="1" applyAlignment="1">
      <alignment vertical="center"/>
      <protection/>
    </xf>
    <xf numFmtId="3" fontId="40" fillId="0" borderId="41" xfId="109" applyNumberFormat="1" applyFont="1" applyBorder="1" applyAlignment="1">
      <alignment vertical="center"/>
      <protection/>
    </xf>
    <xf numFmtId="0" fontId="55" fillId="0" borderId="53" xfId="0" applyFont="1" applyBorder="1" applyAlignment="1">
      <alignment horizontal="center" wrapText="1"/>
    </xf>
    <xf numFmtId="0" fontId="49" fillId="0" borderId="52" xfId="109" applyFont="1" applyBorder="1" applyAlignment="1">
      <alignment horizontal="center" vertical="center"/>
      <protection/>
    </xf>
    <xf numFmtId="3" fontId="70" fillId="0" borderId="13" xfId="109" applyNumberFormat="1" applyFont="1" applyBorder="1">
      <alignment/>
      <protection/>
    </xf>
    <xf numFmtId="3" fontId="70" fillId="0" borderId="41" xfId="109" applyNumberFormat="1" applyFont="1" applyBorder="1">
      <alignment/>
      <protection/>
    </xf>
    <xf numFmtId="3" fontId="50" fillId="0" borderId="13" xfId="109" applyNumberFormat="1" applyFont="1" applyBorder="1" applyAlignment="1">
      <alignment vertical="center"/>
      <protection/>
    </xf>
    <xf numFmtId="3" fontId="70" fillId="24" borderId="13" xfId="109" applyNumberFormat="1" applyFont="1" applyFill="1" applyBorder="1" applyAlignment="1">
      <alignment vertical="center"/>
      <protection/>
    </xf>
    <xf numFmtId="0" fontId="70" fillId="0" borderId="13" xfId="109" applyFont="1" applyFill="1" applyBorder="1" applyAlignment="1">
      <alignment horizontal="left" vertical="center"/>
      <protection/>
    </xf>
    <xf numFmtId="0" fontId="48" fillId="0" borderId="45" xfId="10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9" fillId="0" borderId="52" xfId="109" applyFont="1" applyBorder="1" applyAlignment="1">
      <alignment horizontal="center"/>
      <protection/>
    </xf>
    <xf numFmtId="3" fontId="48" fillId="24" borderId="13" xfId="109" applyNumberFormat="1" applyFont="1" applyFill="1" applyBorder="1" applyAlignment="1">
      <alignment vertical="center"/>
      <protection/>
    </xf>
    <xf numFmtId="0" fontId="50" fillId="0" borderId="14" xfId="109" applyFont="1" applyBorder="1" applyAlignment="1">
      <alignment vertical="center"/>
      <protection/>
    </xf>
    <xf numFmtId="3" fontId="72" fillId="25" borderId="13" xfId="109" applyNumberFormat="1" applyFont="1" applyFill="1" applyBorder="1" applyAlignment="1">
      <alignment horizontal="right" vertical="center"/>
      <protection/>
    </xf>
    <xf numFmtId="3" fontId="72" fillId="25" borderId="13" xfId="109" applyNumberFormat="1" applyFont="1" applyFill="1" applyBorder="1">
      <alignment/>
      <protection/>
    </xf>
    <xf numFmtId="3" fontId="73" fillId="25" borderId="13" xfId="109" applyNumberFormat="1" applyFont="1" applyFill="1" applyBorder="1" applyAlignment="1">
      <alignment vertical="center"/>
      <protection/>
    </xf>
    <xf numFmtId="0" fontId="15" fillId="25" borderId="0" xfId="109" applyFill="1">
      <alignment/>
      <protection/>
    </xf>
    <xf numFmtId="0" fontId="49" fillId="20" borderId="54" xfId="109" applyFont="1" applyFill="1" applyBorder="1" applyAlignment="1">
      <alignment horizontal="center" vertical="center"/>
      <protection/>
    </xf>
    <xf numFmtId="0" fontId="49" fillId="20" borderId="55" xfId="109" applyFont="1" applyFill="1" applyBorder="1" applyAlignment="1">
      <alignment horizontal="center" vertical="center"/>
      <protection/>
    </xf>
    <xf numFmtId="0" fontId="49" fillId="20" borderId="55" xfId="109" applyFont="1" applyFill="1" applyBorder="1" applyAlignment="1">
      <alignment horizontal="center" vertical="center" wrapText="1"/>
      <protection/>
    </xf>
    <xf numFmtId="0" fontId="49" fillId="20" borderId="56" xfId="109" applyFont="1" applyFill="1" applyBorder="1" applyAlignment="1">
      <alignment horizontal="center" vertical="center" wrapText="1"/>
      <protection/>
    </xf>
    <xf numFmtId="0" fontId="49" fillId="20" borderId="57" xfId="109" applyFont="1" applyFill="1" applyBorder="1" applyAlignment="1">
      <alignment horizontal="center" vertical="center"/>
      <protection/>
    </xf>
    <xf numFmtId="0" fontId="49" fillId="0" borderId="12" xfId="109" applyFont="1" applyBorder="1" applyAlignment="1">
      <alignment horizontal="center" vertical="center"/>
      <protection/>
    </xf>
    <xf numFmtId="0" fontId="70" fillId="0" borderId="58" xfId="109" applyFont="1" applyBorder="1" applyAlignment="1">
      <alignment horizontal="center" vertical="center"/>
      <protection/>
    </xf>
    <xf numFmtId="0" fontId="49" fillId="0" borderId="58" xfId="109" applyFont="1" applyBorder="1" applyAlignment="1">
      <alignment horizontal="left" vertical="center"/>
      <protection/>
    </xf>
    <xf numFmtId="3" fontId="72" fillId="25" borderId="41" xfId="109" applyNumberFormat="1" applyFont="1" applyFill="1" applyBorder="1">
      <alignment/>
      <protection/>
    </xf>
    <xf numFmtId="3" fontId="69" fillId="0" borderId="41" xfId="109" applyNumberFormat="1" applyFont="1" applyFill="1" applyBorder="1">
      <alignment/>
      <protection/>
    </xf>
    <xf numFmtId="0" fontId="48" fillId="0" borderId="12" xfId="109" applyFont="1" applyBorder="1" applyAlignment="1">
      <alignment horizontal="center" vertical="center"/>
      <protection/>
    </xf>
    <xf numFmtId="3" fontId="50" fillId="0" borderId="41" xfId="109" applyNumberFormat="1" applyFont="1" applyBorder="1" applyAlignment="1">
      <alignment vertical="center"/>
      <protection/>
    </xf>
    <xf numFmtId="0" fontId="48" fillId="0" borderId="58" xfId="109" applyFont="1" applyBorder="1" applyAlignment="1">
      <alignment horizontal="center" vertical="center"/>
      <protection/>
    </xf>
    <xf numFmtId="0" fontId="50" fillId="0" borderId="58" xfId="109" applyFont="1" applyBorder="1" applyAlignment="1">
      <alignment vertical="center"/>
      <protection/>
    </xf>
    <xf numFmtId="0" fontId="41" fillId="0" borderId="58" xfId="109" applyFont="1" applyBorder="1" applyAlignment="1">
      <alignment vertical="center"/>
      <protection/>
    </xf>
    <xf numFmtId="0" fontId="49" fillId="0" borderId="58" xfId="109" applyFont="1" applyBorder="1" applyAlignment="1">
      <alignment horizontal="center" vertical="center"/>
      <protection/>
    </xf>
    <xf numFmtId="0" fontId="54" fillId="20" borderId="19" xfId="109" applyFont="1" applyFill="1" applyBorder="1" applyAlignment="1">
      <alignment horizontal="left" vertical="center"/>
      <protection/>
    </xf>
    <xf numFmtId="3" fontId="54" fillId="20" borderId="19" xfId="109" applyNumberFormat="1" applyFont="1" applyFill="1" applyBorder="1" applyAlignment="1">
      <alignment vertical="center"/>
      <protection/>
    </xf>
    <xf numFmtId="3" fontId="54" fillId="20" borderId="50" xfId="109" applyNumberFormat="1" applyFont="1" applyFill="1" applyBorder="1" applyAlignment="1">
      <alignment vertical="center"/>
      <protection/>
    </xf>
    <xf numFmtId="0" fontId="54" fillId="20" borderId="20" xfId="109" applyFont="1" applyFill="1" applyBorder="1" applyAlignment="1">
      <alignment horizontal="left" vertical="center"/>
      <protection/>
    </xf>
    <xf numFmtId="0" fontId="75" fillId="0" borderId="0" xfId="109" applyFont="1">
      <alignment/>
      <protection/>
    </xf>
    <xf numFmtId="0" fontId="75" fillId="0" borderId="0" xfId="109" applyFont="1" applyAlignment="1">
      <alignment wrapText="1"/>
      <protection/>
    </xf>
    <xf numFmtId="0" fontId="75" fillId="24" borderId="0" xfId="109" applyFont="1" applyFill="1">
      <alignment/>
      <protection/>
    </xf>
    <xf numFmtId="0" fontId="41" fillId="20" borderId="27" xfId="101" applyFont="1" applyFill="1" applyBorder="1" applyAlignment="1">
      <alignment horizontal="center" vertical="center" wrapText="1"/>
      <protection/>
    </xf>
    <xf numFmtId="0" fontId="41" fillId="20" borderId="59" xfId="101" applyFont="1" applyFill="1" applyBorder="1" applyAlignment="1">
      <alignment horizontal="right" vertical="center" wrapText="1"/>
      <protection/>
    </xf>
    <xf numFmtId="0" fontId="41" fillId="20" borderId="60" xfId="101" applyFont="1" applyFill="1" applyBorder="1" applyAlignment="1">
      <alignment horizontal="center" vertical="center"/>
      <protection/>
    </xf>
    <xf numFmtId="0" fontId="41" fillId="20" borderId="61" xfId="101" applyFont="1" applyFill="1" applyBorder="1" applyAlignment="1">
      <alignment horizontal="right" vertical="center"/>
      <protection/>
    </xf>
    <xf numFmtId="0" fontId="41" fillId="20" borderId="62" xfId="101" applyFont="1" applyFill="1" applyBorder="1" applyAlignment="1">
      <alignment horizontal="center" vertical="center"/>
      <protection/>
    </xf>
    <xf numFmtId="0" fontId="41" fillId="20" borderId="15" xfId="101" applyFont="1" applyFill="1" applyBorder="1" applyAlignment="1">
      <alignment horizontal="center" vertical="center"/>
      <protection/>
    </xf>
    <xf numFmtId="0" fontId="46" fillId="0" borderId="63" xfId="98" applyFont="1" applyBorder="1" applyAlignment="1">
      <alignment vertical="center"/>
      <protection/>
    </xf>
    <xf numFmtId="3" fontId="41" fillId="0" borderId="63" xfId="101" applyNumberFormat="1" applyFont="1" applyFill="1" applyBorder="1">
      <alignment/>
      <protection/>
    </xf>
    <xf numFmtId="3" fontId="41" fillId="0" borderId="64" xfId="101" applyNumberFormat="1" applyFont="1" applyFill="1" applyBorder="1">
      <alignment/>
      <protection/>
    </xf>
    <xf numFmtId="0" fontId="46" fillId="0" borderId="65" xfId="98" applyFont="1" applyBorder="1" applyAlignment="1">
      <alignment vertical="center"/>
      <protection/>
    </xf>
    <xf numFmtId="4" fontId="41" fillId="0" borderId="65" xfId="101" applyNumberFormat="1" applyFont="1" applyFill="1" applyBorder="1">
      <alignment/>
      <protection/>
    </xf>
    <xf numFmtId="3" fontId="41" fillId="0" borderId="65" xfId="101" applyNumberFormat="1" applyFont="1" applyFill="1" applyBorder="1">
      <alignment/>
      <protection/>
    </xf>
    <xf numFmtId="3" fontId="41" fillId="0" borderId="66" xfId="101" applyNumberFormat="1" applyFont="1" applyFill="1" applyBorder="1">
      <alignment/>
      <protection/>
    </xf>
    <xf numFmtId="0" fontId="1" fillId="0" borderId="65" xfId="98" applyFont="1" applyBorder="1" applyAlignment="1">
      <alignment vertical="center"/>
      <protection/>
    </xf>
    <xf numFmtId="3" fontId="40" fillId="0" borderId="65" xfId="98" applyNumberFormat="1" applyFont="1" applyFill="1" applyBorder="1" applyAlignment="1">
      <alignment horizontal="center" vertical="center"/>
      <protection/>
    </xf>
    <xf numFmtId="4" fontId="40" fillId="0" borderId="65" xfId="98" applyNumberFormat="1" applyFont="1" applyFill="1" applyBorder="1" applyAlignment="1">
      <alignment vertical="center"/>
      <protection/>
    </xf>
    <xf numFmtId="3" fontId="40" fillId="0" borderId="65" xfId="98" applyNumberFormat="1" applyFont="1" applyFill="1" applyBorder="1" applyAlignment="1">
      <alignment vertical="center"/>
      <protection/>
    </xf>
    <xf numFmtId="3" fontId="40" fillId="0" borderId="66" xfId="98" applyNumberFormat="1" applyFont="1" applyFill="1" applyBorder="1" applyAlignment="1">
      <alignment vertical="center"/>
      <protection/>
    </xf>
    <xf numFmtId="3" fontId="41" fillId="0" borderId="65" xfId="98" applyNumberFormat="1" applyFont="1" applyFill="1" applyBorder="1" applyAlignment="1">
      <alignment vertical="center"/>
      <protection/>
    </xf>
    <xf numFmtId="3" fontId="41" fillId="0" borderId="66" xfId="98" applyNumberFormat="1" applyFont="1" applyFill="1" applyBorder="1" applyAlignment="1">
      <alignment vertical="center"/>
      <protection/>
    </xf>
    <xf numFmtId="3" fontId="41" fillId="21" borderId="65" xfId="101" applyNumberFormat="1" applyFont="1" applyFill="1" applyBorder="1">
      <alignment/>
      <protection/>
    </xf>
    <xf numFmtId="3" fontId="41" fillId="21" borderId="66" xfId="101" applyNumberFormat="1" applyFont="1" applyFill="1" applyBorder="1">
      <alignment/>
      <protection/>
    </xf>
    <xf numFmtId="167" fontId="40" fillId="0" borderId="65" xfId="101" applyNumberFormat="1" applyFont="1" applyFill="1" applyBorder="1">
      <alignment/>
      <protection/>
    </xf>
    <xf numFmtId="3" fontId="40" fillId="0" borderId="65" xfId="101" applyNumberFormat="1" applyFont="1" applyFill="1" applyBorder="1">
      <alignment/>
      <protection/>
    </xf>
    <xf numFmtId="3" fontId="40" fillId="0" borderId="66" xfId="101" applyNumberFormat="1" applyFont="1" applyFill="1" applyBorder="1">
      <alignment/>
      <protection/>
    </xf>
    <xf numFmtId="0" fontId="1" fillId="0" borderId="65" xfId="98" applyFont="1" applyBorder="1" applyAlignment="1">
      <alignment vertical="center" wrapText="1"/>
      <protection/>
    </xf>
    <xf numFmtId="0" fontId="1" fillId="0" borderId="67" xfId="98" applyFont="1" applyBorder="1" applyAlignment="1">
      <alignment vertical="center"/>
      <protection/>
    </xf>
    <xf numFmtId="3" fontId="40" fillId="0" borderId="67" xfId="98" applyNumberFormat="1" applyFont="1" applyFill="1" applyBorder="1" applyAlignment="1">
      <alignment vertical="center"/>
      <protection/>
    </xf>
    <xf numFmtId="3" fontId="40" fillId="0" borderId="68" xfId="101" applyNumberFormat="1" applyFont="1" applyFill="1" applyBorder="1">
      <alignment/>
      <protection/>
    </xf>
    <xf numFmtId="3" fontId="41" fillId="21" borderId="13" xfId="101" applyNumberFormat="1" applyFont="1" applyFill="1" applyBorder="1">
      <alignment/>
      <protection/>
    </xf>
    <xf numFmtId="0" fontId="46" fillId="0" borderId="69" xfId="98" applyFont="1" applyBorder="1" applyAlignment="1">
      <alignment vertical="center"/>
      <protection/>
    </xf>
    <xf numFmtId="3" fontId="41" fillId="0" borderId="27" xfId="101" applyNumberFormat="1" applyFont="1" applyFill="1" applyBorder="1">
      <alignment/>
      <protection/>
    </xf>
    <xf numFmtId="3" fontId="40" fillId="0" borderId="13" xfId="101" applyNumberFormat="1" applyFont="1" applyFill="1" applyBorder="1">
      <alignment/>
      <protection/>
    </xf>
    <xf numFmtId="167" fontId="40" fillId="0" borderId="70" xfId="98" applyNumberFormat="1" applyFont="1" applyBorder="1" applyAlignment="1">
      <alignment vertical="center"/>
      <protection/>
    </xf>
    <xf numFmtId="4" fontId="40" fillId="0" borderId="70" xfId="98" applyNumberFormat="1" applyFont="1" applyFill="1" applyBorder="1" applyAlignment="1">
      <alignment vertical="center"/>
      <protection/>
    </xf>
    <xf numFmtId="3" fontId="40" fillId="0" borderId="70" xfId="98" applyNumberFormat="1" applyFont="1" applyFill="1" applyBorder="1" applyAlignment="1">
      <alignment vertical="center"/>
      <protection/>
    </xf>
    <xf numFmtId="0" fontId="40" fillId="0" borderId="17" xfId="104" applyFont="1" applyBorder="1">
      <alignment/>
      <protection/>
    </xf>
    <xf numFmtId="0" fontId="1" fillId="0" borderId="13" xfId="98" applyFont="1" applyBorder="1" applyAlignment="1">
      <alignment vertical="center"/>
      <protection/>
    </xf>
    <xf numFmtId="4" fontId="40" fillId="0" borderId="17" xfId="101" applyNumberFormat="1" applyFont="1" applyFill="1" applyBorder="1">
      <alignment/>
      <protection/>
    </xf>
    <xf numFmtId="3" fontId="40" fillId="0" borderId="13" xfId="98" applyNumberFormat="1" applyFont="1" applyFill="1" applyBorder="1" applyAlignment="1">
      <alignment vertical="center"/>
      <protection/>
    </xf>
    <xf numFmtId="167" fontId="41" fillId="21" borderId="13" xfId="101" applyNumberFormat="1" applyFont="1" applyFill="1" applyBorder="1">
      <alignment/>
      <protection/>
    </xf>
    <xf numFmtId="0" fontId="41" fillId="21" borderId="13" xfId="104" applyFont="1" applyFill="1" applyBorder="1">
      <alignment/>
      <protection/>
    </xf>
    <xf numFmtId="3" fontId="41" fillId="21" borderId="13" xfId="98" applyNumberFormat="1" applyFont="1" applyFill="1" applyBorder="1" applyAlignment="1">
      <alignment vertical="center"/>
      <protection/>
    </xf>
    <xf numFmtId="0" fontId="46" fillId="0" borderId="0" xfId="101" applyFont="1" applyFill="1" applyBorder="1">
      <alignment/>
      <protection/>
    </xf>
    <xf numFmtId="0" fontId="40" fillId="0" borderId="0" xfId="109" applyFont="1">
      <alignment/>
      <protection/>
    </xf>
    <xf numFmtId="3" fontId="70" fillId="0" borderId="66" xfId="101" applyNumberFormat="1" applyFont="1" applyFill="1" applyBorder="1">
      <alignment/>
      <protection/>
    </xf>
    <xf numFmtId="3" fontId="70" fillId="0" borderId="66" xfId="98" applyNumberFormat="1" applyFont="1" applyFill="1" applyBorder="1" applyAlignment="1">
      <alignment vertical="center"/>
      <protection/>
    </xf>
    <xf numFmtId="0" fontId="41" fillId="21" borderId="65" xfId="98" applyFont="1" applyFill="1" applyBorder="1" applyAlignment="1">
      <alignment vertical="center"/>
      <protection/>
    </xf>
    <xf numFmtId="0" fontId="73" fillId="20" borderId="13" xfId="101" applyFont="1" applyFill="1" applyBorder="1">
      <alignment/>
      <protection/>
    </xf>
    <xf numFmtId="3" fontId="73" fillId="20" borderId="13" xfId="101" applyNumberFormat="1" applyFont="1" applyFill="1" applyBorder="1">
      <alignment/>
      <protection/>
    </xf>
    <xf numFmtId="0" fontId="73" fillId="20" borderId="13" xfId="104" applyFont="1" applyFill="1" applyBorder="1">
      <alignment/>
      <protection/>
    </xf>
    <xf numFmtId="3" fontId="73" fillId="20" borderId="13" xfId="98" applyNumberFormat="1" applyFont="1" applyFill="1" applyBorder="1" applyAlignment="1">
      <alignment vertical="center"/>
      <protection/>
    </xf>
    <xf numFmtId="0" fontId="41" fillId="21" borderId="13" xfId="98" applyFont="1" applyFill="1" applyBorder="1" applyAlignment="1">
      <alignment vertical="center"/>
      <protection/>
    </xf>
    <xf numFmtId="0" fontId="66" fillId="0" borderId="0" xfId="109" applyFont="1" applyFill="1" applyBorder="1" applyAlignment="1">
      <alignment vertical="center"/>
      <protection/>
    </xf>
    <xf numFmtId="0" fontId="65" fillId="0" borderId="0" xfId="109" applyFont="1" applyFill="1" applyBorder="1" applyAlignment="1">
      <alignment vertical="center"/>
      <protection/>
    </xf>
    <xf numFmtId="0" fontId="66" fillId="0" borderId="0" xfId="109" applyFont="1" applyFill="1" applyBorder="1">
      <alignment/>
      <protection/>
    </xf>
    <xf numFmtId="0" fontId="66" fillId="0" borderId="0" xfId="109" applyFont="1" applyFill="1" applyBorder="1" applyAlignment="1">
      <alignment horizontal="left" vertical="center"/>
      <protection/>
    </xf>
    <xf numFmtId="0" fontId="76" fillId="0" borderId="0" xfId="109" applyFont="1" applyFill="1" applyBorder="1" applyAlignment="1">
      <alignment horizontal="left" vertical="center"/>
      <protection/>
    </xf>
    <xf numFmtId="3" fontId="66" fillId="0" borderId="0" xfId="109" applyNumberFormat="1" applyFont="1" applyFill="1" applyBorder="1" applyAlignment="1">
      <alignment vertical="center"/>
      <protection/>
    </xf>
    <xf numFmtId="0" fontId="66" fillId="0" borderId="0" xfId="109" applyFont="1" applyFill="1" applyBorder="1" applyAlignment="1">
      <alignment horizontal="right" vertical="center"/>
      <protection/>
    </xf>
    <xf numFmtId="167" fontId="66" fillId="0" borderId="0" xfId="109" applyNumberFormat="1" applyFont="1" applyFill="1" applyBorder="1" applyAlignment="1">
      <alignment vertical="center"/>
      <protection/>
    </xf>
    <xf numFmtId="3" fontId="66" fillId="0" borderId="0" xfId="109" applyNumberFormat="1" applyFont="1" applyFill="1" applyBorder="1" applyAlignment="1">
      <alignment vertical="center"/>
      <protection/>
    </xf>
    <xf numFmtId="0" fontId="65" fillId="0" borderId="0" xfId="109" applyFont="1" applyFill="1" applyBorder="1" applyAlignment="1">
      <alignment horizontal="left" vertical="center"/>
      <protection/>
    </xf>
    <xf numFmtId="3" fontId="65" fillId="0" borderId="0" xfId="109" applyNumberFormat="1" applyFont="1" applyFill="1" applyBorder="1" applyAlignment="1">
      <alignment vertical="center"/>
      <protection/>
    </xf>
    <xf numFmtId="3" fontId="65" fillId="0" borderId="0" xfId="109" applyNumberFormat="1" applyFont="1" applyFill="1" applyBorder="1" applyAlignment="1">
      <alignment vertical="center"/>
      <protection/>
    </xf>
    <xf numFmtId="167" fontId="65" fillId="0" borderId="0" xfId="109" applyNumberFormat="1" applyFont="1" applyFill="1" applyBorder="1" applyAlignment="1">
      <alignment vertical="center"/>
      <protection/>
    </xf>
    <xf numFmtId="167" fontId="65" fillId="0" borderId="0" xfId="109" applyNumberFormat="1" applyFont="1" applyFill="1" applyBorder="1" applyAlignment="1">
      <alignment vertical="center"/>
      <protection/>
    </xf>
    <xf numFmtId="0" fontId="66" fillId="24" borderId="0" xfId="109" applyFont="1" applyFill="1" applyBorder="1" applyAlignment="1">
      <alignment horizontal="left" vertical="center"/>
      <protection/>
    </xf>
    <xf numFmtId="0" fontId="66" fillId="24" borderId="0" xfId="109" applyFont="1" applyFill="1" applyBorder="1">
      <alignment/>
      <protection/>
    </xf>
    <xf numFmtId="3" fontId="66" fillId="24" borderId="0" xfId="109" applyNumberFormat="1" applyFont="1" applyFill="1" applyBorder="1" applyAlignment="1">
      <alignment vertical="center"/>
      <protection/>
    </xf>
    <xf numFmtId="0" fontId="15" fillId="24" borderId="0" xfId="109" applyFill="1">
      <alignment/>
      <protection/>
    </xf>
    <xf numFmtId="0" fontId="66" fillId="24" borderId="0" xfId="109" applyFont="1" applyFill="1" applyBorder="1" applyAlignment="1">
      <alignment horizontal="right" vertical="center"/>
      <protection/>
    </xf>
    <xf numFmtId="167" fontId="66" fillId="24" borderId="0" xfId="109" applyNumberFormat="1" applyFont="1" applyFill="1" applyBorder="1" applyAlignment="1">
      <alignment vertical="center"/>
      <protection/>
    </xf>
    <xf numFmtId="3" fontId="65" fillId="24" borderId="0" xfId="109" applyNumberFormat="1" applyFont="1" applyFill="1" applyBorder="1" applyAlignment="1">
      <alignment vertical="center"/>
      <protection/>
    </xf>
    <xf numFmtId="0" fontId="15" fillId="24" borderId="0" xfId="109" applyFill="1" applyBorder="1">
      <alignment/>
      <protection/>
    </xf>
    <xf numFmtId="0" fontId="65" fillId="0" borderId="0" xfId="109" applyFont="1" applyFill="1" applyBorder="1">
      <alignment/>
      <protection/>
    </xf>
    <xf numFmtId="0" fontId="15" fillId="0" borderId="0" xfId="109" applyFill="1">
      <alignment/>
      <protection/>
    </xf>
    <xf numFmtId="3" fontId="66" fillId="24" borderId="0" xfId="109" applyNumberFormat="1" applyFont="1" applyFill="1" applyBorder="1" applyAlignment="1">
      <alignment vertical="center"/>
      <protection/>
    </xf>
    <xf numFmtId="0" fontId="77" fillId="0" borderId="0" xfId="109" applyFont="1">
      <alignment/>
      <protection/>
    </xf>
    <xf numFmtId="0" fontId="15" fillId="0" borderId="0" xfId="109" applyAlignment="1">
      <alignment/>
      <protection/>
    </xf>
    <xf numFmtId="0" fontId="1" fillId="0" borderId="13" xfId="109" applyFont="1" applyBorder="1">
      <alignment/>
      <protection/>
    </xf>
    <xf numFmtId="0" fontId="49" fillId="0" borderId="13" xfId="109" applyFont="1" applyBorder="1">
      <alignment/>
      <protection/>
    </xf>
    <xf numFmtId="3" fontId="49" fillId="0" borderId="13" xfId="109" applyNumberFormat="1" applyFont="1" applyBorder="1" applyAlignment="1">
      <alignment horizontal="center" vertical="center"/>
      <protection/>
    </xf>
    <xf numFmtId="3" fontId="49" fillId="24" borderId="13" xfId="109" applyNumberFormat="1" applyFont="1" applyFill="1" applyBorder="1" applyAlignment="1">
      <alignment horizontal="center" vertical="center"/>
      <protection/>
    </xf>
    <xf numFmtId="3" fontId="70" fillId="24" borderId="13" xfId="109" applyNumberFormat="1" applyFont="1" applyFill="1" applyBorder="1" applyAlignment="1">
      <alignment horizontal="center" vertical="center"/>
      <protection/>
    </xf>
    <xf numFmtId="0" fontId="80" fillId="24" borderId="0" xfId="109" applyFont="1" applyFill="1" applyBorder="1" applyAlignment="1">
      <alignment horizontal="center" vertical="center"/>
      <protection/>
    </xf>
    <xf numFmtId="0" fontId="81" fillId="24" borderId="0" xfId="109" applyFont="1" applyFill="1">
      <alignment/>
      <protection/>
    </xf>
    <xf numFmtId="3" fontId="72" fillId="24" borderId="13" xfId="109" applyNumberFormat="1" applyFont="1" applyFill="1" applyBorder="1" applyAlignment="1">
      <alignment horizontal="center" vertical="center"/>
      <protection/>
    </xf>
    <xf numFmtId="0" fontId="81" fillId="24" borderId="0" xfId="109" applyFont="1" applyFill="1" applyBorder="1" applyAlignment="1">
      <alignment horizontal="left" vertical="center"/>
      <protection/>
    </xf>
    <xf numFmtId="0" fontId="80" fillId="24" borderId="0" xfId="109" applyFont="1" applyFill="1" applyBorder="1" applyAlignment="1">
      <alignment horizontal="left" vertical="center"/>
      <protection/>
    </xf>
    <xf numFmtId="3" fontId="80" fillId="24" borderId="0" xfId="109" applyNumberFormat="1" applyFont="1" applyFill="1" applyBorder="1" applyAlignment="1">
      <alignment vertical="center"/>
      <protection/>
    </xf>
    <xf numFmtId="167" fontId="81" fillId="24" borderId="0" xfId="109" applyNumberFormat="1" applyFont="1" applyFill="1" applyBorder="1" applyAlignment="1">
      <alignment vertical="center"/>
      <protection/>
    </xf>
    <xf numFmtId="3" fontId="80" fillId="24" borderId="0" xfId="109" applyNumberFormat="1" applyFont="1" applyFill="1" applyBorder="1" applyAlignment="1">
      <alignment vertical="center"/>
      <protection/>
    </xf>
    <xf numFmtId="167" fontId="80" fillId="24" borderId="0" xfId="109" applyNumberFormat="1" applyFont="1" applyFill="1" applyBorder="1" applyAlignment="1">
      <alignment vertical="center"/>
      <protection/>
    </xf>
    <xf numFmtId="167" fontId="80" fillId="24" borderId="0" xfId="109" applyNumberFormat="1" applyFont="1" applyFill="1" applyBorder="1" applyAlignment="1">
      <alignment vertical="center"/>
      <protection/>
    </xf>
    <xf numFmtId="0" fontId="81" fillId="24" borderId="0" xfId="109" applyFont="1" applyFill="1" applyBorder="1" applyAlignment="1">
      <alignment horizontal="right" vertical="center"/>
      <protection/>
    </xf>
    <xf numFmtId="0" fontId="82" fillId="24" borderId="0" xfId="109" applyFont="1" applyFill="1" applyBorder="1" applyAlignment="1">
      <alignment horizontal="left" vertical="center"/>
      <protection/>
    </xf>
    <xf numFmtId="0" fontId="81" fillId="24" borderId="0" xfId="109" applyFont="1" applyFill="1" applyBorder="1">
      <alignment/>
      <protection/>
    </xf>
    <xf numFmtId="3" fontId="81" fillId="24" borderId="0" xfId="109" applyNumberFormat="1" applyFont="1" applyFill="1" applyBorder="1" applyAlignment="1">
      <alignment vertical="center"/>
      <protection/>
    </xf>
    <xf numFmtId="3" fontId="81" fillId="24" borderId="0" xfId="109" applyNumberFormat="1" applyFont="1" applyFill="1" applyBorder="1" applyAlignment="1">
      <alignment vertical="center"/>
      <protection/>
    </xf>
    <xf numFmtId="0" fontId="80" fillId="24" borderId="0" xfId="109" applyFont="1" applyFill="1" applyBorder="1" applyAlignment="1">
      <alignment horizontal="right" vertical="center"/>
      <protection/>
    </xf>
    <xf numFmtId="0" fontId="80" fillId="24" borderId="0" xfId="109" applyFont="1" applyFill="1" applyBorder="1" applyAlignment="1">
      <alignment horizontal="left" vertical="center"/>
      <protection/>
    </xf>
    <xf numFmtId="0" fontId="40" fillId="24" borderId="59" xfId="109" applyFont="1" applyFill="1" applyBorder="1" applyAlignment="1">
      <alignment horizontal="center" vertical="distributed"/>
      <protection/>
    </xf>
    <xf numFmtId="0" fontId="40" fillId="24" borderId="27" xfId="109" applyFont="1" applyFill="1" applyBorder="1" applyAlignment="1">
      <alignment horizontal="right" vertical="distributed"/>
      <protection/>
    </xf>
    <xf numFmtId="0" fontId="40" fillId="24" borderId="27" xfId="109" applyFont="1" applyFill="1" applyBorder="1" applyAlignment="1">
      <alignment horizontal="center" vertical="distributed"/>
      <protection/>
    </xf>
    <xf numFmtId="0" fontId="40" fillId="24" borderId="13" xfId="109" applyFont="1" applyFill="1" applyBorder="1" applyAlignment="1">
      <alignment horizontal="center" vertical="distributed"/>
      <protection/>
    </xf>
    <xf numFmtId="3" fontId="49" fillId="24" borderId="13" xfId="113" applyNumberFormat="1" applyFont="1" applyFill="1" applyBorder="1" applyAlignment="1">
      <alignment horizontal="center" vertical="center"/>
    </xf>
    <xf numFmtId="0" fontId="78" fillId="0" borderId="0" xfId="109" applyFont="1" applyFill="1">
      <alignment/>
      <protection/>
    </xf>
    <xf numFmtId="3" fontId="70" fillId="24" borderId="13" xfId="113" applyNumberFormat="1" applyFont="1" applyFill="1" applyBorder="1" applyAlignment="1">
      <alignment horizontal="center" vertical="center"/>
    </xf>
    <xf numFmtId="0" fontId="78" fillId="0" borderId="0" xfId="109" applyFont="1">
      <alignment/>
      <protection/>
    </xf>
    <xf numFmtId="0" fontId="79" fillId="24" borderId="13" xfId="109" applyFont="1" applyFill="1" applyBorder="1" applyAlignment="1">
      <alignment horizontal="center" vertical="center"/>
      <protection/>
    </xf>
    <xf numFmtId="0" fontId="83" fillId="0" borderId="0" xfId="109" applyFont="1" applyFill="1">
      <alignment/>
      <protection/>
    </xf>
    <xf numFmtId="3" fontId="84" fillId="24" borderId="13" xfId="109" applyNumberFormat="1" applyFont="1" applyFill="1" applyBorder="1" applyAlignment="1">
      <alignment horizontal="center" vertical="center"/>
      <protection/>
    </xf>
    <xf numFmtId="0" fontId="81" fillId="0" borderId="0" xfId="109" applyFont="1">
      <alignment/>
      <protection/>
    </xf>
    <xf numFmtId="0" fontId="0" fillId="0" borderId="0" xfId="103">
      <alignment/>
      <protection/>
    </xf>
    <xf numFmtId="0" fontId="25" fillId="0" borderId="0" xfId="103" applyFont="1" applyAlignment="1">
      <alignment horizontal="center"/>
      <protection/>
    </xf>
    <xf numFmtId="0" fontId="33" fillId="0" borderId="0" xfId="103" applyFont="1">
      <alignment/>
      <protection/>
    </xf>
    <xf numFmtId="0" fontId="25" fillId="0" borderId="60" xfId="103" applyFont="1" applyBorder="1" applyAlignment="1">
      <alignment horizontal="left"/>
      <protection/>
    </xf>
    <xf numFmtId="0" fontId="33" fillId="0" borderId="13" xfId="103" applyFont="1" applyBorder="1" applyAlignment="1">
      <alignment horizontal="right"/>
      <protection/>
    </xf>
    <xf numFmtId="0" fontId="33" fillId="0" borderId="41" xfId="103" applyFont="1" applyBorder="1" applyAlignment="1">
      <alignment horizontal="center"/>
      <protection/>
    </xf>
    <xf numFmtId="3" fontId="25" fillId="0" borderId="43" xfId="103" applyNumberFormat="1" applyFont="1" applyBorder="1" applyAlignment="1">
      <alignment horizontal="right"/>
      <protection/>
    </xf>
    <xf numFmtId="0" fontId="25" fillId="0" borderId="12" xfId="103" applyFont="1" applyBorder="1" applyAlignment="1">
      <alignment horizontal="center"/>
      <protection/>
    </xf>
    <xf numFmtId="0" fontId="25" fillId="0" borderId="15" xfId="103" applyFont="1" applyBorder="1" applyAlignment="1">
      <alignment horizontal="right"/>
      <protection/>
    </xf>
    <xf numFmtId="0" fontId="25" fillId="0" borderId="17" xfId="103" applyFont="1" applyBorder="1" applyAlignment="1">
      <alignment horizontal="left"/>
      <protection/>
    </xf>
    <xf numFmtId="0" fontId="33" fillId="21" borderId="18" xfId="103" applyFont="1" applyFill="1" applyBorder="1" applyAlignment="1">
      <alignment horizontal="center"/>
      <protection/>
    </xf>
    <xf numFmtId="0" fontId="25" fillId="21" borderId="19" xfId="103" applyFont="1" applyFill="1" applyBorder="1" applyAlignment="1">
      <alignment horizontal="left"/>
      <protection/>
    </xf>
    <xf numFmtId="0" fontId="25" fillId="21" borderId="20" xfId="103" applyFont="1" applyFill="1" applyBorder="1" applyAlignment="1">
      <alignment horizontal="right"/>
      <protection/>
    </xf>
    <xf numFmtId="3" fontId="25" fillId="21" borderId="71" xfId="103" applyNumberFormat="1" applyFont="1" applyFill="1" applyBorder="1" applyAlignment="1">
      <alignment horizontal="right"/>
      <protection/>
    </xf>
    <xf numFmtId="0" fontId="33" fillId="21" borderId="50" xfId="103" applyFont="1" applyFill="1" applyBorder="1" applyAlignment="1">
      <alignment horizontal="center"/>
      <protection/>
    </xf>
    <xf numFmtId="0" fontId="40" fillId="0" borderId="0" xfId="103" applyFont="1">
      <alignment/>
      <protection/>
    </xf>
    <xf numFmtId="0" fontId="0" fillId="0" borderId="0" xfId="99">
      <alignment/>
      <protection/>
    </xf>
    <xf numFmtId="0" fontId="39" fillId="0" borderId="0" xfId="99" applyFont="1">
      <alignment/>
      <protection/>
    </xf>
    <xf numFmtId="0" fontId="86" fillId="0" borderId="0" xfId="105" applyFont="1" applyFill="1">
      <alignment/>
      <protection/>
    </xf>
    <xf numFmtId="180" fontId="57" fillId="0" borderId="0" xfId="105" applyNumberFormat="1" applyFont="1" applyFill="1" applyBorder="1" applyAlignment="1" applyProtection="1">
      <alignment horizontal="centerContinuous" vertical="center"/>
      <protection/>
    </xf>
    <xf numFmtId="0" fontId="87" fillId="0" borderId="0" xfId="106" applyFont="1" applyFill="1" applyBorder="1" applyAlignment="1" applyProtection="1">
      <alignment horizontal="right"/>
      <protection/>
    </xf>
    <xf numFmtId="0" fontId="88" fillId="0" borderId="0" xfId="106" applyFont="1" applyFill="1" applyBorder="1" applyAlignment="1" applyProtection="1">
      <alignment horizontal="right"/>
      <protection/>
    </xf>
    <xf numFmtId="0" fontId="87" fillId="0" borderId="0" xfId="106" applyFont="1" applyFill="1" applyBorder="1" applyAlignment="1" applyProtection="1">
      <alignment/>
      <protection/>
    </xf>
    <xf numFmtId="186" fontId="27" fillId="0" borderId="17" xfId="105" applyNumberFormat="1" applyFont="1" applyFill="1" applyBorder="1" applyAlignment="1">
      <alignment horizontal="center" vertical="center" wrapText="1"/>
      <protection/>
    </xf>
    <xf numFmtId="0" fontId="16" fillId="0" borderId="34" xfId="105" applyFont="1" applyFill="1" applyBorder="1" applyAlignment="1">
      <alignment horizontal="center" vertical="center"/>
      <protection/>
    </xf>
    <xf numFmtId="0" fontId="16" fillId="0" borderId="35" xfId="105" applyFont="1" applyFill="1" applyBorder="1" applyAlignment="1">
      <alignment horizontal="center" vertical="center"/>
      <protection/>
    </xf>
    <xf numFmtId="0" fontId="16" fillId="0" borderId="33" xfId="105" applyFont="1" applyFill="1" applyBorder="1" applyAlignment="1">
      <alignment horizontal="center" vertical="center"/>
      <protection/>
    </xf>
    <xf numFmtId="0" fontId="16" fillId="0" borderId="38" xfId="105" applyFont="1" applyFill="1" applyBorder="1" applyAlignment="1">
      <alignment horizontal="center" vertical="center"/>
      <protection/>
    </xf>
    <xf numFmtId="0" fontId="16" fillId="0" borderId="27" xfId="105" applyFont="1" applyFill="1" applyBorder="1" applyProtection="1">
      <alignment/>
      <protection locked="0"/>
    </xf>
    <xf numFmtId="182" fontId="16" fillId="0" borderId="27" xfId="68" applyNumberFormat="1" applyFont="1" applyFill="1" applyBorder="1" applyAlignment="1" applyProtection="1">
      <alignment/>
      <protection locked="0"/>
    </xf>
    <xf numFmtId="182" fontId="16" fillId="0" borderId="39" xfId="68" applyNumberFormat="1" applyFont="1" applyFill="1" applyBorder="1" applyAlignment="1">
      <alignment/>
    </xf>
    <xf numFmtId="0" fontId="16" fillId="0" borderId="12" xfId="105" applyFont="1" applyFill="1" applyBorder="1" applyAlignment="1">
      <alignment horizontal="center" vertical="center"/>
      <protection/>
    </xf>
    <xf numFmtId="0" fontId="16" fillId="0" borderId="13" xfId="105" applyFont="1" applyFill="1" applyBorder="1" applyProtection="1">
      <alignment/>
      <protection locked="0"/>
    </xf>
    <xf numFmtId="182" fontId="16" fillId="0" borderId="13" xfId="68" applyNumberFormat="1" applyFont="1" applyFill="1" applyBorder="1" applyAlignment="1" applyProtection="1">
      <alignment/>
      <protection locked="0"/>
    </xf>
    <xf numFmtId="182" fontId="16" fillId="0" borderId="41" xfId="68" applyNumberFormat="1" applyFont="1" applyFill="1" applyBorder="1" applyAlignment="1">
      <alignment/>
    </xf>
    <xf numFmtId="0" fontId="27" fillId="0" borderId="34" xfId="105" applyFont="1" applyFill="1" applyBorder="1" applyAlignment="1">
      <alignment horizontal="center" vertical="center"/>
      <protection/>
    </xf>
    <xf numFmtId="0" fontId="27" fillId="0" borderId="35" xfId="105" applyFont="1" applyFill="1" applyBorder="1">
      <alignment/>
      <protection/>
    </xf>
    <xf numFmtId="182" fontId="27" fillId="0" borderId="35" xfId="105" applyNumberFormat="1" applyFont="1" applyFill="1" applyBorder="1">
      <alignment/>
      <protection/>
    </xf>
    <xf numFmtId="182" fontId="27" fillId="0" borderId="33" xfId="105" applyNumberFormat="1" applyFont="1" applyFill="1" applyBorder="1">
      <alignment/>
      <protection/>
    </xf>
    <xf numFmtId="0" fontId="57" fillId="0" borderId="0" xfId="105" applyFont="1" applyFill="1">
      <alignment/>
      <protection/>
    </xf>
    <xf numFmtId="0" fontId="56" fillId="0" borderId="10" xfId="105" applyFont="1" applyFill="1" applyBorder="1" applyAlignment="1" applyProtection="1">
      <alignment horizontal="center" vertical="center" wrapText="1"/>
      <protection/>
    </xf>
    <xf numFmtId="0" fontId="61" fillId="0" borderId="12" xfId="105" applyFont="1" applyFill="1" applyBorder="1" applyAlignment="1" applyProtection="1">
      <alignment horizontal="center" vertical="center"/>
      <protection/>
    </xf>
    <xf numFmtId="180" fontId="57" fillId="0" borderId="0" xfId="106" applyNumberFormat="1" applyFont="1" applyFill="1" applyAlignment="1" applyProtection="1">
      <alignment vertical="center"/>
      <protection/>
    </xf>
    <xf numFmtId="180" fontId="57" fillId="0" borderId="0" xfId="106" applyNumberFormat="1" applyFont="1" applyFill="1" applyAlignment="1" applyProtection="1">
      <alignment horizontal="center" vertical="center"/>
      <protection/>
    </xf>
    <xf numFmtId="180" fontId="57" fillId="0" borderId="0" xfId="106" applyNumberFormat="1" applyFont="1" applyFill="1" applyAlignment="1" applyProtection="1">
      <alignment horizontal="center" vertical="center" wrapText="1"/>
      <protection/>
    </xf>
    <xf numFmtId="180" fontId="56" fillId="0" borderId="12" xfId="106" applyNumberFormat="1" applyFont="1" applyFill="1" applyBorder="1" applyAlignment="1" applyProtection="1">
      <alignment horizontal="center" vertical="center" wrapText="1"/>
      <protection/>
    </xf>
    <xf numFmtId="0" fontId="16" fillId="0" borderId="0" xfId="106" applyFill="1" applyAlignment="1">
      <alignment horizontal="center" vertical="center" wrapText="1"/>
      <protection/>
    </xf>
    <xf numFmtId="0" fontId="49" fillId="0" borderId="0" xfId="106" applyFont="1" applyAlignment="1">
      <alignment horizontal="center" wrapText="1"/>
      <protection/>
    </xf>
    <xf numFmtId="0" fontId="16" fillId="0" borderId="0" xfId="106" applyFill="1" applyAlignment="1">
      <alignment vertical="center" wrapText="1"/>
      <protection/>
    </xf>
    <xf numFmtId="180" fontId="90" fillId="0" borderId="0" xfId="106" applyNumberFormat="1" applyFont="1" applyFill="1" applyAlignment="1">
      <alignment vertical="center" wrapText="1"/>
      <protection/>
    </xf>
    <xf numFmtId="0" fontId="27" fillId="0" borderId="0" xfId="106" applyFont="1" applyFill="1" applyAlignment="1">
      <alignment horizontal="center" vertical="center" wrapText="1"/>
      <protection/>
    </xf>
    <xf numFmtId="0" fontId="56" fillId="0" borderId="18" xfId="105" applyFont="1" applyFill="1" applyBorder="1" applyAlignment="1" applyProtection="1">
      <alignment horizontal="center" vertical="center"/>
      <protection/>
    </xf>
    <xf numFmtId="0" fontId="56" fillId="0" borderId="0" xfId="105" applyFont="1" applyFill="1" applyBorder="1" applyAlignment="1" applyProtection="1">
      <alignment horizontal="center" vertical="center"/>
      <protection/>
    </xf>
    <xf numFmtId="0" fontId="56" fillId="0" borderId="0" xfId="105" applyFont="1" applyFill="1" applyBorder="1" applyAlignment="1" applyProtection="1">
      <alignment horizontal="center" vertical="center" wrapText="1"/>
      <protection/>
    </xf>
    <xf numFmtId="182" fontId="56" fillId="0" borderId="0" xfId="68" applyNumberFormat="1" applyFont="1" applyFill="1" applyBorder="1" applyAlignment="1" applyProtection="1">
      <alignment horizontal="center"/>
      <protection/>
    </xf>
    <xf numFmtId="0" fontId="16" fillId="0" borderId="0" xfId="106" applyFont="1" applyFill="1" applyAlignment="1">
      <alignment horizontal="center" vertical="center" wrapText="1"/>
      <protection/>
    </xf>
    <xf numFmtId="180" fontId="59" fillId="0" borderId="0" xfId="106" applyNumberFormat="1" applyFont="1" applyFill="1" applyAlignment="1">
      <alignment horizontal="center" vertical="center" wrapText="1"/>
      <protection/>
    </xf>
    <xf numFmtId="0" fontId="46" fillId="0" borderId="0" xfId="106" applyFont="1" applyAlignment="1">
      <alignment horizontal="center" wrapText="1"/>
      <protection/>
    </xf>
    <xf numFmtId="180" fontId="59" fillId="0" borderId="0" xfId="106" applyNumberFormat="1" applyFont="1" applyFill="1" applyAlignment="1">
      <alignment vertical="center" wrapText="1"/>
      <protection/>
    </xf>
    <xf numFmtId="0" fontId="27" fillId="0" borderId="34" xfId="106" applyFont="1" applyFill="1" applyBorder="1" applyAlignment="1">
      <alignment horizontal="center" vertical="center" wrapText="1"/>
      <protection/>
    </xf>
    <xf numFmtId="0" fontId="27" fillId="0" borderId="35" xfId="106" applyFont="1" applyFill="1" applyBorder="1" applyAlignment="1" applyProtection="1">
      <alignment horizontal="center" vertical="center" wrapText="1"/>
      <protection/>
    </xf>
    <xf numFmtId="0" fontId="27" fillId="0" borderId="33" xfId="106" applyFont="1" applyFill="1" applyBorder="1" applyAlignment="1" applyProtection="1">
      <alignment horizontal="center" vertical="center" wrapText="1"/>
      <protection/>
    </xf>
    <xf numFmtId="0" fontId="16" fillId="0" borderId="10" xfId="106" applyFont="1" applyFill="1" applyBorder="1" applyAlignment="1">
      <alignment horizontal="center" vertical="center" wrapText="1"/>
      <protection/>
    </xf>
    <xf numFmtId="0" fontId="1" fillId="0" borderId="59" xfId="106" applyFont="1" applyFill="1" applyBorder="1" applyAlignment="1" applyProtection="1">
      <alignment horizontal="left" vertical="center" wrapText="1" indent="1"/>
      <protection/>
    </xf>
    <xf numFmtId="0" fontId="16" fillId="0" borderId="12" xfId="106" applyFont="1" applyFill="1" applyBorder="1" applyAlignment="1">
      <alignment horizontal="center" vertical="center" wrapText="1"/>
      <protection/>
    </xf>
    <xf numFmtId="0" fontId="1" fillId="0" borderId="14" xfId="106" applyFont="1" applyFill="1" applyBorder="1" applyAlignment="1" applyProtection="1">
      <alignment horizontal="left" vertical="center" wrapText="1" indent="1"/>
      <protection/>
    </xf>
    <xf numFmtId="0" fontId="1" fillId="0" borderId="14" xfId="106" applyFont="1" applyFill="1" applyBorder="1" applyAlignment="1" applyProtection="1">
      <alignment horizontal="left" vertical="center" wrapText="1" indent="8"/>
      <protection/>
    </xf>
    <xf numFmtId="0" fontId="16" fillId="0" borderId="27" xfId="106" applyFont="1" applyFill="1" applyBorder="1" applyAlignment="1" applyProtection="1">
      <alignment vertical="center" wrapText="1"/>
      <protection locked="0"/>
    </xf>
    <xf numFmtId="180" fontId="16" fillId="0" borderId="13" xfId="106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1" xfId="106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3" xfId="106" applyFont="1" applyFill="1" applyBorder="1" applyAlignment="1" applyProtection="1">
      <alignment vertical="center" wrapText="1"/>
      <protection locked="0"/>
    </xf>
    <xf numFmtId="0" fontId="27" fillId="0" borderId="34" xfId="106" applyFont="1" applyFill="1" applyBorder="1" applyAlignment="1">
      <alignment horizontal="center" vertical="center" wrapText="1"/>
      <protection/>
    </xf>
    <xf numFmtId="0" fontId="27" fillId="0" borderId="72" xfId="106" applyFont="1" applyFill="1" applyBorder="1" applyAlignment="1" applyProtection="1">
      <alignment vertical="center" wrapText="1"/>
      <protection/>
    </xf>
    <xf numFmtId="180" fontId="27" fillId="0" borderId="72" xfId="106" applyNumberFormat="1" applyFont="1" applyFill="1" applyBorder="1" applyAlignment="1" applyProtection="1">
      <alignment vertical="center" wrapText="1"/>
      <protection/>
    </xf>
    <xf numFmtId="0" fontId="16" fillId="0" borderId="0" xfId="106" applyFont="1" applyFill="1" applyAlignment="1">
      <alignment horizontal="right" vertical="center" wrapText="1"/>
      <protection/>
    </xf>
    <xf numFmtId="0" fontId="16" fillId="0" borderId="0" xfId="106" applyFont="1" applyFill="1" applyAlignment="1">
      <alignment vertical="center" wrapText="1"/>
      <protection/>
    </xf>
    <xf numFmtId="1" fontId="27" fillId="0" borderId="73" xfId="106" applyNumberFormat="1" applyFont="1" applyFill="1" applyBorder="1" applyAlignment="1" applyProtection="1">
      <alignment vertical="center" wrapText="1"/>
      <protection/>
    </xf>
    <xf numFmtId="180" fontId="92" fillId="0" borderId="0" xfId="106" applyNumberFormat="1" applyFont="1" applyFill="1" applyAlignment="1" applyProtection="1">
      <alignment vertical="center" wrapTex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 locked="0"/>
    </xf>
    <xf numFmtId="0" fontId="56" fillId="0" borderId="36" xfId="105" applyFont="1" applyFill="1" applyBorder="1" applyAlignment="1" applyProtection="1">
      <alignment horizontal="center" vertical="center" wrapText="1"/>
      <protection/>
    </xf>
    <xf numFmtId="0" fontId="61" fillId="0" borderId="74" xfId="105" applyFont="1" applyFill="1" applyBorder="1" applyAlignment="1" applyProtection="1">
      <alignment horizontal="center" vertical="center"/>
      <protection/>
    </xf>
    <xf numFmtId="0" fontId="60" fillId="0" borderId="71" xfId="105" applyFont="1" applyFill="1" applyBorder="1" applyAlignment="1" applyProtection="1">
      <alignment/>
      <protection/>
    </xf>
    <xf numFmtId="0" fontId="60" fillId="0" borderId="75" xfId="105" applyFont="1" applyFill="1" applyBorder="1" applyAlignment="1" applyProtection="1">
      <alignment/>
      <protection/>
    </xf>
    <xf numFmtId="182" fontId="61" fillId="0" borderId="40" xfId="68" applyNumberFormat="1" applyFont="1" applyFill="1" applyBorder="1" applyAlignment="1" applyProtection="1">
      <alignment/>
      <protection locked="0"/>
    </xf>
    <xf numFmtId="182" fontId="56" fillId="0" borderId="76" xfId="68" applyNumberFormat="1" applyFont="1" applyFill="1" applyBorder="1" applyAlignment="1" applyProtection="1">
      <alignment/>
      <protection/>
    </xf>
    <xf numFmtId="0" fontId="27" fillId="0" borderId="0" xfId="105" applyFont="1" applyFill="1" applyBorder="1" applyAlignment="1">
      <alignment horizontal="center" vertical="center"/>
      <protection/>
    </xf>
    <xf numFmtId="0" fontId="27" fillId="0" borderId="0" xfId="105" applyFont="1" applyFill="1" applyBorder="1">
      <alignment/>
      <protection/>
    </xf>
    <xf numFmtId="182" fontId="27" fillId="0" borderId="0" xfId="105" applyNumberFormat="1" applyFont="1" applyFill="1" applyBorder="1">
      <alignment/>
      <protection/>
    </xf>
    <xf numFmtId="0" fontId="86" fillId="0" borderId="0" xfId="105" applyFont="1" applyFill="1" applyAlignment="1">
      <alignment wrapText="1"/>
      <protection/>
    </xf>
    <xf numFmtId="0" fontId="60" fillId="0" borderId="77" xfId="105" applyFont="1" applyFill="1" applyBorder="1" applyAlignment="1" applyProtection="1">
      <alignment/>
      <protection/>
    </xf>
    <xf numFmtId="0" fontId="61" fillId="0" borderId="40" xfId="105" applyFont="1" applyFill="1" applyBorder="1" applyAlignment="1" applyProtection="1">
      <alignment horizontal="center" vertical="center"/>
      <protection/>
    </xf>
    <xf numFmtId="0" fontId="61" fillId="0" borderId="76" xfId="105" applyFont="1" applyFill="1" applyBorder="1" applyAlignment="1" applyProtection="1">
      <alignment horizontal="center" vertical="center"/>
      <protection/>
    </xf>
    <xf numFmtId="182" fontId="16" fillId="0" borderId="59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39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14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1" xfId="68" applyNumberFormat="1" applyFont="1" applyFill="1" applyBorder="1" applyAlignment="1" applyProtection="1">
      <alignment horizontal="right" vertical="center" wrapText="1" indent="1"/>
      <protection locked="0"/>
    </xf>
    <xf numFmtId="0" fontId="46" fillId="20" borderId="13" xfId="99" applyFont="1" applyFill="1" applyBorder="1" applyAlignment="1">
      <alignment horizontal="center" vertical="center" wrapText="1"/>
      <protection/>
    </xf>
    <xf numFmtId="0" fontId="49" fillId="20" borderId="13" xfId="99" applyFont="1" applyFill="1" applyBorder="1" applyAlignment="1">
      <alignment horizontal="center" vertical="center"/>
      <protection/>
    </xf>
    <xf numFmtId="0" fontId="1" fillId="0" borderId="13" xfId="99" applyFont="1" applyBorder="1">
      <alignment/>
      <protection/>
    </xf>
    <xf numFmtId="0" fontId="49" fillId="0" borderId="13" xfId="99" applyFont="1" applyBorder="1" applyAlignment="1">
      <alignment horizontal="left"/>
      <protection/>
    </xf>
    <xf numFmtId="0" fontId="48" fillId="0" borderId="13" xfId="99" applyFont="1" applyBorder="1">
      <alignment/>
      <protection/>
    </xf>
    <xf numFmtId="3" fontId="48" fillId="0" borderId="13" xfId="99" applyNumberFormat="1" applyFont="1" applyBorder="1">
      <alignment/>
      <protection/>
    </xf>
    <xf numFmtId="0" fontId="1" fillId="0" borderId="13" xfId="99" applyFont="1" applyBorder="1" applyAlignment="1">
      <alignment horizontal="center"/>
      <protection/>
    </xf>
    <xf numFmtId="0" fontId="48" fillId="0" borderId="13" xfId="99" applyFont="1" applyBorder="1" applyAlignment="1">
      <alignment horizontal="left" vertical="distributed"/>
      <protection/>
    </xf>
    <xf numFmtId="3" fontId="40" fillId="0" borderId="13" xfId="99" applyNumberFormat="1" applyFont="1" applyBorder="1">
      <alignment/>
      <protection/>
    </xf>
    <xf numFmtId="3" fontId="49" fillId="0" borderId="13" xfId="99" applyNumberFormat="1" applyFont="1" applyBorder="1">
      <alignment/>
      <protection/>
    </xf>
    <xf numFmtId="0" fontId="40" fillId="0" borderId="43" xfId="99" applyFont="1" applyBorder="1" applyAlignment="1">
      <alignment horizontal="left" wrapText="1"/>
      <protection/>
    </xf>
    <xf numFmtId="0" fontId="40" fillId="0" borderId="13" xfId="99" applyFont="1" applyBorder="1">
      <alignment/>
      <protection/>
    </xf>
    <xf numFmtId="0" fontId="48" fillId="0" borderId="13" xfId="99" applyFont="1" applyBorder="1" applyAlignment="1">
      <alignment horizontal="left"/>
      <protection/>
    </xf>
    <xf numFmtId="0" fontId="48" fillId="0" borderId="43" xfId="99" applyFont="1" applyBorder="1" applyAlignment="1">
      <alignment horizontal="left"/>
      <protection/>
    </xf>
    <xf numFmtId="0" fontId="48" fillId="0" borderId="43" xfId="99" applyFont="1" applyBorder="1" applyAlignment="1">
      <alignment horizontal="left" vertical="distributed"/>
      <protection/>
    </xf>
    <xf numFmtId="3" fontId="1" fillId="0" borderId="13" xfId="99" applyNumberFormat="1" applyFont="1" applyBorder="1">
      <alignment/>
      <protection/>
    </xf>
    <xf numFmtId="0" fontId="72" fillId="25" borderId="14" xfId="109" applyFont="1" applyFill="1" applyBorder="1" applyAlignment="1">
      <alignment horizontal="left" vertical="center"/>
      <protection/>
    </xf>
    <xf numFmtId="0" fontId="72" fillId="25" borderId="12" xfId="109" applyFont="1" applyFill="1" applyBorder="1" applyAlignment="1">
      <alignment horizontal="left" vertical="center"/>
      <protection/>
    </xf>
    <xf numFmtId="0" fontId="72" fillId="25" borderId="13" xfId="109" applyFont="1" applyFill="1" applyBorder="1" applyAlignment="1">
      <alignment horizontal="left" vertical="center"/>
      <protection/>
    </xf>
    <xf numFmtId="0" fontId="75" fillId="0" borderId="0" xfId="103" applyFont="1">
      <alignment/>
      <protection/>
    </xf>
    <xf numFmtId="180" fontId="60" fillId="0" borderId="13" xfId="106" applyNumberFormat="1" applyFont="1" applyFill="1" applyBorder="1" applyAlignment="1" applyProtection="1">
      <alignment horizontal="center" vertical="center"/>
      <protection/>
    </xf>
    <xf numFmtId="180" fontId="56" fillId="0" borderId="13" xfId="106" applyNumberFormat="1" applyFont="1" applyFill="1" applyBorder="1" applyAlignment="1" applyProtection="1">
      <alignment horizontal="center" vertical="center" wrapText="1"/>
      <protection/>
    </xf>
    <xf numFmtId="180" fontId="56" fillId="0" borderId="41" xfId="106" applyNumberFormat="1" applyFont="1" applyFill="1" applyBorder="1" applyAlignment="1" applyProtection="1">
      <alignment horizontal="center" vertical="center" wrapText="1"/>
      <protection/>
    </xf>
    <xf numFmtId="180" fontId="56" fillId="0" borderId="13" xfId="106" applyNumberFormat="1" applyFont="1" applyFill="1" applyBorder="1" applyAlignment="1" applyProtection="1">
      <alignment horizontal="left" vertical="center" wrapText="1" indent="1"/>
      <protection/>
    </xf>
    <xf numFmtId="182" fontId="61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/>
    </xf>
    <xf numFmtId="182" fontId="61" fillId="0" borderId="41" xfId="68" applyNumberFormat="1" applyFont="1" applyFill="1" applyBorder="1" applyAlignment="1" applyProtection="1">
      <alignment vertical="center" wrapText="1"/>
      <protection/>
    </xf>
    <xf numFmtId="182" fontId="27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56" fillId="0" borderId="13" xfId="68" applyNumberFormat="1" applyFont="1" applyFill="1" applyBorder="1" applyAlignment="1" applyProtection="1">
      <alignment vertical="center" wrapText="1"/>
      <protection/>
    </xf>
    <xf numFmtId="182" fontId="56" fillId="0" borderId="41" xfId="68" applyNumberFormat="1" applyFont="1" applyFill="1" applyBorder="1" applyAlignment="1" applyProtection="1">
      <alignment vertical="center" wrapText="1"/>
      <protection/>
    </xf>
    <xf numFmtId="180" fontId="61" fillId="0" borderId="13" xfId="106" applyNumberFormat="1" applyFont="1" applyFill="1" applyBorder="1" applyAlignment="1" applyProtection="1">
      <alignment horizontal="left" vertical="center" wrapText="1" indent="1"/>
      <protection locked="0"/>
    </xf>
    <xf numFmtId="180" fontId="56" fillId="0" borderId="13" xfId="106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3" xfId="68" applyNumberFormat="1" applyFont="1" applyFill="1" applyBorder="1" applyAlignment="1" applyProtection="1">
      <alignment vertical="center" wrapText="1"/>
      <protection/>
    </xf>
    <xf numFmtId="182" fontId="61" fillId="0" borderId="41" xfId="68" applyNumberFormat="1" applyFont="1" applyFill="1" applyBorder="1" applyAlignment="1" applyProtection="1">
      <alignment vertical="center" wrapText="1"/>
      <protection/>
    </xf>
    <xf numFmtId="182" fontId="92" fillId="26" borderId="19" xfId="68" applyNumberFormat="1" applyFont="1" applyFill="1" applyBorder="1" applyAlignment="1" applyProtection="1">
      <alignment horizontal="left" vertical="center" wrapText="1" indent="2"/>
      <protection/>
    </xf>
    <xf numFmtId="182" fontId="92" fillId="0" borderId="19" xfId="68" applyNumberFormat="1" applyFont="1" applyFill="1" applyBorder="1" applyAlignment="1" applyProtection="1">
      <alignment vertical="center" wrapText="1"/>
      <protection/>
    </xf>
    <xf numFmtId="182" fontId="92" fillId="0" borderId="50" xfId="68" applyNumberFormat="1" applyFont="1" applyFill="1" applyBorder="1" applyAlignment="1" applyProtection="1">
      <alignment vertical="center" wrapText="1"/>
      <protection/>
    </xf>
    <xf numFmtId="0" fontId="79" fillId="0" borderId="13" xfId="99" applyFont="1" applyBorder="1" applyAlignment="1">
      <alignment horizontal="center"/>
      <protection/>
    </xf>
    <xf numFmtId="0" fontId="70" fillId="0" borderId="13" xfId="99" applyFont="1" applyBorder="1" applyAlignment="1">
      <alignment horizontal="left"/>
      <protection/>
    </xf>
    <xf numFmtId="3" fontId="50" fillId="0" borderId="13" xfId="99" applyNumberFormat="1" applyFont="1" applyBorder="1">
      <alignment/>
      <protection/>
    </xf>
    <xf numFmtId="3" fontId="70" fillId="0" borderId="13" xfId="99" applyNumberFormat="1" applyFont="1" applyBorder="1">
      <alignment/>
      <protection/>
    </xf>
    <xf numFmtId="0" fontId="94" fillId="0" borderId="0" xfId="99" applyFont="1">
      <alignment/>
      <protection/>
    </xf>
    <xf numFmtId="0" fontId="0" fillId="0" borderId="0" xfId="99" applyFont="1">
      <alignment/>
      <protection/>
    </xf>
    <xf numFmtId="3" fontId="72" fillId="25" borderId="43" xfId="109" applyNumberFormat="1" applyFont="1" applyFill="1" applyBorder="1" applyAlignment="1">
      <alignment horizontal="right" vertical="center"/>
      <protection/>
    </xf>
    <xf numFmtId="0" fontId="1" fillId="0" borderId="0" xfId="109" applyFont="1">
      <alignment/>
      <protection/>
    </xf>
    <xf numFmtId="0" fontId="46" fillId="0" borderId="0" xfId="109" applyFont="1" applyAlignment="1">
      <alignment horizontal="right"/>
      <protection/>
    </xf>
    <xf numFmtId="0" fontId="54" fillId="0" borderId="0" xfId="109" applyFont="1" applyAlignment="1">
      <alignment horizontal="center"/>
      <protection/>
    </xf>
    <xf numFmtId="0" fontId="54" fillId="0" borderId="0" xfId="109" applyFont="1" applyAlignment="1">
      <alignment horizontal="right"/>
      <protection/>
    </xf>
    <xf numFmtId="0" fontId="49" fillId="0" borderId="0" xfId="109" applyFont="1" applyAlignment="1">
      <alignment horizontal="center"/>
      <protection/>
    </xf>
    <xf numFmtId="0" fontId="95" fillId="0" borderId="0" xfId="109" applyFont="1" applyAlignment="1">
      <alignment horizontal="right"/>
      <protection/>
    </xf>
    <xf numFmtId="0" fontId="27" fillId="0" borderId="0" xfId="100" applyFont="1" applyAlignment="1">
      <alignment horizontal="right"/>
      <protection/>
    </xf>
    <xf numFmtId="180" fontId="27" fillId="0" borderId="0" xfId="106" applyNumberFormat="1" applyFont="1" applyFill="1" applyAlignment="1" applyProtection="1">
      <alignment horizontal="centerContinuous" vertical="center"/>
      <protection/>
    </xf>
    <xf numFmtId="180" fontId="61" fillId="0" borderId="0" xfId="106" applyNumberFormat="1" applyFont="1" applyFill="1" applyAlignment="1" applyProtection="1">
      <alignment horizontal="right" vertical="center"/>
      <protection/>
    </xf>
    <xf numFmtId="0" fontId="49" fillId="0" borderId="0" xfId="103" applyFont="1" applyAlignment="1">
      <alignment horizontal="center"/>
      <protection/>
    </xf>
    <xf numFmtId="0" fontId="55" fillId="0" borderId="0" xfId="103" applyFont="1" applyAlignment="1">
      <alignment horizontal="right"/>
      <protection/>
    </xf>
    <xf numFmtId="0" fontId="1" fillId="0" borderId="0" xfId="109" applyFont="1" applyAlignment="1">
      <alignment/>
      <protection/>
    </xf>
    <xf numFmtId="0" fontId="41" fillId="0" borderId="0" xfId="109" applyFont="1">
      <alignment/>
      <protection/>
    </xf>
    <xf numFmtId="0" fontId="49" fillId="0" borderId="0" xfId="109" applyFont="1" applyAlignment="1">
      <alignment/>
      <protection/>
    </xf>
    <xf numFmtId="0" fontId="41" fillId="0" borderId="0" xfId="109" applyFont="1" applyAlignment="1">
      <alignment horizontal="right"/>
      <protection/>
    </xf>
    <xf numFmtId="180" fontId="61" fillId="0" borderId="0" xfId="106" applyNumberFormat="1" applyFont="1" applyFill="1" applyAlignment="1">
      <alignment horizontal="center" vertical="center"/>
      <protection/>
    </xf>
    <xf numFmtId="0" fontId="95" fillId="0" borderId="0" xfId="106" applyFont="1" applyAlignment="1">
      <alignment wrapText="1"/>
      <protection/>
    </xf>
    <xf numFmtId="0" fontId="96" fillId="0" borderId="0" xfId="106" applyFont="1" applyAlignment="1">
      <alignment horizontal="right" wrapText="1"/>
      <protection/>
    </xf>
    <xf numFmtId="180" fontId="61" fillId="0" borderId="0" xfId="106" applyNumberFormat="1" applyFont="1" applyFill="1" applyBorder="1" applyAlignment="1">
      <alignment horizontal="center" vertical="center" wrapText="1"/>
      <protection/>
    </xf>
    <xf numFmtId="0" fontId="85" fillId="0" borderId="0" xfId="105" applyFont="1" applyFill="1">
      <alignment/>
      <protection/>
    </xf>
    <xf numFmtId="182" fontId="34" fillId="0" borderId="13" xfId="68" applyNumberFormat="1" applyFont="1" applyBorder="1" applyAlignment="1">
      <alignment horizontal="right" wrapText="1"/>
    </xf>
    <xf numFmtId="182" fontId="34" fillId="0" borderId="27" xfId="68" applyNumberFormat="1" applyFont="1" applyBorder="1" applyAlignment="1">
      <alignment horizontal="right" wrapText="1"/>
    </xf>
    <xf numFmtId="3" fontId="33" fillId="0" borderId="13" xfId="0" applyNumberFormat="1" applyFont="1" applyBorder="1" applyAlignment="1">
      <alignment horizontal="right" wrapText="1"/>
    </xf>
    <xf numFmtId="3" fontId="1" fillId="0" borderId="13" xfId="68" applyNumberFormat="1" applyFont="1" applyBorder="1" applyAlignment="1">
      <alignment/>
    </xf>
    <xf numFmtId="3" fontId="1" fillId="0" borderId="78" xfId="68" applyNumberFormat="1" applyFont="1" applyBorder="1" applyAlignment="1">
      <alignment/>
    </xf>
    <xf numFmtId="3" fontId="52" fillId="0" borderId="13" xfId="68" applyNumberFormat="1" applyFont="1" applyBorder="1" applyAlignment="1">
      <alignment/>
    </xf>
    <xf numFmtId="3" fontId="41" fillId="0" borderId="13" xfId="68" applyNumberFormat="1" applyFont="1" applyBorder="1" applyAlignment="1">
      <alignment/>
    </xf>
    <xf numFmtId="3" fontId="49" fillId="0" borderId="25" xfId="68" applyNumberFormat="1" applyFont="1" applyBorder="1" applyAlignment="1">
      <alignment/>
    </xf>
    <xf numFmtId="3" fontId="38" fillId="0" borderId="0" xfId="0" applyNumberFormat="1" applyFont="1" applyBorder="1" applyAlignment="1">
      <alignment wrapText="1"/>
    </xf>
    <xf numFmtId="3" fontId="1" fillId="0" borderId="0" xfId="107" applyNumberFormat="1" applyFont="1" applyBorder="1">
      <alignment/>
      <protection/>
    </xf>
    <xf numFmtId="3" fontId="49" fillId="0" borderId="23" xfId="107" applyNumberFormat="1" applyFont="1" applyBorder="1">
      <alignment/>
      <protection/>
    </xf>
    <xf numFmtId="3" fontId="1" fillId="0" borderId="23" xfId="107" applyNumberFormat="1" applyFont="1" applyBorder="1">
      <alignment/>
      <protection/>
    </xf>
    <xf numFmtId="3" fontId="25" fillId="0" borderId="48" xfId="0" applyNumberFormat="1" applyFont="1" applyBorder="1" applyAlignment="1">
      <alignment horizontal="center" wrapText="1"/>
    </xf>
    <xf numFmtId="3" fontId="55" fillId="0" borderId="31" xfId="0" applyNumberFormat="1" applyFont="1" applyBorder="1" applyAlignment="1">
      <alignment horizontal="center" wrapText="1"/>
    </xf>
    <xf numFmtId="0" fontId="43" fillId="24" borderId="13" xfId="109" applyFont="1" applyFill="1" applyBorder="1" applyAlignment="1">
      <alignment horizontal="center" vertical="center" wrapText="1"/>
      <protection/>
    </xf>
    <xf numFmtId="0" fontId="43" fillId="24" borderId="13" xfId="109" applyFont="1" applyFill="1" applyBorder="1" applyAlignment="1">
      <alignment horizontal="distributed" vertical="distributed"/>
      <protection/>
    </xf>
    <xf numFmtId="0" fontId="95" fillId="0" borderId="0" xfId="106" applyFont="1" applyAlignment="1">
      <alignment horizontal="right" wrapText="1"/>
      <protection/>
    </xf>
    <xf numFmtId="3" fontId="25" fillId="0" borderId="29" xfId="0" applyNumberFormat="1" applyFont="1" applyBorder="1" applyAlignment="1">
      <alignment horizontal="center" wrapText="1"/>
    </xf>
    <xf numFmtId="3" fontId="25" fillId="0" borderId="79" xfId="0" applyNumberFormat="1" applyFont="1" applyBorder="1" applyAlignment="1">
      <alignment horizontal="center" wrapText="1"/>
    </xf>
    <xf numFmtId="0" fontId="25" fillId="0" borderId="79" xfId="0" applyFont="1" applyBorder="1" applyAlignment="1">
      <alignment horizontal="center" wrapText="1"/>
    </xf>
    <xf numFmtId="3" fontId="51" fillId="0" borderId="13" xfId="68" applyNumberFormat="1" applyFont="1" applyBorder="1" applyAlignment="1">
      <alignment horizontal="right" wrapText="1"/>
    </xf>
    <xf numFmtId="3" fontId="51" fillId="0" borderId="78" xfId="68" applyNumberFormat="1" applyFont="1" applyBorder="1" applyAlignment="1">
      <alignment horizontal="right" wrapText="1"/>
    </xf>
    <xf numFmtId="3" fontId="51" fillId="0" borderId="13" xfId="68" applyNumberFormat="1" applyFont="1" applyBorder="1" applyAlignment="1">
      <alignment wrapText="1"/>
    </xf>
    <xf numFmtId="3" fontId="34" fillId="0" borderId="13" xfId="68" applyNumberFormat="1" applyFont="1" applyBorder="1" applyAlignment="1">
      <alignment wrapText="1"/>
    </xf>
    <xf numFmtId="3" fontId="25" fillId="0" borderId="13" xfId="68" applyNumberFormat="1" applyFont="1" applyBorder="1" applyAlignment="1">
      <alignment wrapText="1"/>
    </xf>
    <xf numFmtId="3" fontId="49" fillId="0" borderId="78" xfId="68" applyNumberFormat="1" applyFont="1" applyBorder="1" applyAlignment="1">
      <alignment/>
    </xf>
    <xf numFmtId="3" fontId="41" fillId="0" borderId="78" xfId="68" applyNumberFormat="1" applyFont="1" applyBorder="1" applyAlignment="1">
      <alignment/>
    </xf>
    <xf numFmtId="3" fontId="52" fillId="0" borderId="78" xfId="68" applyNumberFormat="1" applyFont="1" applyBorder="1" applyAlignment="1">
      <alignment/>
    </xf>
    <xf numFmtId="3" fontId="1" fillId="0" borderId="13" xfId="68" applyNumberFormat="1" applyFont="1" applyBorder="1" applyAlignment="1" applyProtection="1">
      <alignment/>
      <protection locked="0"/>
    </xf>
    <xf numFmtId="3" fontId="38" fillId="0" borderId="25" xfId="68" applyNumberFormat="1" applyFont="1" applyBorder="1" applyAlignment="1">
      <alignment wrapText="1"/>
    </xf>
    <xf numFmtId="3" fontId="49" fillId="0" borderId="80" xfId="68" applyNumberFormat="1" applyFont="1" applyBorder="1" applyAlignment="1">
      <alignment/>
    </xf>
    <xf numFmtId="3" fontId="55" fillId="0" borderId="53" xfId="0" applyNumberFormat="1" applyFont="1" applyBorder="1" applyAlignment="1">
      <alignment horizontal="center" wrapText="1"/>
    </xf>
    <xf numFmtId="3" fontId="51" fillId="0" borderId="13" xfId="0" applyNumberFormat="1" applyFont="1" applyBorder="1" applyAlignment="1">
      <alignment wrapText="1"/>
    </xf>
    <xf numFmtId="3" fontId="51" fillId="0" borderId="78" xfId="0" applyNumberFormat="1" applyFont="1" applyBorder="1" applyAlignment="1">
      <alignment horizontal="right" wrapText="1"/>
    </xf>
    <xf numFmtId="3" fontId="34" fillId="0" borderId="13" xfId="0" applyNumberFormat="1" applyFont="1" applyBorder="1" applyAlignment="1">
      <alignment wrapText="1"/>
    </xf>
    <xf numFmtId="3" fontId="1" fillId="0" borderId="78" xfId="107" applyNumberFormat="1" applyFont="1" applyBorder="1">
      <alignment/>
      <protection/>
    </xf>
    <xf numFmtId="3" fontId="52" fillId="0" borderId="13" xfId="0" applyNumberFormat="1" applyFont="1" applyBorder="1" applyAlignment="1">
      <alignment wrapText="1"/>
    </xf>
    <xf numFmtId="3" fontId="52" fillId="0" borderId="78" xfId="107" applyNumberFormat="1" applyFont="1" applyBorder="1">
      <alignment/>
      <protection/>
    </xf>
    <xf numFmtId="3" fontId="1" fillId="0" borderId="78" xfId="107" applyNumberFormat="1" applyFont="1" applyFill="1" applyBorder="1">
      <alignment/>
      <protection/>
    </xf>
    <xf numFmtId="3" fontId="36" fillId="0" borderId="13" xfId="0" applyNumberFormat="1" applyFont="1" applyBorder="1" applyAlignment="1">
      <alignment wrapText="1"/>
    </xf>
    <xf numFmtId="3" fontId="43" fillId="0" borderId="78" xfId="107" applyNumberFormat="1" applyFont="1" applyFill="1" applyBorder="1">
      <alignment/>
      <protection/>
    </xf>
    <xf numFmtId="3" fontId="38" fillId="0" borderId="25" xfId="0" applyNumberFormat="1" applyFont="1" applyBorder="1" applyAlignment="1">
      <alignment wrapText="1"/>
    </xf>
    <xf numFmtId="3" fontId="49" fillId="0" borderId="80" xfId="107" applyNumberFormat="1" applyFont="1" applyBorder="1">
      <alignment/>
      <protection/>
    </xf>
    <xf numFmtId="0" fontId="27" fillId="0" borderId="17" xfId="105" applyFont="1" applyFill="1" applyBorder="1" applyAlignment="1">
      <alignment horizontal="center" vertical="center" wrapText="1"/>
      <protection/>
    </xf>
    <xf numFmtId="4" fontId="40" fillId="0" borderId="13" xfId="101" applyNumberFormat="1" applyFont="1" applyFill="1" applyBorder="1">
      <alignment/>
      <protection/>
    </xf>
    <xf numFmtId="0" fontId="40" fillId="0" borderId="13" xfId="104" applyFont="1" applyBorder="1">
      <alignment/>
      <protection/>
    </xf>
    <xf numFmtId="0" fontId="54" fillId="20" borderId="13" xfId="101" applyFont="1" applyFill="1" applyBorder="1">
      <alignment/>
      <protection/>
    </xf>
    <xf numFmtId="3" fontId="54" fillId="20" borderId="13" xfId="101" applyNumberFormat="1" applyFont="1" applyFill="1" applyBorder="1">
      <alignment/>
      <protection/>
    </xf>
    <xf numFmtId="0" fontId="54" fillId="20" borderId="13" xfId="104" applyFont="1" applyFill="1" applyBorder="1">
      <alignment/>
      <protection/>
    </xf>
    <xf numFmtId="3" fontId="54" fillId="20" borderId="13" xfId="98" applyNumberFormat="1" applyFont="1" applyFill="1" applyBorder="1" applyAlignment="1">
      <alignment vertical="center"/>
      <protection/>
    </xf>
    <xf numFmtId="0" fontId="97" fillId="0" borderId="0" xfId="109" applyFont="1">
      <alignment/>
      <protection/>
    </xf>
    <xf numFmtId="49" fontId="16" fillId="0" borderId="16" xfId="100" applyNumberFormat="1" applyFont="1" applyBorder="1" applyAlignment="1">
      <alignment horizontal="right"/>
      <protection/>
    </xf>
    <xf numFmtId="49" fontId="16" fillId="0" borderId="17" xfId="100" applyNumberFormat="1" applyFont="1" applyBorder="1" applyAlignment="1">
      <alignment horizontal="right"/>
      <protection/>
    </xf>
    <xf numFmtId="180" fontId="16" fillId="0" borderId="17" xfId="100" applyNumberFormat="1" applyFont="1" applyFill="1" applyBorder="1" applyAlignment="1" applyProtection="1">
      <alignment horizontal="left" vertical="center" wrapText="1" indent="1"/>
      <protection locked="0"/>
    </xf>
    <xf numFmtId="3" fontId="16" fillId="0" borderId="17" xfId="100" applyNumberFormat="1" applyFont="1" applyFill="1" applyBorder="1" applyAlignment="1" applyProtection="1">
      <alignment vertical="center" wrapText="1"/>
      <protection locked="0"/>
    </xf>
    <xf numFmtId="0" fontId="27" fillId="0" borderId="81" xfId="100" applyFont="1" applyBorder="1" applyAlignment="1">
      <alignment horizontal="center" vertical="center" wrapText="1"/>
      <protection/>
    </xf>
    <xf numFmtId="0" fontId="16" fillId="0" borderId="17" xfId="100" applyFont="1" applyBorder="1" applyAlignment="1">
      <alignment horizontal="left"/>
      <protection/>
    </xf>
    <xf numFmtId="0" fontId="16" fillId="0" borderId="13" xfId="100" applyFont="1" applyBorder="1" applyAlignment="1">
      <alignment horizontal="left"/>
      <protection/>
    </xf>
    <xf numFmtId="0" fontId="40" fillId="24" borderId="13" xfId="109" applyFont="1" applyFill="1" applyBorder="1" applyAlignment="1">
      <alignment horizontal="center" vertical="center"/>
      <protection/>
    </xf>
    <xf numFmtId="0" fontId="1" fillId="24" borderId="13" xfId="109" applyFont="1" applyFill="1" applyBorder="1" applyAlignment="1">
      <alignment horizontal="center"/>
      <protection/>
    </xf>
    <xf numFmtId="0" fontId="15" fillId="0" borderId="0" xfId="109" applyFont="1">
      <alignment/>
      <protection/>
    </xf>
    <xf numFmtId="0" fontId="46" fillId="0" borderId="0" xfId="107" applyFont="1" applyFill="1" applyAlignment="1">
      <alignment horizontal="right" wrapText="1"/>
      <protection/>
    </xf>
    <xf numFmtId="0" fontId="1" fillId="24" borderId="13" xfId="109" applyFont="1" applyFill="1" applyBorder="1" applyAlignment="1">
      <alignment horizontal="center" vertical="center"/>
      <protection/>
    </xf>
    <xf numFmtId="0" fontId="79" fillId="24" borderId="13" xfId="109" applyFont="1" applyFill="1" applyBorder="1" applyAlignment="1">
      <alignment vertical="center" wrapText="1"/>
      <protection/>
    </xf>
    <xf numFmtId="0" fontId="43" fillId="0" borderId="13" xfId="109" applyFont="1" applyBorder="1" applyAlignment="1">
      <alignment horizontal="left" vertical="center"/>
      <protection/>
    </xf>
    <xf numFmtId="0" fontId="43" fillId="0" borderId="13" xfId="109" applyFont="1" applyBorder="1" applyAlignment="1">
      <alignment vertical="center"/>
      <protection/>
    </xf>
    <xf numFmtId="182" fontId="43" fillId="0" borderId="13" xfId="68" applyNumberFormat="1" applyFont="1" applyBorder="1" applyAlignment="1">
      <alignment vertical="center"/>
    </xf>
    <xf numFmtId="3" fontId="1" fillId="0" borderId="13" xfId="109" applyNumberFormat="1" applyFont="1" applyBorder="1" applyAlignment="1">
      <alignment vertical="center"/>
      <protection/>
    </xf>
    <xf numFmtId="49" fontId="1" fillId="0" borderId="13" xfId="109" applyNumberFormat="1" applyFont="1" applyBorder="1" applyAlignment="1">
      <alignment horizontal="center" vertical="distributed"/>
      <protection/>
    </xf>
    <xf numFmtId="0" fontId="1" fillId="0" borderId="13" xfId="109" applyFont="1" applyBorder="1" applyAlignment="1">
      <alignment horizontal="center" vertical="center"/>
      <protection/>
    </xf>
    <xf numFmtId="182" fontId="1" fillId="0" borderId="13" xfId="68" applyNumberFormat="1" applyFont="1" applyBorder="1" applyAlignment="1">
      <alignment horizontal="center" vertical="center"/>
    </xf>
    <xf numFmtId="3" fontId="1" fillId="0" borderId="13" xfId="109" applyNumberFormat="1" applyFont="1" applyBorder="1" applyAlignment="1">
      <alignment horizontal="center" vertical="center"/>
      <protection/>
    </xf>
    <xf numFmtId="0" fontId="1" fillId="0" borderId="13" xfId="109" applyFont="1" applyFill="1" applyBorder="1" applyAlignment="1">
      <alignment horizontal="center" vertical="center"/>
      <protection/>
    </xf>
    <xf numFmtId="43" fontId="1" fillId="0" borderId="13" xfId="68" applyNumberFormat="1" applyFont="1" applyBorder="1" applyAlignment="1">
      <alignment horizontal="center" vertical="center"/>
    </xf>
    <xf numFmtId="0" fontId="43" fillId="24" borderId="13" xfId="109" applyFont="1" applyFill="1" applyBorder="1" applyAlignment="1">
      <alignment horizontal="center"/>
      <protection/>
    </xf>
    <xf numFmtId="0" fontId="43" fillId="24" borderId="13" xfId="109" applyFont="1" applyFill="1" applyBorder="1" applyAlignment="1">
      <alignment horizontal="center" vertical="center"/>
      <protection/>
    </xf>
    <xf numFmtId="182" fontId="43" fillId="24" borderId="13" xfId="68" applyNumberFormat="1" applyFont="1" applyFill="1" applyBorder="1" applyAlignment="1">
      <alignment horizontal="center" vertical="center"/>
    </xf>
    <xf numFmtId="3" fontId="43" fillId="24" borderId="13" xfId="109" applyNumberFormat="1" applyFont="1" applyFill="1" applyBorder="1" applyAlignment="1">
      <alignment horizontal="center" vertical="center"/>
      <protection/>
    </xf>
    <xf numFmtId="182" fontId="1" fillId="0" borderId="13" xfId="68" applyNumberFormat="1" applyFont="1" applyFill="1" applyBorder="1" applyAlignment="1">
      <alignment horizontal="center" vertical="center"/>
    </xf>
    <xf numFmtId="3" fontId="46" fillId="0" borderId="13" xfId="109" applyNumberFormat="1" applyFont="1" applyBorder="1" applyAlignment="1">
      <alignment horizontal="center" vertical="center"/>
      <protection/>
    </xf>
    <xf numFmtId="49" fontId="1" fillId="24" borderId="13" xfId="109" applyNumberFormat="1" applyFont="1" applyFill="1" applyBorder="1" applyAlignment="1">
      <alignment horizontal="center" vertical="distributed"/>
      <protection/>
    </xf>
    <xf numFmtId="182" fontId="1" fillId="24" borderId="13" xfId="68" applyNumberFormat="1" applyFont="1" applyFill="1" applyBorder="1" applyAlignment="1">
      <alignment horizontal="center" vertical="center"/>
    </xf>
    <xf numFmtId="3" fontId="1" fillId="24" borderId="13" xfId="109" applyNumberFormat="1" applyFont="1" applyFill="1" applyBorder="1" applyAlignment="1">
      <alignment horizontal="center" vertical="center"/>
      <protection/>
    </xf>
    <xf numFmtId="49" fontId="46" fillId="24" borderId="13" xfId="109" applyNumberFormat="1" applyFont="1" applyFill="1" applyBorder="1" applyAlignment="1">
      <alignment horizontal="center" vertical="distributed"/>
      <protection/>
    </xf>
    <xf numFmtId="0" fontId="46" fillId="24" borderId="13" xfId="109" applyFont="1" applyFill="1" applyBorder="1" applyAlignment="1">
      <alignment horizontal="center" vertical="center"/>
      <protection/>
    </xf>
    <xf numFmtId="3" fontId="46" fillId="24" borderId="13" xfId="109" applyNumberFormat="1" applyFont="1" applyFill="1" applyBorder="1" applyAlignment="1">
      <alignment horizontal="center" vertical="center"/>
      <protection/>
    </xf>
    <xf numFmtId="181" fontId="1" fillId="0" borderId="13" xfId="68" applyNumberFormat="1" applyFont="1" applyBorder="1" applyAlignment="1">
      <alignment horizontal="center" vertical="center"/>
    </xf>
    <xf numFmtId="49" fontId="43" fillId="24" borderId="13" xfId="109" applyNumberFormat="1" applyFont="1" applyFill="1" applyBorder="1" applyAlignment="1">
      <alignment horizontal="center" vertical="distributed"/>
      <protection/>
    </xf>
    <xf numFmtId="181" fontId="43" fillId="24" borderId="13" xfId="68" applyNumberFormat="1" applyFont="1" applyFill="1" applyBorder="1" applyAlignment="1">
      <alignment horizontal="center" vertical="center"/>
    </xf>
    <xf numFmtId="49" fontId="46" fillId="0" borderId="13" xfId="109" applyNumberFormat="1" applyFont="1" applyBorder="1" applyAlignment="1">
      <alignment horizontal="center" vertical="distributed"/>
      <protection/>
    </xf>
    <xf numFmtId="0" fontId="46" fillId="0" borderId="13" xfId="109" applyFont="1" applyBorder="1" applyAlignment="1">
      <alignment horizontal="center" vertical="center"/>
      <protection/>
    </xf>
    <xf numFmtId="182" fontId="46" fillId="0" borderId="13" xfId="68" applyNumberFormat="1" applyFont="1" applyBorder="1" applyAlignment="1">
      <alignment horizontal="center" vertical="center"/>
    </xf>
    <xf numFmtId="0" fontId="1" fillId="0" borderId="13" xfId="109" applyFont="1" applyBorder="1" applyAlignment="1">
      <alignment horizontal="center" vertical="distributed"/>
      <protection/>
    </xf>
    <xf numFmtId="0" fontId="79" fillId="24" borderId="13" xfId="109" applyFont="1" applyFill="1" applyBorder="1">
      <alignment/>
      <protection/>
    </xf>
    <xf numFmtId="0" fontId="43" fillId="0" borderId="13" xfId="109" applyFont="1" applyBorder="1" applyAlignment="1">
      <alignment horizontal="center" vertical="center"/>
      <protection/>
    </xf>
    <xf numFmtId="182" fontId="43" fillId="0" borderId="13" xfId="68" applyNumberFormat="1" applyFont="1" applyBorder="1" applyAlignment="1">
      <alignment horizontal="center" vertical="center"/>
    </xf>
    <xf numFmtId="49" fontId="79" fillId="24" borderId="13" xfId="109" applyNumberFormat="1" applyFont="1" applyFill="1" applyBorder="1" applyAlignment="1">
      <alignment horizontal="center"/>
      <protection/>
    </xf>
    <xf numFmtId="0" fontId="41" fillId="24" borderId="13" xfId="109" applyFont="1" applyFill="1" applyBorder="1" applyAlignment="1">
      <alignment horizontal="center" vertical="distributed"/>
      <protection/>
    </xf>
    <xf numFmtId="0" fontId="41" fillId="24" borderId="59" xfId="109" applyFont="1" applyFill="1" applyBorder="1" applyAlignment="1">
      <alignment horizontal="center" vertical="distributed"/>
      <protection/>
    </xf>
    <xf numFmtId="0" fontId="50" fillId="24" borderId="59" xfId="109" applyFont="1" applyFill="1" applyBorder="1" applyAlignment="1">
      <alignment horizontal="left" vertical="center"/>
      <protection/>
    </xf>
    <xf numFmtId="0" fontId="41" fillId="24" borderId="13" xfId="109" applyFont="1" applyFill="1" applyBorder="1" applyAlignment="1">
      <alignment horizontal="center"/>
      <protection/>
    </xf>
    <xf numFmtId="49" fontId="40" fillId="24" borderId="14" xfId="109" applyNumberFormat="1" applyFont="1" applyFill="1" applyBorder="1" applyAlignment="1">
      <alignment horizontal="center" vertical="center"/>
      <protection/>
    </xf>
    <xf numFmtId="0" fontId="40" fillId="24" borderId="14" xfId="109" applyFont="1" applyFill="1" applyBorder="1" applyAlignment="1">
      <alignment horizontal="center" vertical="center"/>
      <protection/>
    </xf>
    <xf numFmtId="3" fontId="40" fillId="24" borderId="13" xfId="109" applyNumberFormat="1" applyFont="1" applyFill="1" applyBorder="1" applyAlignment="1">
      <alignment horizontal="center" vertical="center"/>
      <protection/>
    </xf>
    <xf numFmtId="49" fontId="40" fillId="24" borderId="13" xfId="109" applyNumberFormat="1" applyFont="1" applyFill="1" applyBorder="1" applyAlignment="1">
      <alignment horizontal="center" vertical="center"/>
      <protection/>
    </xf>
    <xf numFmtId="49" fontId="40" fillId="24" borderId="27" xfId="109" applyNumberFormat="1" applyFont="1" applyFill="1" applyBorder="1" applyAlignment="1">
      <alignment horizontal="center" vertical="center"/>
      <protection/>
    </xf>
    <xf numFmtId="3" fontId="41" fillId="24" borderId="13" xfId="109" applyNumberFormat="1" applyFont="1" applyFill="1" applyBorder="1" applyAlignment="1">
      <alignment horizontal="center" vertical="center"/>
      <protection/>
    </xf>
    <xf numFmtId="49" fontId="40" fillId="24" borderId="59" xfId="109" applyNumberFormat="1" applyFont="1" applyFill="1" applyBorder="1" applyAlignment="1">
      <alignment horizontal="center" vertical="center"/>
      <protection/>
    </xf>
    <xf numFmtId="0" fontId="50" fillId="24" borderId="13" xfId="109" applyFont="1" applyFill="1" applyBorder="1" applyAlignment="1">
      <alignment horizontal="center"/>
      <protection/>
    </xf>
    <xf numFmtId="0" fontId="71" fillId="24" borderId="14" xfId="109" applyFont="1" applyFill="1" applyBorder="1">
      <alignment/>
      <protection/>
    </xf>
    <xf numFmtId="0" fontId="71" fillId="24" borderId="14" xfId="109" applyFont="1" applyFill="1" applyBorder="1" applyAlignment="1">
      <alignment horizontal="center" vertical="distributed"/>
      <protection/>
    </xf>
    <xf numFmtId="0" fontId="50" fillId="24" borderId="13" xfId="109" applyFont="1" applyFill="1" applyBorder="1" applyAlignment="1">
      <alignment vertical="center"/>
      <protection/>
    </xf>
    <xf numFmtId="3" fontId="50" fillId="24" borderId="13" xfId="113" applyNumberFormat="1" applyFont="1" applyFill="1" applyBorder="1" applyAlignment="1">
      <alignment horizontal="center" vertical="center"/>
    </xf>
    <xf numFmtId="0" fontId="40" fillId="24" borderId="14" xfId="109" applyFont="1" applyFill="1" applyBorder="1">
      <alignment/>
      <protection/>
    </xf>
    <xf numFmtId="0" fontId="40" fillId="24" borderId="14" xfId="109" applyFont="1" applyFill="1" applyBorder="1" applyAlignment="1">
      <alignment horizontal="center" vertical="distributed"/>
      <protection/>
    </xf>
    <xf numFmtId="0" fontId="41" fillId="24" borderId="14" xfId="109" applyFont="1" applyFill="1" applyBorder="1" applyAlignment="1">
      <alignment vertical="center"/>
      <protection/>
    </xf>
    <xf numFmtId="3" fontId="41" fillId="24" borderId="13" xfId="113" applyNumberFormat="1" applyFont="1" applyFill="1" applyBorder="1" applyAlignment="1">
      <alignment horizontal="center" vertical="center"/>
    </xf>
    <xf numFmtId="0" fontId="40" fillId="24" borderId="13" xfId="109" applyFont="1" applyFill="1" applyBorder="1">
      <alignment/>
      <protection/>
    </xf>
    <xf numFmtId="0" fontId="50" fillId="24" borderId="13" xfId="109" applyFont="1" applyFill="1" applyBorder="1" applyAlignment="1">
      <alignment horizontal="center" vertical="center"/>
      <protection/>
    </xf>
    <xf numFmtId="0" fontId="71" fillId="24" borderId="13" xfId="109" applyFont="1" applyFill="1" applyBorder="1" applyAlignment="1">
      <alignment horizontal="center" vertical="center"/>
      <protection/>
    </xf>
    <xf numFmtId="0" fontId="71" fillId="24" borderId="0" xfId="109" applyFont="1" applyFill="1" applyAlignment="1">
      <alignment horizontal="center" vertical="center"/>
      <protection/>
    </xf>
    <xf numFmtId="3" fontId="50" fillId="24" borderId="13" xfId="109" applyNumberFormat="1" applyFont="1" applyFill="1" applyBorder="1" applyAlignment="1">
      <alignment horizontal="center" vertical="center"/>
      <protection/>
    </xf>
    <xf numFmtId="0" fontId="40" fillId="24" borderId="0" xfId="109" applyFont="1" applyFill="1" applyBorder="1" applyAlignment="1">
      <alignment horizontal="center" vertical="center"/>
      <protection/>
    </xf>
    <xf numFmtId="0" fontId="71" fillId="24" borderId="14" xfId="109" applyFont="1" applyFill="1" applyBorder="1" applyAlignment="1">
      <alignment horizontal="center" vertical="center"/>
      <protection/>
    </xf>
    <xf numFmtId="0" fontId="41" fillId="24" borderId="13" xfId="109" applyFont="1" applyFill="1" applyBorder="1" applyAlignment="1">
      <alignment horizontal="center" vertical="center"/>
      <protection/>
    </xf>
    <xf numFmtId="0" fontId="41" fillId="24" borderId="14" xfId="109" applyFont="1" applyFill="1" applyBorder="1" applyAlignment="1">
      <alignment horizontal="center" vertical="center"/>
      <protection/>
    </xf>
    <xf numFmtId="49" fontId="50" fillId="24" borderId="13" xfId="109" applyNumberFormat="1" applyFont="1" applyFill="1" applyBorder="1" applyAlignment="1">
      <alignment horizontal="center" vertical="distributed"/>
      <protection/>
    </xf>
    <xf numFmtId="49" fontId="41" fillId="24" borderId="13" xfId="109" applyNumberFormat="1" applyFont="1" applyFill="1" applyBorder="1" applyAlignment="1">
      <alignment horizontal="center" vertical="distributed"/>
      <protection/>
    </xf>
    <xf numFmtId="0" fontId="40" fillId="24" borderId="0" xfId="109" applyFont="1" applyFill="1" applyAlignment="1">
      <alignment horizontal="center" vertical="center"/>
      <protection/>
    </xf>
    <xf numFmtId="0" fontId="40" fillId="24" borderId="14" xfId="109" applyFont="1" applyFill="1" applyBorder="1" applyAlignment="1">
      <alignment horizontal="center" vertical="center" wrapText="1"/>
      <protection/>
    </xf>
    <xf numFmtId="0" fontId="40" fillId="24" borderId="13" xfId="109" applyFont="1" applyFill="1" applyBorder="1" applyAlignment="1">
      <alignment horizontal="center"/>
      <protection/>
    </xf>
    <xf numFmtId="49" fontId="71" fillId="24" borderId="14" xfId="109" applyNumberFormat="1" applyFont="1" applyFill="1" applyBorder="1" applyAlignment="1">
      <alignment horizontal="center" vertical="center"/>
      <protection/>
    </xf>
    <xf numFmtId="0" fontId="71" fillId="24" borderId="0" xfId="109" applyFont="1" applyFill="1" applyBorder="1" applyAlignment="1">
      <alignment horizontal="center" vertical="center"/>
      <protection/>
    </xf>
    <xf numFmtId="0" fontId="50" fillId="24" borderId="14" xfId="109" applyFont="1" applyFill="1" applyBorder="1" applyAlignment="1">
      <alignment horizontal="center" vertical="center"/>
      <protection/>
    </xf>
    <xf numFmtId="0" fontId="50" fillId="24" borderId="14" xfId="109" applyFont="1" applyFill="1" applyBorder="1" applyAlignment="1">
      <alignment horizontal="left" vertical="center"/>
      <protection/>
    </xf>
    <xf numFmtId="0" fontId="71" fillId="24" borderId="13" xfId="109" applyFont="1" applyFill="1" applyBorder="1">
      <alignment/>
      <protection/>
    </xf>
    <xf numFmtId="0" fontId="98" fillId="24" borderId="13" xfId="109" applyFont="1" applyFill="1" applyBorder="1" applyAlignment="1">
      <alignment horizontal="center" vertical="center"/>
      <protection/>
    </xf>
    <xf numFmtId="3" fontId="98" fillId="24" borderId="13" xfId="109" applyNumberFormat="1" applyFont="1" applyFill="1" applyBorder="1" applyAlignment="1">
      <alignment horizontal="center" vertical="center"/>
      <protection/>
    </xf>
    <xf numFmtId="0" fontId="43" fillId="24" borderId="43" xfId="109" applyFont="1" applyFill="1" applyBorder="1" applyAlignment="1">
      <alignment horizontal="center" vertical="center" wrapText="1"/>
      <protection/>
    </xf>
    <xf numFmtId="0" fontId="43" fillId="24" borderId="13" xfId="109" applyFont="1" applyFill="1" applyBorder="1" applyAlignment="1">
      <alignment horizontal="center" vertical="top" wrapText="1"/>
      <protection/>
    </xf>
    <xf numFmtId="0" fontId="43" fillId="24" borderId="27" xfId="10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82" xfId="0" applyFont="1" applyBorder="1" applyAlignment="1">
      <alignment horizontal="center" wrapText="1"/>
    </xf>
    <xf numFmtId="0" fontId="55" fillId="0" borderId="1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41" xfId="0" applyFont="1" applyBorder="1" applyAlignment="1">
      <alignment horizontal="center" wrapText="1"/>
    </xf>
    <xf numFmtId="3" fontId="25" fillId="0" borderId="41" xfId="0" applyNumberFormat="1" applyFont="1" applyBorder="1" applyAlignment="1">
      <alignment horizontal="right" wrapText="1"/>
    </xf>
    <xf numFmtId="3" fontId="34" fillId="0" borderId="41" xfId="0" applyNumberFormat="1" applyFont="1" applyBorder="1" applyAlignment="1">
      <alignment horizontal="right" wrapText="1"/>
    </xf>
    <xf numFmtId="3" fontId="38" fillId="0" borderId="41" xfId="0" applyNumberFormat="1" applyFont="1" applyBorder="1" applyAlignment="1">
      <alignment horizontal="right" wrapText="1"/>
    </xf>
    <xf numFmtId="182" fontId="34" fillId="0" borderId="41" xfId="68" applyNumberFormat="1" applyFont="1" applyBorder="1" applyAlignment="1">
      <alignment horizontal="right" wrapText="1"/>
    </xf>
    <xf numFmtId="3" fontId="64" fillId="0" borderId="41" xfId="0" applyNumberFormat="1" applyFont="1" applyBorder="1" applyAlignment="1">
      <alignment horizontal="right" wrapText="1"/>
    </xf>
    <xf numFmtId="3" fontId="64" fillId="0" borderId="19" xfId="0" applyNumberFormat="1" applyFont="1" applyBorder="1" applyAlignment="1">
      <alignment horizontal="right" wrapText="1"/>
    </xf>
    <xf numFmtId="3" fontId="64" fillId="0" borderId="50" xfId="0" applyNumberFormat="1" applyFont="1" applyBorder="1" applyAlignment="1">
      <alignment horizontal="right" wrapText="1"/>
    </xf>
    <xf numFmtId="0" fontId="70" fillId="0" borderId="58" xfId="109" applyFont="1" applyBorder="1" applyAlignment="1">
      <alignment horizontal="left" vertical="center"/>
      <protection/>
    </xf>
    <xf numFmtId="0" fontId="70" fillId="0" borderId="14" xfId="109" applyFont="1" applyBorder="1" applyAlignment="1">
      <alignment horizontal="left" vertical="center"/>
      <protection/>
    </xf>
    <xf numFmtId="0" fontId="41" fillId="0" borderId="14" xfId="109" applyFont="1" applyFill="1" applyBorder="1" applyAlignment="1">
      <alignment horizontal="left" vertical="center"/>
      <protection/>
    </xf>
    <xf numFmtId="0" fontId="71" fillId="0" borderId="13" xfId="109" applyFont="1" applyFill="1" applyBorder="1" applyAlignment="1">
      <alignment horizontal="left" vertical="center"/>
      <protection/>
    </xf>
    <xf numFmtId="0" fontId="70" fillId="0" borderId="58" xfId="109" applyFont="1" applyBorder="1" applyAlignment="1">
      <alignment horizontal="center" vertical="center"/>
      <protection/>
    </xf>
    <xf numFmtId="0" fontId="70" fillId="0" borderId="14" xfId="109" applyFont="1" applyBorder="1" applyAlignment="1">
      <alignment horizontal="center" vertical="center"/>
      <protection/>
    </xf>
    <xf numFmtId="0" fontId="70" fillId="0" borderId="52" xfId="109" applyFont="1" applyBorder="1" applyAlignment="1">
      <alignment horizontal="left"/>
      <protection/>
    </xf>
    <xf numFmtId="0" fontId="70" fillId="0" borderId="14" xfId="109" applyFont="1" applyBorder="1" applyAlignment="1">
      <alignment horizontal="left"/>
      <protection/>
    </xf>
    <xf numFmtId="0" fontId="41" fillId="0" borderId="12" xfId="109" applyFont="1" applyFill="1" applyBorder="1" applyAlignment="1">
      <alignment horizontal="left" vertical="center"/>
      <protection/>
    </xf>
    <xf numFmtId="0" fontId="54" fillId="20" borderId="18" xfId="109" applyFont="1" applyFill="1" applyBorder="1" applyAlignment="1">
      <alignment horizontal="left" vertical="center"/>
      <protection/>
    </xf>
    <xf numFmtId="0" fontId="54" fillId="20" borderId="19" xfId="109" applyFont="1" applyFill="1" applyBorder="1" applyAlignment="1">
      <alignment horizontal="left" vertical="center"/>
      <protection/>
    </xf>
    <xf numFmtId="0" fontId="72" fillId="25" borderId="58" xfId="109" applyFont="1" applyFill="1" applyBorder="1" applyAlignment="1">
      <alignment horizontal="left" vertical="center"/>
      <protection/>
    </xf>
    <xf numFmtId="0" fontId="72" fillId="25" borderId="14" xfId="109" applyFont="1" applyFill="1" applyBorder="1" applyAlignment="1">
      <alignment horizontal="left" vertical="center"/>
      <protection/>
    </xf>
    <xf numFmtId="0" fontId="72" fillId="25" borderId="12" xfId="109" applyFont="1" applyFill="1" applyBorder="1" applyAlignment="1">
      <alignment horizontal="left" vertical="center"/>
      <protection/>
    </xf>
    <xf numFmtId="0" fontId="72" fillId="25" borderId="13" xfId="109" applyFont="1" applyFill="1" applyBorder="1" applyAlignment="1">
      <alignment horizontal="left" vertical="center"/>
      <protection/>
    </xf>
    <xf numFmtId="0" fontId="41" fillId="0" borderId="13" xfId="109" applyFont="1" applyFill="1" applyBorder="1" applyAlignment="1">
      <alignment horizontal="left" vertical="center"/>
      <protection/>
    </xf>
    <xf numFmtId="0" fontId="50" fillId="0" borderId="14" xfId="109" applyFont="1" applyFill="1" applyBorder="1" applyAlignment="1">
      <alignment horizontal="left" vertical="center"/>
      <protection/>
    </xf>
    <xf numFmtId="0" fontId="50" fillId="0" borderId="13" xfId="109" applyFont="1" applyFill="1" applyBorder="1" applyAlignment="1">
      <alignment horizontal="left" vertical="center"/>
      <protection/>
    </xf>
    <xf numFmtId="0" fontId="41" fillId="0" borderId="52" xfId="109" applyFont="1" applyFill="1" applyBorder="1" applyAlignment="1">
      <alignment horizontal="left" vertical="center"/>
      <protection/>
    </xf>
    <xf numFmtId="0" fontId="72" fillId="25" borderId="43" xfId="109" applyFont="1" applyFill="1" applyBorder="1" applyAlignment="1">
      <alignment horizontal="left" vertical="center"/>
      <protection/>
    </xf>
    <xf numFmtId="0" fontId="54" fillId="0" borderId="0" xfId="109" applyFont="1" applyAlignment="1">
      <alignment horizontal="center"/>
      <protection/>
    </xf>
    <xf numFmtId="0" fontId="70" fillId="0" borderId="52" xfId="109" applyFont="1" applyBorder="1" applyAlignment="1">
      <alignment horizontal="left" vertical="center"/>
      <protection/>
    </xf>
    <xf numFmtId="0" fontId="1" fillId="0" borderId="83" xfId="109" applyFont="1" applyBorder="1" applyAlignment="1">
      <alignment horizontal="center"/>
      <protection/>
    </xf>
    <xf numFmtId="0" fontId="41" fillId="0" borderId="58" xfId="109" applyFont="1" applyFill="1" applyBorder="1" applyAlignment="1">
      <alignment horizontal="left" vertical="center"/>
      <protection/>
    </xf>
    <xf numFmtId="0" fontId="41" fillId="0" borderId="84" xfId="109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34" fillId="0" borderId="23" xfId="0" applyFont="1" applyBorder="1" applyAlignment="1">
      <alignment horizontal="right" wrapText="1"/>
    </xf>
    <xf numFmtId="0" fontId="34" fillId="0" borderId="0" xfId="0" applyFont="1" applyBorder="1" applyAlignment="1">
      <alignment horizontal="center" wrapText="1"/>
    </xf>
    <xf numFmtId="0" fontId="15" fillId="0" borderId="0" xfId="107" applyBorder="1" applyAlignment="1" applyProtection="1">
      <alignment horizontal="right"/>
      <protection locked="0"/>
    </xf>
    <xf numFmtId="0" fontId="15" fillId="0" borderId="0" xfId="107" applyFont="1" applyBorder="1" applyAlignment="1" applyProtection="1">
      <alignment horizontal="right"/>
      <protection locked="0"/>
    </xf>
    <xf numFmtId="0" fontId="30" fillId="0" borderId="0" xfId="107" applyFont="1" applyBorder="1" applyAlignment="1" applyProtection="1">
      <alignment horizontal="center" vertical="center" wrapText="1"/>
      <protection locked="0"/>
    </xf>
    <xf numFmtId="0" fontId="1" fillId="0" borderId="0" xfId="107" applyFont="1" applyAlignment="1">
      <alignment horizontal="center" wrapText="1"/>
      <protection/>
    </xf>
    <xf numFmtId="0" fontId="41" fillId="20" borderId="17" xfId="101" applyFont="1" applyFill="1" applyBorder="1" applyAlignment="1">
      <alignment horizontal="center" vertical="center"/>
      <protection/>
    </xf>
    <xf numFmtId="0" fontId="41" fillId="20" borderId="27" xfId="101" applyFont="1" applyFill="1" applyBorder="1" applyAlignment="1">
      <alignment horizontal="center" vertical="center"/>
      <protection/>
    </xf>
    <xf numFmtId="0" fontId="41" fillId="20" borderId="43" xfId="101" applyFont="1" applyFill="1" applyBorder="1" applyAlignment="1">
      <alignment horizontal="center" vertical="center"/>
      <protection/>
    </xf>
    <xf numFmtId="0" fontId="41" fillId="20" borderId="52" xfId="101" applyFont="1" applyFill="1" applyBorder="1" applyAlignment="1">
      <alignment horizontal="center" vertical="center"/>
      <protection/>
    </xf>
    <xf numFmtId="0" fontId="41" fillId="20" borderId="14" xfId="101" applyFont="1" applyFill="1" applyBorder="1" applyAlignment="1">
      <alignment horizontal="center" vertical="center"/>
      <protection/>
    </xf>
    <xf numFmtId="0" fontId="49" fillId="0" borderId="0" xfId="109" applyFont="1" applyAlignment="1">
      <alignment horizontal="center"/>
      <protection/>
    </xf>
    <xf numFmtId="0" fontId="89" fillId="0" borderId="61" xfId="109" applyFont="1" applyBorder="1" applyAlignment="1">
      <alignment horizontal="center"/>
      <protection/>
    </xf>
    <xf numFmtId="0" fontId="53" fillId="0" borderId="0" xfId="100" applyFont="1" applyAlignment="1">
      <alignment horizontal="center"/>
      <protection/>
    </xf>
    <xf numFmtId="180" fontId="60" fillId="0" borderId="85" xfId="106" applyNumberFormat="1" applyFont="1" applyFill="1" applyBorder="1" applyAlignment="1" applyProtection="1">
      <alignment horizontal="center" vertical="center" wrapText="1"/>
      <protection/>
    </xf>
    <xf numFmtId="180" fontId="60" fillId="0" borderId="86" xfId="106" applyNumberFormat="1" applyFont="1" applyFill="1" applyBorder="1" applyAlignment="1" applyProtection="1">
      <alignment horizontal="center" vertical="center" wrapText="1"/>
      <protection/>
    </xf>
    <xf numFmtId="180" fontId="59" fillId="0" borderId="0" xfId="106" applyNumberFormat="1" applyFont="1" applyFill="1" applyAlignment="1" applyProtection="1">
      <alignment horizontal="center" textRotation="180" wrapText="1"/>
      <protection/>
    </xf>
    <xf numFmtId="180" fontId="63" fillId="0" borderId="57" xfId="106" applyNumberFormat="1" applyFont="1" applyFill="1" applyBorder="1" applyAlignment="1" applyProtection="1">
      <alignment horizontal="center" vertical="center" wrapText="1"/>
      <protection/>
    </xf>
    <xf numFmtId="180" fontId="60" fillId="0" borderId="74" xfId="106" applyNumberFormat="1" applyFont="1" applyFill="1" applyBorder="1" applyAlignment="1" applyProtection="1">
      <alignment horizontal="center" vertical="center" wrapText="1"/>
      <protection/>
    </xf>
    <xf numFmtId="180" fontId="60" fillId="0" borderId="76" xfId="106" applyNumberFormat="1" applyFont="1" applyFill="1" applyBorder="1" applyAlignment="1" applyProtection="1">
      <alignment horizontal="center" vertical="center" wrapText="1"/>
      <protection/>
    </xf>
    <xf numFmtId="0" fontId="49" fillId="0" borderId="0" xfId="103" applyFont="1" applyAlignment="1">
      <alignment horizontal="center"/>
      <protection/>
    </xf>
    <xf numFmtId="0" fontId="93" fillId="0" borderId="36" xfId="103" applyFont="1" applyFill="1" applyBorder="1" applyAlignment="1">
      <alignment horizontal="center" vertical="center" wrapText="1"/>
      <protection/>
    </xf>
    <xf numFmtId="0" fontId="25" fillId="24" borderId="36" xfId="103" applyFont="1" applyFill="1" applyBorder="1" applyAlignment="1">
      <alignment horizontal="center" vertical="center" wrapText="1"/>
      <protection/>
    </xf>
    <xf numFmtId="0" fontId="25" fillId="24" borderId="85" xfId="103" applyFont="1" applyFill="1" applyBorder="1" applyAlignment="1">
      <alignment horizontal="center" vertical="center" wrapText="1"/>
      <protection/>
    </xf>
    <xf numFmtId="0" fontId="25" fillId="24" borderId="87" xfId="103" applyFont="1" applyFill="1" applyBorder="1" applyAlignment="1">
      <alignment horizontal="center" vertical="center" wrapText="1"/>
      <protection/>
    </xf>
    <xf numFmtId="0" fontId="25" fillId="24" borderId="86" xfId="103" applyFont="1" applyFill="1" applyBorder="1" applyAlignment="1">
      <alignment horizontal="center" vertical="center" wrapText="1"/>
      <protection/>
    </xf>
    <xf numFmtId="0" fontId="46" fillId="24" borderId="13" xfId="109" applyFont="1" applyFill="1" applyBorder="1" applyAlignment="1">
      <alignment horizontal="center" vertical="center" wrapText="1"/>
      <protection/>
    </xf>
    <xf numFmtId="0" fontId="1" fillId="24" borderId="13" xfId="109" applyFont="1" applyFill="1" applyBorder="1" applyAlignment="1">
      <alignment horizontal="center" vertical="center" wrapText="1"/>
      <protection/>
    </xf>
    <xf numFmtId="0" fontId="1" fillId="24" borderId="13" xfId="109" applyFont="1" applyFill="1" applyBorder="1" applyAlignment="1">
      <alignment horizontal="center" vertical="center"/>
      <protection/>
    </xf>
    <xf numFmtId="0" fontId="1" fillId="0" borderId="61" xfId="109" applyFont="1" applyBorder="1" applyAlignment="1">
      <alignment horizontal="center"/>
      <protection/>
    </xf>
    <xf numFmtId="0" fontId="80" fillId="24" borderId="0" xfId="109" applyFont="1" applyFill="1" applyBorder="1" applyAlignment="1">
      <alignment horizontal="center" vertical="center"/>
      <protection/>
    </xf>
    <xf numFmtId="0" fontId="46" fillId="24" borderId="17" xfId="109" applyFont="1" applyFill="1" applyBorder="1" applyAlignment="1">
      <alignment horizontal="center" vertical="center" wrapText="1"/>
      <protection/>
    </xf>
    <xf numFmtId="0" fontId="46" fillId="24" borderId="27" xfId="109" applyFont="1" applyFill="1" applyBorder="1" applyAlignment="1">
      <alignment horizontal="center" vertical="center" wrapText="1"/>
      <protection/>
    </xf>
    <xf numFmtId="0" fontId="46" fillId="24" borderId="17" xfId="109" applyFont="1" applyFill="1" applyBorder="1" applyAlignment="1">
      <alignment horizontal="center" vertical="center"/>
      <protection/>
    </xf>
    <xf numFmtId="0" fontId="46" fillId="24" borderId="27" xfId="109" applyFont="1" applyFill="1" applyBorder="1" applyAlignment="1">
      <alignment horizontal="center" vertical="center"/>
      <protection/>
    </xf>
    <xf numFmtId="0" fontId="49" fillId="24" borderId="17" xfId="109" applyFont="1" applyFill="1" applyBorder="1" applyAlignment="1">
      <alignment horizontal="center" vertical="distributed"/>
      <protection/>
    </xf>
    <xf numFmtId="0" fontId="49" fillId="24" borderId="27" xfId="109" applyFont="1" applyFill="1" applyBorder="1" applyAlignment="1">
      <alignment horizontal="center" vertical="distributed"/>
      <protection/>
    </xf>
    <xf numFmtId="0" fontId="46" fillId="24" borderId="43" xfId="109" applyFont="1" applyFill="1" applyBorder="1" applyAlignment="1">
      <alignment horizontal="center" vertical="center" wrapText="1"/>
      <protection/>
    </xf>
    <xf numFmtId="0" fontId="46" fillId="24" borderId="14" xfId="109" applyFont="1" applyFill="1" applyBorder="1" applyAlignment="1">
      <alignment horizontal="center" vertical="center" wrapText="1"/>
      <protection/>
    </xf>
    <xf numFmtId="0" fontId="16" fillId="0" borderId="57" xfId="106" applyFont="1" applyFill="1" applyBorder="1" applyAlignment="1">
      <alignment horizontal="justify" vertical="center" wrapText="1"/>
      <protection/>
    </xf>
    <xf numFmtId="0" fontId="49" fillId="0" borderId="0" xfId="106" applyFont="1" applyAlignment="1">
      <alignment horizontal="center" wrapText="1"/>
      <protection/>
    </xf>
    <xf numFmtId="0" fontId="95" fillId="0" borderId="0" xfId="106" applyFont="1" applyAlignment="1">
      <alignment horizontal="right" wrapText="1"/>
      <protection/>
    </xf>
    <xf numFmtId="180" fontId="60" fillId="0" borderId="55" xfId="106" applyNumberFormat="1" applyFont="1" applyFill="1" applyBorder="1" applyAlignment="1" applyProtection="1">
      <alignment horizontal="center" vertical="center" wrapText="1"/>
      <protection/>
    </xf>
    <xf numFmtId="180" fontId="60" fillId="0" borderId="27" xfId="106" applyNumberFormat="1" applyFont="1" applyFill="1" applyBorder="1" applyAlignment="1" applyProtection="1">
      <alignment horizontal="center" vertical="center" wrapText="1"/>
      <protection/>
    </xf>
    <xf numFmtId="180" fontId="61" fillId="0" borderId="83" xfId="106" applyNumberFormat="1" applyFont="1" applyFill="1" applyBorder="1" applyAlignment="1">
      <alignment horizontal="center" vertical="center" wrapText="1"/>
      <protection/>
    </xf>
    <xf numFmtId="0" fontId="96" fillId="0" borderId="0" xfId="106" applyFont="1" applyAlignment="1">
      <alignment horizontal="right" wrapText="1"/>
      <protection/>
    </xf>
    <xf numFmtId="180" fontId="59" fillId="0" borderId="42" xfId="106" applyNumberFormat="1" applyFont="1" applyFill="1" applyBorder="1" applyAlignment="1" applyProtection="1">
      <alignment horizontal="center" textRotation="180" wrapText="1"/>
      <protection/>
    </xf>
    <xf numFmtId="180" fontId="91" fillId="0" borderId="0" xfId="106" applyNumberFormat="1" applyFont="1" applyFill="1" applyAlignment="1" applyProtection="1">
      <alignment horizontal="center" vertical="center" wrapText="1"/>
      <protection/>
    </xf>
    <xf numFmtId="180" fontId="92" fillId="0" borderId="18" xfId="106" applyNumberFormat="1" applyFont="1" applyFill="1" applyBorder="1" applyAlignment="1" applyProtection="1">
      <alignment horizontal="left" vertical="center" wrapText="1" indent="2"/>
      <protection/>
    </xf>
    <xf numFmtId="180" fontId="92" fillId="0" borderId="19" xfId="106" applyNumberFormat="1" applyFont="1" applyFill="1" applyBorder="1" applyAlignment="1" applyProtection="1">
      <alignment horizontal="left" vertical="center" wrapText="1" indent="2"/>
      <protection/>
    </xf>
    <xf numFmtId="180" fontId="60" fillId="0" borderId="82" xfId="106" applyNumberFormat="1" applyFont="1" applyFill="1" applyBorder="1" applyAlignment="1" applyProtection="1">
      <alignment horizontal="center" vertical="center"/>
      <protection/>
    </xf>
    <xf numFmtId="180" fontId="60" fillId="0" borderId="41" xfId="106" applyNumberFormat="1" applyFont="1" applyFill="1" applyBorder="1" applyAlignment="1" applyProtection="1">
      <alignment horizontal="center" vertical="center"/>
      <protection/>
    </xf>
    <xf numFmtId="180" fontId="60" fillId="0" borderId="11" xfId="106" applyNumberFormat="1" applyFont="1" applyFill="1" applyBorder="1" applyAlignment="1" applyProtection="1">
      <alignment horizontal="center" vertical="center"/>
      <protection/>
    </xf>
    <xf numFmtId="180" fontId="60" fillId="0" borderId="10" xfId="106" applyNumberFormat="1" applyFont="1" applyFill="1" applyBorder="1" applyAlignment="1" applyProtection="1">
      <alignment horizontal="center" vertical="center" wrapText="1"/>
      <protection/>
    </xf>
    <xf numFmtId="180" fontId="60" fillId="0" borderId="12" xfId="106" applyNumberFormat="1" applyFont="1" applyFill="1" applyBorder="1" applyAlignment="1" applyProtection="1">
      <alignment horizontal="center" vertical="center" wrapText="1"/>
      <protection/>
    </xf>
    <xf numFmtId="180" fontId="60" fillId="0" borderId="13" xfId="106" applyNumberFormat="1" applyFont="1" applyFill="1" applyBorder="1" applyAlignment="1" applyProtection="1">
      <alignment horizontal="center" vertical="center"/>
      <protection/>
    </xf>
    <xf numFmtId="180" fontId="60" fillId="0" borderId="11" xfId="106" applyNumberFormat="1" applyFont="1" applyFill="1" applyBorder="1" applyAlignment="1" applyProtection="1">
      <alignment horizontal="center" vertical="center" wrapText="1"/>
      <protection/>
    </xf>
    <xf numFmtId="182" fontId="61" fillId="0" borderId="13" xfId="68" applyNumberFormat="1" applyFont="1" applyFill="1" applyBorder="1" applyAlignment="1" applyProtection="1">
      <alignment horizontal="center"/>
      <protection locked="0"/>
    </xf>
    <xf numFmtId="182" fontId="61" fillId="0" borderId="41" xfId="68" applyNumberFormat="1" applyFont="1" applyFill="1" applyBorder="1" applyAlignment="1" applyProtection="1">
      <alignment horizontal="center"/>
      <protection locked="0"/>
    </xf>
    <xf numFmtId="0" fontId="56" fillId="0" borderId="47" xfId="105" applyFont="1" applyFill="1" applyBorder="1" applyAlignment="1" applyProtection="1">
      <alignment horizontal="center" vertical="center" wrapText="1"/>
      <protection/>
    </xf>
    <xf numFmtId="0" fontId="56" fillId="0" borderId="36" xfId="105" applyFont="1" applyFill="1" applyBorder="1" applyAlignment="1" applyProtection="1">
      <alignment horizontal="center" vertical="center" wrapText="1"/>
      <protection/>
    </xf>
    <xf numFmtId="0" fontId="61" fillId="0" borderId="13" xfId="105" applyFont="1" applyFill="1" applyBorder="1" applyAlignment="1" applyProtection="1">
      <alignment horizontal="center" vertical="center"/>
      <protection/>
    </xf>
    <xf numFmtId="0" fontId="27" fillId="0" borderId="88" xfId="105" applyFont="1" applyFill="1" applyBorder="1" applyAlignment="1">
      <alignment horizontal="center" vertical="center" wrapText="1"/>
      <protection/>
    </xf>
    <xf numFmtId="0" fontId="27" fillId="0" borderId="89" xfId="105" applyFont="1" applyFill="1" applyBorder="1" applyAlignment="1">
      <alignment horizontal="center" vertical="center" wrapText="1"/>
      <protection/>
    </xf>
    <xf numFmtId="0" fontId="27" fillId="0" borderId="81" xfId="105" applyFont="1" applyFill="1" applyBorder="1" applyAlignment="1">
      <alignment horizontal="center" vertical="center" wrapText="1"/>
      <protection/>
    </xf>
    <xf numFmtId="0" fontId="61" fillId="0" borderId="13" xfId="105" applyFont="1" applyFill="1" applyBorder="1" applyAlignment="1" applyProtection="1">
      <alignment horizontal="center"/>
      <protection locked="0"/>
    </xf>
    <xf numFmtId="0" fontId="56" fillId="0" borderId="19" xfId="105" applyFont="1" applyFill="1" applyBorder="1" applyAlignment="1" applyProtection="1">
      <alignment horizontal="center" vertical="center" wrapText="1"/>
      <protection/>
    </xf>
    <xf numFmtId="0" fontId="61" fillId="0" borderId="57" xfId="105" applyFont="1" applyFill="1" applyBorder="1" applyAlignment="1">
      <alignment horizontal="center" vertical="center" wrapText="1"/>
      <protection/>
    </xf>
    <xf numFmtId="0" fontId="61" fillId="0" borderId="90" xfId="105" applyFont="1" applyFill="1" applyBorder="1" applyAlignment="1" applyProtection="1">
      <alignment horizontal="center" vertical="center"/>
      <protection/>
    </xf>
    <xf numFmtId="0" fontId="61" fillId="0" borderId="74" xfId="105" applyFont="1" applyFill="1" applyBorder="1" applyAlignment="1" applyProtection="1">
      <alignment horizontal="center" vertical="center"/>
      <protection/>
    </xf>
    <xf numFmtId="0" fontId="61" fillId="0" borderId="91" xfId="105" applyFont="1" applyFill="1" applyBorder="1" applyAlignment="1" applyProtection="1">
      <alignment horizontal="center" vertical="center"/>
      <protection/>
    </xf>
    <xf numFmtId="0" fontId="89" fillId="0" borderId="14" xfId="106" applyFont="1" applyBorder="1" applyAlignment="1">
      <alignment horizontal="left" wrapText="1"/>
      <protection/>
    </xf>
    <xf numFmtId="0" fontId="89" fillId="0" borderId="13" xfId="106" applyFont="1" applyBorder="1" applyAlignment="1">
      <alignment horizontal="left" wrapText="1"/>
      <protection/>
    </xf>
    <xf numFmtId="0" fontId="89" fillId="0" borderId="43" xfId="106" applyFont="1" applyBorder="1" applyAlignment="1">
      <alignment horizontal="left" wrapText="1"/>
      <protection/>
    </xf>
    <xf numFmtId="180" fontId="58" fillId="0" borderId="0" xfId="105" applyNumberFormat="1" applyFont="1" applyFill="1" applyBorder="1" applyAlignment="1" applyProtection="1">
      <alignment horizontal="center" vertical="center" wrapText="1"/>
      <protection/>
    </xf>
    <xf numFmtId="0" fontId="56" fillId="0" borderId="11" xfId="105" applyFont="1" applyFill="1" applyBorder="1" applyAlignment="1" applyProtection="1">
      <alignment horizontal="center" vertical="center" wrapText="1"/>
      <protection/>
    </xf>
    <xf numFmtId="0" fontId="56" fillId="0" borderId="82" xfId="105" applyFont="1" applyFill="1" applyBorder="1" applyAlignment="1" applyProtection="1">
      <alignment horizontal="center" vertical="center" wrapText="1"/>
      <protection/>
    </xf>
    <xf numFmtId="0" fontId="27" fillId="0" borderId="82" xfId="105" applyFont="1" applyFill="1" applyBorder="1" applyAlignment="1">
      <alignment horizontal="center" vertical="center" wrapText="1"/>
      <protection/>
    </xf>
    <xf numFmtId="0" fontId="27" fillId="0" borderId="92" xfId="105" applyFont="1" applyFill="1" applyBorder="1" applyAlignment="1">
      <alignment horizontal="center" vertical="center" wrapText="1"/>
      <protection/>
    </xf>
    <xf numFmtId="0" fontId="27" fillId="0" borderId="10" xfId="105" applyFont="1" applyFill="1" applyBorder="1" applyAlignment="1">
      <alignment horizontal="center" vertical="center" wrapText="1"/>
      <protection/>
    </xf>
    <xf numFmtId="0" fontId="27" fillId="0" borderId="16" xfId="105" applyFont="1" applyFill="1" applyBorder="1" applyAlignment="1">
      <alignment horizontal="center" vertical="center" wrapText="1"/>
      <protection/>
    </xf>
    <xf numFmtId="0" fontId="27" fillId="0" borderId="11" xfId="105" applyFont="1" applyFill="1" applyBorder="1" applyAlignment="1">
      <alignment horizontal="center" vertical="center" wrapText="1"/>
      <protection/>
    </xf>
    <xf numFmtId="0" fontId="27" fillId="0" borderId="17" xfId="105" applyFont="1" applyFill="1" applyBorder="1" applyAlignment="1">
      <alignment horizontal="center" vertical="center" wrapText="1"/>
      <protection/>
    </xf>
    <xf numFmtId="182" fontId="56" fillId="0" borderId="19" xfId="68" applyNumberFormat="1" applyFont="1" applyFill="1" applyBorder="1" applyAlignment="1" applyProtection="1">
      <alignment horizontal="center"/>
      <protection/>
    </xf>
    <xf numFmtId="182" fontId="56" fillId="0" borderId="50" xfId="68" applyNumberFormat="1" applyFont="1" applyFill="1" applyBorder="1" applyAlignment="1" applyProtection="1">
      <alignment horizontal="center"/>
      <protection/>
    </xf>
    <xf numFmtId="0" fontId="27" fillId="0" borderId="11" xfId="105" applyFont="1" applyFill="1" applyBorder="1" applyAlignment="1" applyProtection="1">
      <alignment horizontal="center" vertical="center" wrapText="1"/>
      <protection/>
    </xf>
    <xf numFmtId="180" fontId="61" fillId="0" borderId="0" xfId="106" applyNumberFormat="1" applyFont="1" applyFill="1" applyBorder="1" applyAlignment="1">
      <alignment horizontal="right" vertical="center" wrapText="1"/>
      <protection/>
    </xf>
    <xf numFmtId="180" fontId="92" fillId="0" borderId="0" xfId="105" applyNumberFormat="1" applyFont="1" applyFill="1" applyBorder="1" applyAlignment="1" applyProtection="1">
      <alignment horizontal="left" vertical="center"/>
      <protection/>
    </xf>
    <xf numFmtId="0" fontId="89" fillId="0" borderId="52" xfId="106" applyFont="1" applyBorder="1" applyAlignment="1">
      <alignment horizontal="left" wrapText="1"/>
      <protection/>
    </xf>
    <xf numFmtId="0" fontId="61" fillId="0" borderId="58" xfId="105" applyFont="1" applyFill="1" applyBorder="1" applyAlignment="1" applyProtection="1">
      <alignment horizontal="left"/>
      <protection/>
    </xf>
    <xf numFmtId="0" fontId="61" fillId="0" borderId="52" xfId="105" applyFont="1" applyFill="1" applyBorder="1" applyAlignment="1" applyProtection="1">
      <alignment horizontal="left"/>
      <protection/>
    </xf>
    <xf numFmtId="0" fontId="61" fillId="0" borderId="84" xfId="105" applyFont="1" applyFill="1" applyBorder="1" applyAlignment="1" applyProtection="1">
      <alignment horizontal="left"/>
      <protection/>
    </xf>
    <xf numFmtId="0" fontId="61" fillId="0" borderId="41" xfId="105" applyFont="1" applyFill="1" applyBorder="1" applyAlignment="1" applyProtection="1">
      <alignment horizontal="center" vertical="center"/>
      <protection/>
    </xf>
    <xf numFmtId="0" fontId="92" fillId="0" borderId="0" xfId="105" applyFont="1" applyFill="1" applyAlignment="1">
      <alignment horizontal="left" wrapText="1"/>
      <protection/>
    </xf>
    <xf numFmtId="0" fontId="48" fillId="0" borderId="0" xfId="109" applyFont="1" applyAlignment="1">
      <alignment horizontal="center"/>
      <protection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ál_Táblák 01-08 08.31." xfId="107"/>
    <cellStyle name="Normal_tanusitv" xfId="108"/>
    <cellStyle name="Normál_Zalakaros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Százalék 2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65"/>
  <sheetViews>
    <sheetView tabSelected="1" zoomScale="90" zoomScaleNormal="90" zoomScaleSheetLayoutView="100" zoomScalePageLayoutView="90" workbookViewId="0" topLeftCell="A1">
      <selection activeCell="G3" sqref="G3"/>
    </sheetView>
  </sheetViews>
  <sheetFormatPr defaultColWidth="9.140625" defaultRowHeight="12.75"/>
  <cols>
    <col min="1" max="1" width="4.57421875" style="169" customWidth="1"/>
    <col min="2" max="2" width="40.7109375" style="169" customWidth="1"/>
    <col min="3" max="3" width="16.00390625" style="169" customWidth="1"/>
    <col min="4" max="4" width="15.421875" style="169" customWidth="1"/>
    <col min="5" max="5" width="16.8515625" style="169" customWidth="1"/>
    <col min="6" max="6" width="5.7109375" style="169" customWidth="1"/>
    <col min="7" max="7" width="40.7109375" style="169" customWidth="1"/>
    <col min="8" max="8" width="15.421875" style="169" customWidth="1"/>
    <col min="9" max="9" width="15.8515625" style="169" customWidth="1"/>
    <col min="10" max="10" width="15.57421875" style="169" customWidth="1"/>
    <col min="11" max="16384" width="9.140625" style="169" customWidth="1"/>
  </cols>
  <sheetData>
    <row r="1" spans="1:10" ht="18.75">
      <c r="A1" s="712" t="s">
        <v>631</v>
      </c>
      <c r="B1" s="712"/>
      <c r="C1" s="712"/>
      <c r="D1" s="712"/>
      <c r="E1" s="712"/>
      <c r="F1" s="712"/>
      <c r="G1" s="712"/>
      <c r="H1" s="712"/>
      <c r="I1" s="712"/>
      <c r="J1" s="712"/>
    </row>
    <row r="2" spans="1:10" ht="18.75">
      <c r="A2" s="712" t="s">
        <v>695</v>
      </c>
      <c r="B2" s="712"/>
      <c r="C2" s="712"/>
      <c r="D2" s="712"/>
      <c r="E2" s="712"/>
      <c r="F2" s="712"/>
      <c r="G2" s="712"/>
      <c r="H2" s="712"/>
      <c r="I2" s="712"/>
      <c r="J2" s="712"/>
    </row>
    <row r="3" spans="1:10" ht="18.75">
      <c r="A3" s="518"/>
      <c r="B3" s="518"/>
      <c r="C3" s="518"/>
      <c r="D3" s="518"/>
      <c r="E3" s="518"/>
      <c r="F3" s="518"/>
      <c r="G3" s="814" t="s">
        <v>740</v>
      </c>
      <c r="H3" s="518"/>
      <c r="I3" s="519"/>
      <c r="J3" s="517" t="s">
        <v>630</v>
      </c>
    </row>
    <row r="4" spans="9:10" ht="13.5" thickBot="1">
      <c r="I4" s="714" t="s">
        <v>644</v>
      </c>
      <c r="J4" s="714"/>
    </row>
    <row r="5" spans="1:10" ht="47.25" customHeight="1">
      <c r="A5" s="237"/>
      <c r="B5" s="238" t="s">
        <v>329</v>
      </c>
      <c r="C5" s="239" t="s">
        <v>310</v>
      </c>
      <c r="D5" s="239" t="s">
        <v>661</v>
      </c>
      <c r="E5" s="240" t="s">
        <v>643</v>
      </c>
      <c r="F5" s="241"/>
      <c r="G5" s="238" t="s">
        <v>329</v>
      </c>
      <c r="H5" s="239" t="s">
        <v>310</v>
      </c>
      <c r="I5" s="239" t="s">
        <v>661</v>
      </c>
      <c r="J5" s="240" t="s">
        <v>643</v>
      </c>
    </row>
    <row r="6" spans="1:10" ht="15" customHeight="1">
      <c r="A6" s="715" t="s">
        <v>330</v>
      </c>
      <c r="B6" s="710"/>
      <c r="C6" s="710"/>
      <c r="D6" s="710"/>
      <c r="E6" s="716"/>
      <c r="F6" s="710" t="s">
        <v>331</v>
      </c>
      <c r="G6" s="710"/>
      <c r="H6" s="710"/>
      <c r="I6" s="710"/>
      <c r="J6" s="716"/>
    </row>
    <row r="7" spans="1:10" ht="15" customHeight="1">
      <c r="A7" s="242" t="s">
        <v>99</v>
      </c>
      <c r="B7" s="175" t="s">
        <v>332</v>
      </c>
      <c r="C7" s="176"/>
      <c r="D7" s="176"/>
      <c r="E7" s="207"/>
      <c r="F7" s="202" t="s">
        <v>99</v>
      </c>
      <c r="G7" s="177" t="s">
        <v>332</v>
      </c>
      <c r="H7" s="176"/>
      <c r="I7" s="176"/>
      <c r="J7" s="207"/>
    </row>
    <row r="8" spans="1:10" ht="15" customHeight="1">
      <c r="A8" s="242"/>
      <c r="B8" s="185" t="s">
        <v>333</v>
      </c>
      <c r="C8" s="194">
        <v>154468582</v>
      </c>
      <c r="D8" s="194">
        <v>156353830</v>
      </c>
      <c r="E8" s="208">
        <v>160777558</v>
      </c>
      <c r="F8" s="179"/>
      <c r="G8" s="185" t="s">
        <v>375</v>
      </c>
      <c r="H8" s="176">
        <v>48814400</v>
      </c>
      <c r="I8" s="176">
        <v>49616669</v>
      </c>
      <c r="J8" s="207">
        <v>56062080</v>
      </c>
    </row>
    <row r="9" spans="1:10" ht="27" customHeight="1">
      <c r="A9" s="242"/>
      <c r="B9" s="195" t="s">
        <v>334</v>
      </c>
      <c r="C9" s="184">
        <v>52310000</v>
      </c>
      <c r="D9" s="184">
        <v>81635312</v>
      </c>
      <c r="E9" s="209">
        <v>81460000</v>
      </c>
      <c r="F9" s="202"/>
      <c r="G9" s="227" t="s">
        <v>376</v>
      </c>
      <c r="H9" s="176">
        <v>11606700</v>
      </c>
      <c r="I9" s="176">
        <v>12599318</v>
      </c>
      <c r="J9" s="207">
        <v>14800000</v>
      </c>
    </row>
    <row r="10" spans="1:10" ht="15" customHeight="1">
      <c r="A10" s="242"/>
      <c r="B10" s="185" t="s">
        <v>335</v>
      </c>
      <c r="C10" s="184">
        <v>38857000</v>
      </c>
      <c r="D10" s="184">
        <v>40388225</v>
      </c>
      <c r="E10" s="209">
        <v>28888730</v>
      </c>
      <c r="F10" s="202"/>
      <c r="G10" s="185" t="s">
        <v>377</v>
      </c>
      <c r="H10" s="176">
        <v>63167900</v>
      </c>
      <c r="I10" s="176">
        <v>62157118</v>
      </c>
      <c r="J10" s="207">
        <v>66766700</v>
      </c>
    </row>
    <row r="11" spans="1:10" ht="15" customHeight="1">
      <c r="A11" s="242"/>
      <c r="B11" s="185" t="s">
        <v>336</v>
      </c>
      <c r="C11" s="184">
        <v>50000</v>
      </c>
      <c r="D11" s="184">
        <v>140000</v>
      </c>
      <c r="E11" s="209">
        <v>50000</v>
      </c>
      <c r="F11" s="202"/>
      <c r="G11" s="185" t="s">
        <v>378</v>
      </c>
      <c r="H11" s="176">
        <v>7640000</v>
      </c>
      <c r="I11" s="176">
        <v>6393980</v>
      </c>
      <c r="J11" s="207">
        <v>5300000</v>
      </c>
    </row>
    <row r="12" spans="1:10" ht="15" customHeight="1">
      <c r="A12" s="242"/>
      <c r="B12" s="197"/>
      <c r="C12" s="196"/>
      <c r="D12" s="196"/>
      <c r="E12" s="210"/>
      <c r="F12" s="202"/>
      <c r="G12" s="185" t="s">
        <v>379</v>
      </c>
      <c r="H12" s="176">
        <f>68482508-29000-20605308</f>
        <v>47848200</v>
      </c>
      <c r="I12" s="176">
        <f>49077912-29000</f>
        <v>49048912</v>
      </c>
      <c r="J12" s="207">
        <f>59615946-2000000</f>
        <v>57615946</v>
      </c>
    </row>
    <row r="13" spans="1:10" ht="15" customHeight="1">
      <c r="A13" s="242"/>
      <c r="B13" s="183"/>
      <c r="C13" s="184"/>
      <c r="D13" s="184"/>
      <c r="E13" s="209"/>
      <c r="F13" s="202"/>
      <c r="G13" s="185" t="s">
        <v>338</v>
      </c>
      <c r="H13" s="176">
        <v>29000</v>
      </c>
      <c r="I13" s="176">
        <v>29000</v>
      </c>
      <c r="J13" s="207">
        <v>0</v>
      </c>
    </row>
    <row r="14" spans="1:10" ht="15" customHeight="1">
      <c r="A14" s="242"/>
      <c r="B14" s="178"/>
      <c r="C14" s="180"/>
      <c r="D14" s="180"/>
      <c r="E14" s="211"/>
      <c r="F14" s="202"/>
      <c r="G14" s="185"/>
      <c r="H14" s="176"/>
      <c r="I14" s="176"/>
      <c r="J14" s="207"/>
    </row>
    <row r="15" spans="1:10" ht="15" customHeight="1">
      <c r="A15" s="242"/>
      <c r="B15" s="197" t="s">
        <v>337</v>
      </c>
      <c r="C15" s="196">
        <f>SUM(C8:C11)</f>
        <v>245685582</v>
      </c>
      <c r="D15" s="196">
        <f>SUM(D8:D11)</f>
        <v>278517367</v>
      </c>
      <c r="E15" s="210">
        <f>SUM(E8:E11)</f>
        <v>271176288</v>
      </c>
      <c r="F15" s="202"/>
      <c r="G15" s="200" t="s">
        <v>337</v>
      </c>
      <c r="H15" s="201">
        <f>SUM(H8:H14)</f>
        <v>179106200</v>
      </c>
      <c r="I15" s="201">
        <f>SUM(I8:I14)</f>
        <v>179844997</v>
      </c>
      <c r="J15" s="216">
        <f>SUM(J8:J14)</f>
        <v>200544726</v>
      </c>
    </row>
    <row r="16" spans="1:10" ht="15" customHeight="1">
      <c r="A16" s="242"/>
      <c r="B16" s="197"/>
      <c r="C16" s="196"/>
      <c r="D16" s="196"/>
      <c r="E16" s="210"/>
      <c r="F16" s="202"/>
      <c r="G16" s="200"/>
      <c r="H16" s="201"/>
      <c r="I16" s="201"/>
      <c r="J16" s="216"/>
    </row>
    <row r="17" spans="1:10" ht="15" customHeight="1">
      <c r="A17" s="242" t="s">
        <v>100</v>
      </c>
      <c r="B17" s="183" t="s">
        <v>339</v>
      </c>
      <c r="C17" s="184"/>
      <c r="D17" s="184"/>
      <c r="E17" s="209"/>
      <c r="F17" s="202" t="s">
        <v>100</v>
      </c>
      <c r="G17" s="175" t="s">
        <v>339</v>
      </c>
      <c r="H17" s="176"/>
      <c r="I17" s="176"/>
      <c r="J17" s="207"/>
    </row>
    <row r="18" spans="1:10" ht="15" customHeight="1">
      <c r="A18" s="242"/>
      <c r="B18" s="185" t="s">
        <v>333</v>
      </c>
      <c r="C18" s="194">
        <v>0</v>
      </c>
      <c r="D18" s="194">
        <v>299099</v>
      </c>
      <c r="E18" s="208">
        <v>2563740</v>
      </c>
      <c r="F18" s="179"/>
      <c r="G18" s="185"/>
      <c r="H18" s="176"/>
      <c r="I18" s="176"/>
      <c r="J18" s="207"/>
    </row>
    <row r="19" spans="1:10" ht="15" customHeight="1">
      <c r="A19" s="242"/>
      <c r="B19" s="185" t="s">
        <v>366</v>
      </c>
      <c r="C19" s="184">
        <v>50000</v>
      </c>
      <c r="D19" s="184">
        <v>73602</v>
      </c>
      <c r="E19" s="209">
        <v>20000</v>
      </c>
      <c r="F19" s="202"/>
      <c r="G19" s="185" t="s">
        <v>381</v>
      </c>
      <c r="H19" s="176">
        <v>31749000</v>
      </c>
      <c r="I19" s="176">
        <v>31540813</v>
      </c>
      <c r="J19" s="207">
        <v>30612573</v>
      </c>
    </row>
    <row r="20" spans="1:10" ht="15" customHeight="1">
      <c r="A20" s="242"/>
      <c r="B20" s="197" t="s">
        <v>340</v>
      </c>
      <c r="C20" s="196">
        <f>C19</f>
        <v>50000</v>
      </c>
      <c r="D20" s="196">
        <f>SUM(D18:D19)</f>
        <v>372701</v>
      </c>
      <c r="E20" s="196">
        <f>SUM(E18:E19)</f>
        <v>2583740</v>
      </c>
      <c r="F20" s="202"/>
      <c r="G20" s="227" t="s">
        <v>382</v>
      </c>
      <c r="H20" s="176">
        <v>8500000</v>
      </c>
      <c r="I20" s="176">
        <v>8748583</v>
      </c>
      <c r="J20" s="207">
        <v>8556643</v>
      </c>
    </row>
    <row r="21" spans="1:10" ht="15" customHeight="1">
      <c r="A21" s="242"/>
      <c r="B21" s="199"/>
      <c r="C21" s="199"/>
      <c r="D21" s="199"/>
      <c r="E21" s="212"/>
      <c r="F21" s="202"/>
      <c r="G21" s="185" t="s">
        <v>383</v>
      </c>
      <c r="H21" s="176">
        <v>7595425</v>
      </c>
      <c r="I21" s="176">
        <v>7513791</v>
      </c>
      <c r="J21" s="207">
        <v>7361437</v>
      </c>
    </row>
    <row r="22" spans="1:10" ht="15" customHeight="1">
      <c r="A22" s="242"/>
      <c r="B22" s="197"/>
      <c r="C22" s="196"/>
      <c r="D22" s="196"/>
      <c r="E22" s="210"/>
      <c r="F22" s="202"/>
      <c r="G22" s="185" t="s">
        <v>701</v>
      </c>
      <c r="H22" s="176">
        <v>0</v>
      </c>
      <c r="I22" s="176">
        <v>59099</v>
      </c>
      <c r="J22" s="207">
        <v>0</v>
      </c>
    </row>
    <row r="23" spans="1:10" ht="15" customHeight="1">
      <c r="A23" s="242"/>
      <c r="B23" s="183"/>
      <c r="C23" s="184"/>
      <c r="D23" s="184"/>
      <c r="E23" s="209"/>
      <c r="F23" s="202"/>
      <c r="G23" s="185" t="s">
        <v>702</v>
      </c>
      <c r="H23" s="176">
        <v>0</v>
      </c>
      <c r="I23" s="176">
        <v>29000</v>
      </c>
      <c r="J23" s="207">
        <v>0</v>
      </c>
    </row>
    <row r="24" spans="1:10" ht="15" customHeight="1">
      <c r="A24" s="696"/>
      <c r="B24" s="697"/>
      <c r="C24" s="182"/>
      <c r="D24" s="182"/>
      <c r="E24" s="213"/>
      <c r="F24" s="202"/>
      <c r="G24" s="200" t="s">
        <v>340</v>
      </c>
      <c r="H24" s="201">
        <f>SUM(H19:H21)</f>
        <v>47844425</v>
      </c>
      <c r="I24" s="201">
        <f>SUM(I19:I23)</f>
        <v>47891286</v>
      </c>
      <c r="J24" s="216">
        <f>SUM(J19:J23)</f>
        <v>46530653</v>
      </c>
    </row>
    <row r="25" spans="1:10" ht="15" customHeight="1">
      <c r="A25" s="243"/>
      <c r="B25" s="187"/>
      <c r="C25" s="182"/>
      <c r="D25" s="182"/>
      <c r="E25" s="213"/>
      <c r="F25" s="230"/>
      <c r="G25" s="197"/>
      <c r="H25" s="201"/>
      <c r="I25" s="201"/>
      <c r="J25" s="216"/>
    </row>
    <row r="26" spans="1:10" ht="15" customHeight="1">
      <c r="A26" s="692" t="s">
        <v>341</v>
      </c>
      <c r="B26" s="693"/>
      <c r="C26" s="196">
        <f>C15+C20</f>
        <v>245735582</v>
      </c>
      <c r="D26" s="196">
        <f>D15+D20</f>
        <v>278890068</v>
      </c>
      <c r="E26" s="210">
        <f>E15+E20</f>
        <v>273760028</v>
      </c>
      <c r="F26" s="698" t="s">
        <v>342</v>
      </c>
      <c r="G26" s="699"/>
      <c r="H26" s="201">
        <f>H15+H24</f>
        <v>226950625</v>
      </c>
      <c r="I26" s="201">
        <f>I15+I24</f>
        <v>227736283</v>
      </c>
      <c r="J26" s="216">
        <f>J15+J24</f>
        <v>247075379</v>
      </c>
    </row>
    <row r="27" spans="1:10" ht="15" customHeight="1">
      <c r="A27" s="243"/>
      <c r="B27" s="187"/>
      <c r="C27" s="182"/>
      <c r="D27" s="182"/>
      <c r="E27" s="213"/>
      <c r="F27" s="203"/>
      <c r="G27" s="198"/>
      <c r="H27" s="186"/>
      <c r="I27" s="186"/>
      <c r="J27" s="215"/>
    </row>
    <row r="28" spans="1:10" ht="15" customHeight="1">
      <c r="A28" s="692" t="s">
        <v>367</v>
      </c>
      <c r="B28" s="693"/>
      <c r="C28" s="196">
        <v>0</v>
      </c>
      <c r="D28" s="196">
        <v>4110757</v>
      </c>
      <c r="E28" s="210">
        <v>0</v>
      </c>
      <c r="F28" s="713" t="s">
        <v>374</v>
      </c>
      <c r="G28" s="693"/>
      <c r="H28" s="201">
        <v>3605649</v>
      </c>
      <c r="I28" s="201">
        <v>3605649</v>
      </c>
      <c r="J28" s="216">
        <v>4110757</v>
      </c>
    </row>
    <row r="29" spans="1:10" ht="15" customHeight="1">
      <c r="A29" s="244"/>
      <c r="B29" s="183"/>
      <c r="C29" s="184"/>
      <c r="D29" s="184"/>
      <c r="E29" s="209"/>
      <c r="F29" s="204"/>
      <c r="G29" s="183"/>
      <c r="H29" s="186"/>
      <c r="I29" s="186"/>
      <c r="J29" s="215"/>
    </row>
    <row r="30" spans="1:10" ht="15" customHeight="1">
      <c r="A30" s="705" t="s">
        <v>343</v>
      </c>
      <c r="B30" s="706"/>
      <c r="C30" s="233">
        <f>C26+C28</f>
        <v>245735582</v>
      </c>
      <c r="D30" s="233">
        <f>D26+D28</f>
        <v>283000825</v>
      </c>
      <c r="E30" s="233">
        <f>E26+E28</f>
        <v>273760028</v>
      </c>
      <c r="F30" s="704" t="s">
        <v>344</v>
      </c>
      <c r="G30" s="706" t="s">
        <v>344</v>
      </c>
      <c r="H30" s="234">
        <f>H26+H28</f>
        <v>230556274</v>
      </c>
      <c r="I30" s="234">
        <f>I26+I28</f>
        <v>231341932</v>
      </c>
      <c r="J30" s="245">
        <f>J26+J28</f>
        <v>251186136</v>
      </c>
    </row>
    <row r="31" spans="1:10" ht="15" customHeight="1">
      <c r="A31" s="488"/>
      <c r="B31" s="489"/>
      <c r="C31" s="233"/>
      <c r="D31" s="233"/>
      <c r="E31" s="515"/>
      <c r="F31" s="487"/>
      <c r="G31" s="489"/>
      <c r="H31" s="234"/>
      <c r="I31" s="234"/>
      <c r="J31" s="245"/>
    </row>
    <row r="32" spans="1:10" ht="15" customHeight="1">
      <c r="A32" s="700" t="s">
        <v>345</v>
      </c>
      <c r="B32" s="695"/>
      <c r="C32" s="188"/>
      <c r="D32" s="188"/>
      <c r="E32" s="214"/>
      <c r="F32" s="694" t="s">
        <v>365</v>
      </c>
      <c r="G32" s="695"/>
      <c r="H32" s="189"/>
      <c r="I32" s="189"/>
      <c r="J32" s="246"/>
    </row>
    <row r="33" spans="1:10" ht="15" customHeight="1">
      <c r="A33" s="700" t="s">
        <v>346</v>
      </c>
      <c r="B33" s="707"/>
      <c r="C33" s="188"/>
      <c r="D33" s="188"/>
      <c r="E33" s="214"/>
      <c r="F33" s="694" t="s">
        <v>347</v>
      </c>
      <c r="G33" s="707"/>
      <c r="H33" s="189"/>
      <c r="I33" s="189"/>
      <c r="J33" s="246"/>
    </row>
    <row r="34" spans="1:10" ht="15" customHeight="1">
      <c r="A34" s="242" t="s">
        <v>99</v>
      </c>
      <c r="B34" s="190" t="s">
        <v>332</v>
      </c>
      <c r="C34" s="176"/>
      <c r="D34" s="176"/>
      <c r="E34" s="207"/>
      <c r="F34" s="205" t="s">
        <v>99</v>
      </c>
      <c r="G34" s="177" t="s">
        <v>332</v>
      </c>
      <c r="H34" s="176"/>
      <c r="I34" s="176"/>
      <c r="J34" s="207"/>
    </row>
    <row r="35" spans="1:10" ht="15" customHeight="1">
      <c r="A35" s="247"/>
      <c r="B35" s="181" t="s">
        <v>348</v>
      </c>
      <c r="C35" s="176">
        <v>13864000</v>
      </c>
      <c r="D35" s="176">
        <v>18164974</v>
      </c>
      <c r="E35" s="207">
        <v>0</v>
      </c>
      <c r="F35" s="205"/>
      <c r="G35" s="185" t="s">
        <v>349</v>
      </c>
      <c r="H35" s="176">
        <v>12055000</v>
      </c>
      <c r="I35" s="176">
        <v>17226993</v>
      </c>
      <c r="J35" s="207">
        <v>26458831</v>
      </c>
    </row>
    <row r="36" spans="1:10" ht="15" customHeight="1">
      <c r="A36" s="247"/>
      <c r="B36" s="181" t="s">
        <v>350</v>
      </c>
      <c r="C36" s="176">
        <v>0</v>
      </c>
      <c r="D36" s="176">
        <v>68700</v>
      </c>
      <c r="E36" s="207">
        <v>0</v>
      </c>
      <c r="F36" s="205"/>
      <c r="G36" s="191" t="s">
        <v>351</v>
      </c>
      <c r="H36" s="176">
        <v>6765000</v>
      </c>
      <c r="I36" s="176">
        <v>10160570</v>
      </c>
      <c r="J36" s="207">
        <v>5307800</v>
      </c>
    </row>
    <row r="37" spans="1:10" ht="15" customHeight="1">
      <c r="A37" s="247"/>
      <c r="B37" s="181" t="s">
        <v>352</v>
      </c>
      <c r="C37" s="176">
        <v>0</v>
      </c>
      <c r="D37" s="176">
        <v>0</v>
      </c>
      <c r="E37" s="207">
        <v>0</v>
      </c>
      <c r="F37" s="205"/>
      <c r="G37" s="191" t="s">
        <v>353</v>
      </c>
      <c r="H37" s="176">
        <v>0</v>
      </c>
      <c r="I37" s="176">
        <v>0</v>
      </c>
      <c r="J37" s="207">
        <v>0</v>
      </c>
    </row>
    <row r="38" spans="1:10" ht="15" customHeight="1">
      <c r="A38" s="247"/>
      <c r="B38" s="181" t="s">
        <v>354</v>
      </c>
      <c r="C38" s="176">
        <v>0</v>
      </c>
      <c r="D38" s="176">
        <v>0</v>
      </c>
      <c r="E38" s="207">
        <v>0</v>
      </c>
      <c r="F38" s="205"/>
      <c r="G38" s="185" t="s">
        <v>355</v>
      </c>
      <c r="H38" s="176">
        <v>0</v>
      </c>
      <c r="I38" s="176">
        <v>0</v>
      </c>
      <c r="J38" s="207">
        <v>0</v>
      </c>
    </row>
    <row r="39" spans="1:10" ht="15" customHeight="1">
      <c r="A39" s="247"/>
      <c r="B39" s="200"/>
      <c r="C39" s="222"/>
      <c r="D39" s="222"/>
      <c r="E39" s="223"/>
      <c r="F39" s="205"/>
      <c r="G39" s="185" t="s">
        <v>620</v>
      </c>
      <c r="H39" s="176">
        <v>20605308</v>
      </c>
      <c r="I39" s="176">
        <v>0</v>
      </c>
      <c r="J39" s="207">
        <v>2000000</v>
      </c>
    </row>
    <row r="40" spans="1:10" s="170" customFormat="1" ht="15.75">
      <c r="A40" s="247"/>
      <c r="B40" s="200" t="s">
        <v>337</v>
      </c>
      <c r="C40" s="222">
        <f>SUM(C35:C38)</f>
        <v>13864000</v>
      </c>
      <c r="D40" s="222">
        <f>SUM(D35:D38)</f>
        <v>18233674</v>
      </c>
      <c r="E40" s="223">
        <f>SUM(E35:E38)</f>
        <v>0</v>
      </c>
      <c r="F40" s="206"/>
      <c r="G40" s="200" t="s">
        <v>337</v>
      </c>
      <c r="H40" s="224">
        <f>SUM(H35:H39)</f>
        <v>39425308</v>
      </c>
      <c r="I40" s="224">
        <f>SUM(I35:I39)</f>
        <v>27387563</v>
      </c>
      <c r="J40" s="248">
        <f>SUM(J35:J39)</f>
        <v>33766631</v>
      </c>
    </row>
    <row r="41" spans="1:10" s="170" customFormat="1" ht="15.75">
      <c r="A41" s="247"/>
      <c r="B41" s="200"/>
      <c r="C41" s="222"/>
      <c r="D41" s="222"/>
      <c r="E41" s="223"/>
      <c r="F41" s="206"/>
      <c r="G41" s="200"/>
      <c r="H41" s="224"/>
      <c r="I41" s="224"/>
      <c r="J41" s="248"/>
    </row>
    <row r="42" spans="1:10" s="170" customFormat="1" ht="15.75">
      <c r="A42" s="242" t="s">
        <v>100</v>
      </c>
      <c r="B42" s="175" t="s">
        <v>339</v>
      </c>
      <c r="C42" s="186">
        <v>0</v>
      </c>
      <c r="D42" s="186">
        <v>0</v>
      </c>
      <c r="E42" s="215">
        <v>0</v>
      </c>
      <c r="F42" s="205" t="s">
        <v>100</v>
      </c>
      <c r="G42" s="175" t="s">
        <v>339</v>
      </c>
      <c r="H42" s="176"/>
      <c r="I42" s="176"/>
      <c r="J42" s="207"/>
    </row>
    <row r="43" spans="1:10" s="170" customFormat="1" ht="15.75">
      <c r="A43" s="247"/>
      <c r="B43" s="197"/>
      <c r="C43" s="201"/>
      <c r="D43" s="201"/>
      <c r="E43" s="216"/>
      <c r="F43" s="205"/>
      <c r="G43" s="191" t="s">
        <v>356</v>
      </c>
      <c r="H43" s="231">
        <v>0</v>
      </c>
      <c r="I43" s="176">
        <v>283100</v>
      </c>
      <c r="J43" s="207">
        <v>1457165</v>
      </c>
    </row>
    <row r="44" spans="1:10" s="170" customFormat="1" ht="15.75">
      <c r="A44" s="247"/>
      <c r="B44" s="197" t="s">
        <v>340</v>
      </c>
      <c r="C44" s="201">
        <f>C43</f>
        <v>0</v>
      </c>
      <c r="D44" s="201">
        <f>D43</f>
        <v>0</v>
      </c>
      <c r="E44" s="216">
        <f>E43</f>
        <v>0</v>
      </c>
      <c r="F44" s="205"/>
      <c r="G44" s="226" t="s">
        <v>526</v>
      </c>
      <c r="H44" s="225">
        <f>SUM(H43)</f>
        <v>0</v>
      </c>
      <c r="I44" s="201">
        <f>SUM(I43)</f>
        <v>283100</v>
      </c>
      <c r="J44" s="216">
        <f>SUM(J43)</f>
        <v>1457165</v>
      </c>
    </row>
    <row r="45" spans="1:10" s="170" customFormat="1" ht="15.75">
      <c r="A45" s="249"/>
      <c r="B45" s="197"/>
      <c r="C45" s="201"/>
      <c r="D45" s="201"/>
      <c r="E45" s="216"/>
      <c r="F45" s="205"/>
      <c r="G45" s="226"/>
      <c r="H45" s="225"/>
      <c r="I45" s="201"/>
      <c r="J45" s="216"/>
    </row>
    <row r="46" spans="1:10" ht="15" customHeight="1">
      <c r="A46" s="250" t="s">
        <v>357</v>
      </c>
      <c r="B46" s="232"/>
      <c r="C46" s="196">
        <f>C40+C44</f>
        <v>13864000</v>
      </c>
      <c r="D46" s="196">
        <f>D40+D44</f>
        <v>18233674</v>
      </c>
      <c r="E46" s="210">
        <f>E40+E44</f>
        <v>0</v>
      </c>
      <c r="F46" s="708" t="s">
        <v>358</v>
      </c>
      <c r="G46" s="709"/>
      <c r="H46" s="201">
        <f>H40+H44</f>
        <v>39425308</v>
      </c>
      <c r="I46" s="201">
        <f>I40+I44</f>
        <v>27670663</v>
      </c>
      <c r="J46" s="216">
        <f>J40+J44</f>
        <v>35223796</v>
      </c>
    </row>
    <row r="47" spans="1:10" ht="15" customHeight="1">
      <c r="A47" s="251"/>
      <c r="B47" s="192"/>
      <c r="C47" s="182"/>
      <c r="D47" s="182"/>
      <c r="E47" s="213"/>
      <c r="F47" s="173"/>
      <c r="G47" s="174"/>
      <c r="H47" s="186"/>
      <c r="I47" s="186"/>
      <c r="J47" s="215"/>
    </row>
    <row r="48" spans="1:10" ht="15" customHeight="1">
      <c r="A48" s="250" t="s">
        <v>368</v>
      </c>
      <c r="B48" s="192"/>
      <c r="C48" s="182"/>
      <c r="D48" s="182"/>
      <c r="E48" s="213"/>
      <c r="F48" s="710" t="s">
        <v>359</v>
      </c>
      <c r="G48" s="694"/>
      <c r="H48" s="186"/>
      <c r="I48" s="186"/>
      <c r="J48" s="215"/>
    </row>
    <row r="49" spans="1:10" ht="15" customHeight="1">
      <c r="A49" s="242" t="s">
        <v>99</v>
      </c>
      <c r="B49" s="190" t="s">
        <v>332</v>
      </c>
      <c r="C49" s="182"/>
      <c r="D49" s="182"/>
      <c r="E49" s="213"/>
      <c r="F49" s="205" t="s">
        <v>99</v>
      </c>
      <c r="G49" s="190" t="s">
        <v>332</v>
      </c>
      <c r="H49" s="186">
        <f>SUM(H50:H51)</f>
        <v>0</v>
      </c>
      <c r="I49" s="186">
        <f>SUM(I50:I51)</f>
        <v>65000000</v>
      </c>
      <c r="J49" s="186">
        <f>SUM(J50:J51)</f>
        <v>0</v>
      </c>
    </row>
    <row r="50" spans="1:10" ht="15" customHeight="1">
      <c r="A50" s="247"/>
      <c r="B50" s="217" t="s">
        <v>370</v>
      </c>
      <c r="C50" s="218">
        <v>10382000</v>
      </c>
      <c r="D50" s="218">
        <v>10382000</v>
      </c>
      <c r="E50" s="219">
        <v>12611164</v>
      </c>
      <c r="F50" s="205"/>
      <c r="G50" s="181" t="s">
        <v>699</v>
      </c>
      <c r="H50" s="176">
        <v>0</v>
      </c>
      <c r="I50" s="176">
        <v>40000000</v>
      </c>
      <c r="J50" s="207">
        <v>0</v>
      </c>
    </row>
    <row r="51" spans="1:10" ht="15" customHeight="1">
      <c r="A51" s="247"/>
      <c r="B51" s="217" t="s">
        <v>696</v>
      </c>
      <c r="C51" s="218">
        <v>0</v>
      </c>
      <c r="D51" s="218">
        <v>25000000</v>
      </c>
      <c r="E51" s="219">
        <v>0</v>
      </c>
      <c r="F51" s="205"/>
      <c r="G51" s="181" t="s">
        <v>700</v>
      </c>
      <c r="H51" s="176">
        <v>0</v>
      </c>
      <c r="I51" s="176">
        <v>25000000</v>
      </c>
      <c r="J51" s="207">
        <v>0</v>
      </c>
    </row>
    <row r="52" spans="1:10" ht="15" customHeight="1">
      <c r="A52" s="242" t="s">
        <v>100</v>
      </c>
      <c r="B52" s="183" t="s">
        <v>339</v>
      </c>
      <c r="C52" s="186"/>
      <c r="D52" s="186"/>
      <c r="E52" s="215"/>
      <c r="F52" s="205" t="s">
        <v>100</v>
      </c>
      <c r="G52" s="183" t="s">
        <v>339</v>
      </c>
      <c r="H52" s="186">
        <v>0</v>
      </c>
      <c r="I52" s="186">
        <v>0</v>
      </c>
      <c r="J52" s="215">
        <v>0</v>
      </c>
    </row>
    <row r="53" spans="1:10" ht="15" customHeight="1">
      <c r="A53" s="247"/>
      <c r="B53" s="193" t="s">
        <v>369</v>
      </c>
      <c r="C53" s="184">
        <v>0</v>
      </c>
      <c r="D53" s="184">
        <v>46000</v>
      </c>
      <c r="E53" s="209">
        <v>38740</v>
      </c>
      <c r="F53" s="205"/>
      <c r="G53" s="183"/>
      <c r="H53" s="176"/>
      <c r="I53" s="176"/>
      <c r="J53" s="207"/>
    </row>
    <row r="54" spans="1:39" ht="15" customHeight="1">
      <c r="A54" s="692" t="s">
        <v>360</v>
      </c>
      <c r="B54" s="693"/>
      <c r="C54" s="196">
        <f>SUM(C50:C53)</f>
        <v>10382000</v>
      </c>
      <c r="D54" s="196">
        <f>SUM(D50:D53)</f>
        <v>35428000</v>
      </c>
      <c r="E54" s="210">
        <f>SUM(E50:E53)</f>
        <v>12649904</v>
      </c>
      <c r="F54" s="692" t="s">
        <v>359</v>
      </c>
      <c r="G54" s="693"/>
      <c r="H54" s="201">
        <v>0</v>
      </c>
      <c r="I54" s="201">
        <f>I49</f>
        <v>65000000</v>
      </c>
      <c r="J54" s="216">
        <v>0</v>
      </c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</row>
    <row r="55" spans="1:39" ht="15" customHeight="1">
      <c r="A55" s="252"/>
      <c r="B55" s="205"/>
      <c r="C55" s="182"/>
      <c r="D55" s="182"/>
      <c r="E55" s="213"/>
      <c r="F55" s="221"/>
      <c r="G55" s="221"/>
      <c r="H55" s="186"/>
      <c r="I55" s="186"/>
      <c r="J55" s="215"/>
      <c r="K55" s="336"/>
      <c r="L55" s="336"/>
      <c r="M55" s="336"/>
      <c r="N55" s="336"/>
      <c r="O55" s="336"/>
      <c r="P55" s="336"/>
      <c r="Q55" s="336"/>
      <c r="R55" s="336"/>
      <c r="S55" s="336"/>
      <c r="T55" s="336"/>
      <c r="U55" s="336"/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6"/>
    </row>
    <row r="56" spans="1:39" s="236" customFormat="1" ht="15" customHeight="1">
      <c r="A56" s="703" t="s">
        <v>361</v>
      </c>
      <c r="B56" s="704"/>
      <c r="C56" s="235">
        <f>C46+C54</f>
        <v>24246000</v>
      </c>
      <c r="D56" s="235">
        <f>D46+D54</f>
        <v>53661674</v>
      </c>
      <c r="E56" s="235">
        <f>E46+E54</f>
        <v>12649904</v>
      </c>
      <c r="F56" s="711" t="s">
        <v>373</v>
      </c>
      <c r="G56" s="704"/>
      <c r="H56" s="234">
        <f>H46+H54</f>
        <v>39425308</v>
      </c>
      <c r="I56" s="234">
        <f>I46+I54</f>
        <v>92670663</v>
      </c>
      <c r="J56" s="245">
        <f>J46+J54</f>
        <v>35223796</v>
      </c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6"/>
    </row>
    <row r="57" spans="1:39" ht="15" customHeight="1">
      <c r="A57" s="252"/>
      <c r="B57" s="205"/>
      <c r="C57" s="182"/>
      <c r="D57" s="182"/>
      <c r="E57" s="213"/>
      <c r="F57" s="221"/>
      <c r="G57" s="221"/>
      <c r="H57" s="186"/>
      <c r="I57" s="186"/>
      <c r="J57" s="215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</row>
    <row r="58" spans="1:10" ht="15" customHeight="1" thickBot="1">
      <c r="A58" s="701" t="s">
        <v>362</v>
      </c>
      <c r="B58" s="702"/>
      <c r="C58" s="254">
        <f>C30+C56</f>
        <v>269981582</v>
      </c>
      <c r="D58" s="254">
        <f>D30+D56</f>
        <v>336662499</v>
      </c>
      <c r="E58" s="255">
        <f>E30+E56</f>
        <v>286409932</v>
      </c>
      <c r="F58" s="256"/>
      <c r="G58" s="253" t="s">
        <v>363</v>
      </c>
      <c r="H58" s="254">
        <f>H30+H56</f>
        <v>269981582</v>
      </c>
      <c r="I58" s="254">
        <f>I30+I56</f>
        <v>324012595</v>
      </c>
      <c r="J58" s="255">
        <f>J30+J56</f>
        <v>286409932</v>
      </c>
    </row>
    <row r="59" s="171" customFormat="1" ht="12.75"/>
    <row r="60" spans="1:256" ht="15" customHeight="1">
      <c r="A60" s="228"/>
      <c r="B60" s="229" t="s">
        <v>380</v>
      </c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228"/>
      <c r="X60" s="228"/>
      <c r="Y60" s="228"/>
      <c r="Z60" s="228"/>
      <c r="AA60" s="228"/>
      <c r="AB60" s="228"/>
      <c r="AC60" s="228"/>
      <c r="AD60" s="228"/>
      <c r="AE60" s="228"/>
      <c r="AF60" s="228"/>
      <c r="AG60" s="228"/>
      <c r="AH60" s="228"/>
      <c r="AI60" s="228"/>
      <c r="AJ60" s="228"/>
      <c r="AK60" s="228"/>
      <c r="AL60" s="228"/>
      <c r="AM60" s="228"/>
      <c r="AN60" s="228"/>
      <c r="AO60" s="228"/>
      <c r="AP60" s="228"/>
      <c r="AQ60" s="228"/>
      <c r="AR60" s="228"/>
      <c r="AS60" s="228"/>
      <c r="AT60" s="228"/>
      <c r="AU60" s="228"/>
      <c r="AV60" s="228"/>
      <c r="AW60" s="228"/>
      <c r="AX60" s="228"/>
      <c r="AY60" s="228"/>
      <c r="AZ60" s="228"/>
      <c r="BA60" s="228"/>
      <c r="BB60" s="228"/>
      <c r="BC60" s="228"/>
      <c r="BD60" s="228"/>
      <c r="BE60" s="228"/>
      <c r="BF60" s="228"/>
      <c r="BG60" s="228"/>
      <c r="BH60" s="228"/>
      <c r="BI60" s="228"/>
      <c r="BJ60" s="228"/>
      <c r="BK60" s="228"/>
      <c r="BL60" s="228"/>
      <c r="BM60" s="228"/>
      <c r="BN60" s="228"/>
      <c r="BO60" s="228"/>
      <c r="BP60" s="228"/>
      <c r="BQ60" s="228"/>
      <c r="BR60" s="228"/>
      <c r="BS60" s="228" t="s">
        <v>364</v>
      </c>
      <c r="BT60" s="228" t="s">
        <v>364</v>
      </c>
      <c r="BU60" s="228" t="s">
        <v>364</v>
      </c>
      <c r="BV60" s="228" t="s">
        <v>364</v>
      </c>
      <c r="BW60" s="228" t="s">
        <v>364</v>
      </c>
      <c r="BX60" s="228" t="s">
        <v>364</v>
      </c>
      <c r="BY60" s="228" t="s">
        <v>364</v>
      </c>
      <c r="BZ60" s="228" t="s">
        <v>364</v>
      </c>
      <c r="CA60" s="228" t="s">
        <v>364</v>
      </c>
      <c r="CB60" s="228" t="s">
        <v>364</v>
      </c>
      <c r="CC60" s="228" t="s">
        <v>364</v>
      </c>
      <c r="CD60" s="228" t="s">
        <v>364</v>
      </c>
      <c r="CE60" s="228" t="s">
        <v>364</v>
      </c>
      <c r="CF60" s="228" t="s">
        <v>364</v>
      </c>
      <c r="CG60" s="228" t="s">
        <v>364</v>
      </c>
      <c r="CH60" s="228" t="s">
        <v>364</v>
      </c>
      <c r="CI60" s="228" t="s">
        <v>364</v>
      </c>
      <c r="CJ60" s="228" t="s">
        <v>364</v>
      </c>
      <c r="CK60" s="228" t="s">
        <v>364</v>
      </c>
      <c r="CL60" s="228" t="s">
        <v>364</v>
      </c>
      <c r="CM60" s="228" t="s">
        <v>364</v>
      </c>
      <c r="CN60" s="228" t="s">
        <v>364</v>
      </c>
      <c r="CO60" s="228" t="s">
        <v>364</v>
      </c>
      <c r="CP60" s="228" t="s">
        <v>364</v>
      </c>
      <c r="CQ60" s="228" t="s">
        <v>364</v>
      </c>
      <c r="CR60" s="228" t="s">
        <v>364</v>
      </c>
      <c r="CS60" s="228" t="s">
        <v>364</v>
      </c>
      <c r="CT60" s="228" t="s">
        <v>364</v>
      </c>
      <c r="CU60" s="228" t="s">
        <v>364</v>
      </c>
      <c r="CV60" s="228" t="s">
        <v>364</v>
      </c>
      <c r="CW60" s="228" t="s">
        <v>364</v>
      </c>
      <c r="CX60" s="228" t="s">
        <v>364</v>
      </c>
      <c r="CY60" s="228" t="s">
        <v>364</v>
      </c>
      <c r="CZ60" s="228" t="s">
        <v>364</v>
      </c>
      <c r="DA60" s="228" t="s">
        <v>364</v>
      </c>
      <c r="DB60" s="228" t="s">
        <v>364</v>
      </c>
      <c r="DC60" s="228" t="s">
        <v>364</v>
      </c>
      <c r="DD60" s="228" t="s">
        <v>364</v>
      </c>
      <c r="DE60" s="228" t="s">
        <v>364</v>
      </c>
      <c r="DF60" s="228" t="s">
        <v>364</v>
      </c>
      <c r="DG60" s="228" t="s">
        <v>364</v>
      </c>
      <c r="DH60" s="228" t="s">
        <v>364</v>
      </c>
      <c r="DI60" s="228" t="s">
        <v>364</v>
      </c>
      <c r="DJ60" s="228" t="s">
        <v>364</v>
      </c>
      <c r="DK60" s="228" t="s">
        <v>364</v>
      </c>
      <c r="DL60" s="228" t="s">
        <v>364</v>
      </c>
      <c r="DM60" s="228" t="s">
        <v>364</v>
      </c>
      <c r="DN60" s="228" t="s">
        <v>364</v>
      </c>
      <c r="DO60" s="228" t="s">
        <v>364</v>
      </c>
      <c r="DP60" s="228" t="s">
        <v>364</v>
      </c>
      <c r="DQ60" s="228" t="s">
        <v>364</v>
      </c>
      <c r="DR60" s="228" t="s">
        <v>364</v>
      </c>
      <c r="DS60" s="228" t="s">
        <v>364</v>
      </c>
      <c r="DT60" s="228" t="s">
        <v>364</v>
      </c>
      <c r="DU60" s="228" t="s">
        <v>364</v>
      </c>
      <c r="DV60" s="228" t="s">
        <v>364</v>
      </c>
      <c r="DW60" s="228" t="s">
        <v>364</v>
      </c>
      <c r="DX60" s="228" t="s">
        <v>364</v>
      </c>
      <c r="DY60" s="228" t="s">
        <v>364</v>
      </c>
      <c r="DZ60" s="228" t="s">
        <v>364</v>
      </c>
      <c r="EA60" s="228" t="s">
        <v>364</v>
      </c>
      <c r="EB60" s="228" t="s">
        <v>364</v>
      </c>
      <c r="EC60" s="228" t="s">
        <v>364</v>
      </c>
      <c r="ED60" s="228" t="s">
        <v>364</v>
      </c>
      <c r="EE60" s="228" t="s">
        <v>364</v>
      </c>
      <c r="EF60" s="228" t="s">
        <v>364</v>
      </c>
      <c r="EG60" s="228" t="s">
        <v>364</v>
      </c>
      <c r="EH60" s="228" t="s">
        <v>364</v>
      </c>
      <c r="EI60" s="228" t="s">
        <v>364</v>
      </c>
      <c r="EJ60" s="228" t="s">
        <v>364</v>
      </c>
      <c r="EK60" s="228" t="s">
        <v>364</v>
      </c>
      <c r="EL60" s="228" t="s">
        <v>364</v>
      </c>
      <c r="EM60" s="228" t="s">
        <v>364</v>
      </c>
      <c r="EN60" s="228" t="s">
        <v>364</v>
      </c>
      <c r="EO60" s="228" t="s">
        <v>364</v>
      </c>
      <c r="EP60" s="228" t="s">
        <v>364</v>
      </c>
      <c r="EQ60" s="228" t="s">
        <v>364</v>
      </c>
      <c r="ER60" s="228" t="s">
        <v>364</v>
      </c>
      <c r="ES60" s="228" t="s">
        <v>364</v>
      </c>
      <c r="ET60" s="228" t="s">
        <v>364</v>
      </c>
      <c r="EU60" s="228" t="s">
        <v>364</v>
      </c>
      <c r="EV60" s="228" t="s">
        <v>364</v>
      </c>
      <c r="EW60" s="228" t="s">
        <v>364</v>
      </c>
      <c r="EX60" s="228" t="s">
        <v>364</v>
      </c>
      <c r="EY60" s="228" t="s">
        <v>364</v>
      </c>
      <c r="EZ60" s="228" t="s">
        <v>364</v>
      </c>
      <c r="FA60" s="228" t="s">
        <v>364</v>
      </c>
      <c r="FB60" s="228" t="s">
        <v>364</v>
      </c>
      <c r="FC60" s="228" t="s">
        <v>364</v>
      </c>
      <c r="FD60" s="228" t="s">
        <v>364</v>
      </c>
      <c r="FE60" s="228" t="s">
        <v>364</v>
      </c>
      <c r="FF60" s="228" t="s">
        <v>364</v>
      </c>
      <c r="FG60" s="228" t="s">
        <v>364</v>
      </c>
      <c r="FH60" s="228" t="s">
        <v>364</v>
      </c>
      <c r="FI60" s="228" t="s">
        <v>364</v>
      </c>
      <c r="FJ60" s="228" t="s">
        <v>364</v>
      </c>
      <c r="FK60" s="228" t="s">
        <v>364</v>
      </c>
      <c r="FL60" s="228" t="s">
        <v>364</v>
      </c>
      <c r="FM60" s="228" t="s">
        <v>364</v>
      </c>
      <c r="FN60" s="228" t="s">
        <v>364</v>
      </c>
      <c r="FO60" s="228" t="s">
        <v>364</v>
      </c>
      <c r="FP60" s="228" t="s">
        <v>364</v>
      </c>
      <c r="FQ60" s="228" t="s">
        <v>364</v>
      </c>
      <c r="FR60" s="228" t="s">
        <v>364</v>
      </c>
      <c r="FS60" s="228" t="s">
        <v>364</v>
      </c>
      <c r="FT60" s="228" t="s">
        <v>364</v>
      </c>
      <c r="FU60" s="228" t="s">
        <v>364</v>
      </c>
      <c r="FV60" s="228" t="s">
        <v>364</v>
      </c>
      <c r="FW60" s="228" t="s">
        <v>364</v>
      </c>
      <c r="FX60" s="228" t="s">
        <v>364</v>
      </c>
      <c r="FY60" s="228" t="s">
        <v>364</v>
      </c>
      <c r="FZ60" s="228" t="s">
        <v>364</v>
      </c>
      <c r="GA60" s="228" t="s">
        <v>364</v>
      </c>
      <c r="GB60" s="228" t="s">
        <v>364</v>
      </c>
      <c r="GC60" s="228" t="s">
        <v>364</v>
      </c>
      <c r="GD60" s="228" t="s">
        <v>364</v>
      </c>
      <c r="GE60" s="228" t="s">
        <v>364</v>
      </c>
      <c r="GF60" s="228" t="s">
        <v>364</v>
      </c>
      <c r="GG60" s="228" t="s">
        <v>364</v>
      </c>
      <c r="GH60" s="228" t="s">
        <v>364</v>
      </c>
      <c r="GI60" s="228" t="s">
        <v>364</v>
      </c>
      <c r="GJ60" s="228" t="s">
        <v>364</v>
      </c>
      <c r="GK60" s="228" t="s">
        <v>364</v>
      </c>
      <c r="GL60" s="228" t="s">
        <v>364</v>
      </c>
      <c r="GM60" s="228" t="s">
        <v>364</v>
      </c>
      <c r="GN60" s="228" t="s">
        <v>364</v>
      </c>
      <c r="GO60" s="228" t="s">
        <v>364</v>
      </c>
      <c r="GP60" s="228" t="s">
        <v>364</v>
      </c>
      <c r="GQ60" s="228" t="s">
        <v>364</v>
      </c>
      <c r="GR60" s="228" t="s">
        <v>364</v>
      </c>
      <c r="GS60" s="228" t="s">
        <v>364</v>
      </c>
      <c r="GT60" s="228" t="s">
        <v>364</v>
      </c>
      <c r="GU60" s="228" t="s">
        <v>364</v>
      </c>
      <c r="GV60" s="228" t="s">
        <v>364</v>
      </c>
      <c r="GW60" s="228" t="s">
        <v>364</v>
      </c>
      <c r="GX60" s="228" t="s">
        <v>364</v>
      </c>
      <c r="GY60" s="228" t="s">
        <v>364</v>
      </c>
      <c r="GZ60" s="228" t="s">
        <v>364</v>
      </c>
      <c r="HA60" s="228" t="s">
        <v>364</v>
      </c>
      <c r="HB60" s="228" t="s">
        <v>364</v>
      </c>
      <c r="HC60" s="228" t="s">
        <v>364</v>
      </c>
      <c r="HD60" s="228" t="s">
        <v>364</v>
      </c>
      <c r="HE60" s="228" t="s">
        <v>364</v>
      </c>
      <c r="HF60" s="228" t="s">
        <v>364</v>
      </c>
      <c r="HG60" s="228" t="s">
        <v>364</v>
      </c>
      <c r="HH60" s="228" t="s">
        <v>364</v>
      </c>
      <c r="HI60" s="228" t="s">
        <v>364</v>
      </c>
      <c r="HJ60" s="228" t="s">
        <v>364</v>
      </c>
      <c r="HK60" s="228" t="s">
        <v>364</v>
      </c>
      <c r="HL60" s="228" t="s">
        <v>364</v>
      </c>
      <c r="HM60" s="228" t="s">
        <v>364</v>
      </c>
      <c r="HN60" s="228" t="s">
        <v>364</v>
      </c>
      <c r="HO60" s="228" t="s">
        <v>364</v>
      </c>
      <c r="HP60" s="228" t="s">
        <v>364</v>
      </c>
      <c r="HQ60" s="228" t="s">
        <v>364</v>
      </c>
      <c r="HR60" s="228" t="s">
        <v>364</v>
      </c>
      <c r="HS60" s="228" t="s">
        <v>364</v>
      </c>
      <c r="HT60" s="228" t="s">
        <v>364</v>
      </c>
      <c r="HU60" s="228" t="s">
        <v>364</v>
      </c>
      <c r="HV60" s="228" t="s">
        <v>364</v>
      </c>
      <c r="HW60" s="228" t="s">
        <v>364</v>
      </c>
      <c r="HX60" s="228" t="s">
        <v>364</v>
      </c>
      <c r="HY60" s="228" t="s">
        <v>364</v>
      </c>
      <c r="HZ60" s="228" t="s">
        <v>364</v>
      </c>
      <c r="IA60" s="228" t="s">
        <v>364</v>
      </c>
      <c r="IB60" s="228" t="s">
        <v>364</v>
      </c>
      <c r="IC60" s="228" t="s">
        <v>364</v>
      </c>
      <c r="ID60" s="228" t="s">
        <v>364</v>
      </c>
      <c r="IE60" s="228" t="s">
        <v>364</v>
      </c>
      <c r="IF60" s="228" t="s">
        <v>364</v>
      </c>
      <c r="IG60" s="228" t="s">
        <v>364</v>
      </c>
      <c r="IH60" s="228" t="s">
        <v>364</v>
      </c>
      <c r="II60" s="228" t="s">
        <v>364</v>
      </c>
      <c r="IJ60" s="228" t="s">
        <v>364</v>
      </c>
      <c r="IK60" s="228" t="s">
        <v>364</v>
      </c>
      <c r="IL60" s="228" t="s">
        <v>364</v>
      </c>
      <c r="IM60" s="228" t="s">
        <v>364</v>
      </c>
      <c r="IN60" s="228" t="s">
        <v>364</v>
      </c>
      <c r="IO60" s="228" t="s">
        <v>364</v>
      </c>
      <c r="IP60" s="228" t="s">
        <v>364</v>
      </c>
      <c r="IQ60" s="228" t="s">
        <v>364</v>
      </c>
      <c r="IR60" s="228" t="s">
        <v>364</v>
      </c>
      <c r="IS60" s="228" t="s">
        <v>364</v>
      </c>
      <c r="IT60" s="228" t="s">
        <v>364</v>
      </c>
      <c r="IU60" s="228" t="s">
        <v>364</v>
      </c>
      <c r="IV60" s="228" t="s">
        <v>364</v>
      </c>
    </row>
    <row r="61" s="171" customFormat="1" ht="12.75"/>
    <row r="62" s="171" customFormat="1" ht="12.75"/>
    <row r="63" s="171" customFormat="1" ht="12.75"/>
    <row r="64" s="171" customFormat="1" ht="12.75"/>
    <row r="65" s="171" customFormat="1" ht="12.75">
      <c r="G65" s="172"/>
    </row>
    <row r="66" s="171" customFormat="1" ht="12.75"/>
    <row r="67" s="171" customFormat="1" ht="12.75"/>
    <row r="68" s="171" customFormat="1" ht="12.75"/>
    <row r="69" s="171" customFormat="1" ht="12.75"/>
    <row r="70" s="171" customFormat="1" ht="12.75"/>
    <row r="71" s="171" customFormat="1" ht="12.75"/>
    <row r="72" s="171" customFormat="1" ht="12.75"/>
    <row r="73" s="171" customFormat="1" ht="12.75"/>
    <row r="74" s="171" customFormat="1" ht="12.75"/>
    <row r="75" s="171" customFormat="1" ht="12.75"/>
    <row r="76" s="171" customFormat="1" ht="12.75"/>
    <row r="77" s="171" customFormat="1" ht="12.75"/>
    <row r="78" s="171" customFormat="1" ht="12.75"/>
    <row r="79" s="171" customFormat="1" ht="12.75"/>
    <row r="80" s="171" customFormat="1" ht="12.75"/>
    <row r="81" s="171" customFormat="1" ht="12.75"/>
    <row r="82" s="171" customFormat="1" ht="12.75"/>
    <row r="83" s="171" customFormat="1" ht="12.75"/>
    <row r="84" s="171" customFormat="1" ht="12.75"/>
    <row r="85" s="171" customFormat="1" ht="12.75"/>
    <row r="86" s="171" customFormat="1" ht="12.75"/>
    <row r="87" s="171" customFormat="1" ht="12.75"/>
    <row r="88" s="171" customFormat="1" ht="12.75"/>
    <row r="89" s="171" customFormat="1" ht="12.75"/>
    <row r="90" s="171" customFormat="1" ht="12.75"/>
    <row r="91" s="171" customFormat="1" ht="12.75"/>
    <row r="92" s="171" customFormat="1" ht="12.75"/>
    <row r="93" s="171" customFormat="1" ht="12.75"/>
    <row r="94" s="171" customFormat="1" ht="12.75"/>
    <row r="95" s="171" customFormat="1" ht="12.75"/>
    <row r="96" s="171" customFormat="1" ht="12.75"/>
    <row r="97" s="171" customFormat="1" ht="12.75"/>
    <row r="98" s="171" customFormat="1" ht="12.75"/>
    <row r="99" s="171" customFormat="1" ht="12.75"/>
    <row r="100" s="171" customFormat="1" ht="12.75"/>
    <row r="101" s="171" customFormat="1" ht="12.75"/>
    <row r="102" s="171" customFormat="1" ht="12.75"/>
    <row r="103" s="171" customFormat="1" ht="12.75"/>
    <row r="104" s="171" customFormat="1" ht="12.75"/>
    <row r="105" s="171" customFormat="1" ht="12.75"/>
    <row r="106" s="171" customFormat="1" ht="12.75"/>
    <row r="107" s="171" customFormat="1" ht="12.75"/>
    <row r="108" s="171" customFormat="1" ht="12.75"/>
    <row r="109" s="171" customFormat="1" ht="12.75"/>
    <row r="110" s="171" customFormat="1" ht="12.75"/>
    <row r="111" s="171" customFormat="1" ht="12.75"/>
    <row r="112" s="171" customFormat="1" ht="12.75"/>
    <row r="113" s="171" customFormat="1" ht="12.75"/>
    <row r="114" s="171" customFormat="1" ht="12.75"/>
    <row r="115" s="171" customFormat="1" ht="12.75"/>
    <row r="116" s="171" customFormat="1" ht="12.75"/>
    <row r="117" s="171" customFormat="1" ht="12.75"/>
    <row r="118" s="171" customFormat="1" ht="12.75"/>
    <row r="119" s="171" customFormat="1" ht="12.75"/>
    <row r="120" s="171" customFormat="1" ht="12.75"/>
    <row r="121" s="171" customFormat="1" ht="12.75"/>
    <row r="122" s="171" customFormat="1" ht="12.75"/>
    <row r="123" s="171" customFormat="1" ht="12.75"/>
    <row r="124" s="171" customFormat="1" ht="12.75"/>
    <row r="125" s="171" customFormat="1" ht="12.75"/>
    <row r="126" s="171" customFormat="1" ht="12.75"/>
    <row r="127" s="171" customFormat="1" ht="12.75"/>
    <row r="128" s="171" customFormat="1" ht="12.75"/>
    <row r="129" s="171" customFormat="1" ht="12.75"/>
    <row r="130" s="171" customFormat="1" ht="12.75"/>
    <row r="131" s="171" customFormat="1" ht="12.75"/>
    <row r="132" s="171" customFormat="1" ht="12.75"/>
    <row r="133" s="171" customFormat="1" ht="12.75"/>
    <row r="134" s="171" customFormat="1" ht="12.75"/>
    <row r="135" s="171" customFormat="1" ht="12.75"/>
    <row r="136" s="171" customFormat="1" ht="12.75"/>
    <row r="137" s="171" customFormat="1" ht="12.75"/>
    <row r="138" s="171" customFormat="1" ht="12.75"/>
    <row r="139" s="171" customFormat="1" ht="12.75"/>
    <row r="140" s="171" customFormat="1" ht="12.75"/>
    <row r="141" s="171" customFormat="1" ht="12.75"/>
    <row r="142" s="171" customFormat="1" ht="12.75"/>
    <row r="143" s="171" customFormat="1" ht="12.75"/>
    <row r="144" s="171" customFormat="1" ht="12.75"/>
    <row r="145" s="171" customFormat="1" ht="12.75"/>
    <row r="146" s="171" customFormat="1" ht="12.75"/>
    <row r="147" s="171" customFormat="1" ht="12.75"/>
    <row r="148" s="171" customFormat="1" ht="12.75"/>
    <row r="149" s="171" customFormat="1" ht="12.75"/>
    <row r="150" s="171" customFormat="1" ht="12.75"/>
    <row r="151" s="171" customFormat="1" ht="12.75"/>
    <row r="152" s="171" customFormat="1" ht="12.75"/>
    <row r="153" s="171" customFormat="1" ht="12.75"/>
    <row r="154" s="171" customFormat="1" ht="12.75"/>
    <row r="155" s="171" customFormat="1" ht="12.75"/>
    <row r="156" s="171" customFormat="1" ht="12.75"/>
    <row r="157" s="171" customFormat="1" ht="12.75"/>
    <row r="158" s="171" customFormat="1" ht="12.75"/>
    <row r="159" s="171" customFormat="1" ht="12.75"/>
    <row r="160" s="171" customFormat="1" ht="12.75"/>
    <row r="161" s="171" customFormat="1" ht="12.75"/>
    <row r="162" s="171" customFormat="1" ht="12.75"/>
    <row r="163" s="171" customFormat="1" ht="12.75"/>
    <row r="164" s="171" customFormat="1" ht="12.75"/>
    <row r="165" s="171" customFormat="1" ht="12.75"/>
    <row r="166" s="171" customFormat="1" ht="12.75"/>
    <row r="167" s="171" customFormat="1" ht="12.75"/>
    <row r="168" s="171" customFormat="1" ht="12.75"/>
    <row r="169" s="171" customFormat="1" ht="12.75"/>
    <row r="170" s="171" customFormat="1" ht="12.75"/>
    <row r="171" s="171" customFormat="1" ht="12.75"/>
    <row r="172" s="171" customFormat="1" ht="12.75"/>
    <row r="173" s="171" customFormat="1" ht="12.75"/>
    <row r="174" s="171" customFormat="1" ht="12.75"/>
    <row r="175" s="171" customFormat="1" ht="12.75"/>
    <row r="176" s="171" customFormat="1" ht="12.75"/>
    <row r="177" s="171" customFormat="1" ht="12.75"/>
    <row r="178" s="171" customFormat="1" ht="12.75"/>
    <row r="179" s="171" customFormat="1" ht="12.75"/>
    <row r="180" s="171" customFormat="1" ht="12.75"/>
    <row r="181" s="171" customFormat="1" ht="12.75"/>
    <row r="182" s="171" customFormat="1" ht="12.75"/>
    <row r="183" s="171" customFormat="1" ht="12.75"/>
    <row r="184" s="171" customFormat="1" ht="12.75"/>
    <row r="185" s="171" customFormat="1" ht="12.75"/>
    <row r="186" s="171" customFormat="1" ht="12.75"/>
    <row r="187" s="171" customFormat="1" ht="12.75"/>
    <row r="188" s="171" customFormat="1" ht="12.75"/>
    <row r="189" s="171" customFormat="1" ht="12.75"/>
    <row r="190" s="171" customFormat="1" ht="12.75"/>
    <row r="191" s="171" customFormat="1" ht="12.75"/>
    <row r="192" s="171" customFormat="1" ht="12.75"/>
    <row r="193" s="171" customFormat="1" ht="12.75"/>
    <row r="194" s="171" customFormat="1" ht="12.75"/>
    <row r="195" s="171" customFormat="1" ht="12.75"/>
    <row r="196" s="171" customFormat="1" ht="12.75"/>
    <row r="197" s="171" customFormat="1" ht="12.75"/>
    <row r="198" s="171" customFormat="1" ht="12.75"/>
    <row r="199" s="171" customFormat="1" ht="12.75"/>
    <row r="200" s="171" customFormat="1" ht="12.75"/>
    <row r="201" s="171" customFormat="1" ht="12.75"/>
    <row r="202" s="171" customFormat="1" ht="12.75"/>
    <row r="203" s="171" customFormat="1" ht="12.75"/>
    <row r="204" s="171" customFormat="1" ht="12.75"/>
    <row r="205" s="171" customFormat="1" ht="12.75"/>
    <row r="206" s="171" customFormat="1" ht="12.75"/>
    <row r="207" s="171" customFormat="1" ht="12.75"/>
    <row r="208" s="171" customFormat="1" ht="12.75"/>
    <row r="209" s="171" customFormat="1" ht="12.75"/>
    <row r="210" s="171" customFormat="1" ht="12.75"/>
    <row r="211" s="171" customFormat="1" ht="12.75"/>
    <row r="212" s="171" customFormat="1" ht="12.75"/>
    <row r="213" s="171" customFormat="1" ht="12.75"/>
    <row r="214" s="171" customFormat="1" ht="12.75"/>
    <row r="215" s="171" customFormat="1" ht="12.75"/>
    <row r="216" s="171" customFormat="1" ht="12.75"/>
    <row r="217" s="171" customFormat="1" ht="12.75"/>
    <row r="218" s="171" customFormat="1" ht="12.75"/>
    <row r="219" s="171" customFormat="1" ht="12.75"/>
    <row r="220" s="171" customFormat="1" ht="12.75"/>
    <row r="221" s="171" customFormat="1" ht="12.75"/>
    <row r="222" s="171" customFormat="1" ht="12.75"/>
    <row r="223" s="171" customFormat="1" ht="12.75"/>
    <row r="224" s="171" customFormat="1" ht="12.75"/>
    <row r="225" s="171" customFormat="1" ht="12.75"/>
    <row r="226" s="171" customFormat="1" ht="12.75"/>
    <row r="227" s="171" customFormat="1" ht="12.75"/>
    <row r="228" s="171" customFormat="1" ht="12.75"/>
    <row r="229" s="171" customFormat="1" ht="12.75"/>
    <row r="230" s="171" customFormat="1" ht="12.75"/>
  </sheetData>
  <sheetProtection/>
  <mergeCells count="23">
    <mergeCell ref="A1:J1"/>
    <mergeCell ref="A2:J2"/>
    <mergeCell ref="F28:G28"/>
    <mergeCell ref="I4:J4"/>
    <mergeCell ref="A6:E6"/>
    <mergeCell ref="F6:J6"/>
    <mergeCell ref="A58:B58"/>
    <mergeCell ref="A56:B56"/>
    <mergeCell ref="A30:B30"/>
    <mergeCell ref="F30:G30"/>
    <mergeCell ref="A33:B33"/>
    <mergeCell ref="F33:G33"/>
    <mergeCell ref="A54:B54"/>
    <mergeCell ref="F46:G46"/>
    <mergeCell ref="F48:G48"/>
    <mergeCell ref="F56:G56"/>
    <mergeCell ref="F54:G54"/>
    <mergeCell ref="F32:G32"/>
    <mergeCell ref="A24:B24"/>
    <mergeCell ref="A26:B26"/>
    <mergeCell ref="A28:B28"/>
    <mergeCell ref="F26:G26"/>
    <mergeCell ref="A32:B32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60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H59"/>
  <sheetViews>
    <sheetView view="pageBreakPreview" zoomScale="80" zoomScaleNormal="80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11.140625" style="169" customWidth="1"/>
    <col min="2" max="2" width="51.00390625" style="169" customWidth="1"/>
    <col min="3" max="3" width="7.421875" style="339" customWidth="1"/>
    <col min="4" max="4" width="9.57421875" style="339" customWidth="1"/>
    <col min="5" max="5" width="11.8515625" style="339" customWidth="1"/>
    <col min="6" max="6" width="12.140625" style="169" customWidth="1"/>
    <col min="7" max="7" width="13.421875" style="169" customWidth="1"/>
    <col min="8" max="8" width="12.7109375" style="169" customWidth="1"/>
    <col min="9" max="9" width="11.8515625" style="169" customWidth="1"/>
    <col min="10" max="10" width="12.7109375" style="169" customWidth="1"/>
    <col min="11" max="11" width="12.421875" style="169" customWidth="1"/>
    <col min="12" max="12" width="10.421875" style="169" customWidth="1"/>
    <col min="13" max="13" width="13.28125" style="169" customWidth="1"/>
    <col min="14" max="14" width="11.140625" style="169" customWidth="1"/>
    <col min="15" max="15" width="13.28125" style="169" customWidth="1"/>
    <col min="16" max="16" width="11.8515625" style="169" customWidth="1"/>
    <col min="17" max="17" width="10.7109375" style="169" customWidth="1"/>
    <col min="18" max="18" width="10.8515625" style="169" customWidth="1"/>
    <col min="19" max="19" width="10.57421875" style="169" customWidth="1"/>
    <col min="20" max="20" width="15.00390625" style="169" customWidth="1"/>
    <col min="21" max="21" width="18.140625" style="169" customWidth="1"/>
    <col min="22" max="22" width="6.140625" style="169" customWidth="1"/>
    <col min="23" max="23" width="6.7109375" style="169" customWidth="1"/>
    <col min="24" max="24" width="45.140625" style="169" customWidth="1"/>
    <col min="25" max="25" width="10.7109375" style="169" customWidth="1"/>
    <col min="26" max="26" width="12.8515625" style="169" customWidth="1"/>
    <col min="27" max="30" width="10.7109375" style="169" customWidth="1"/>
    <col min="31" max="33" width="12.57421875" style="169" customWidth="1"/>
    <col min="34" max="35" width="6.8515625" style="169" customWidth="1"/>
    <col min="36" max="36" width="8.57421875" style="169" customWidth="1"/>
    <col min="37" max="16384" width="9.140625" style="169" customWidth="1"/>
  </cols>
  <sheetData>
    <row r="1" spans="1:21" s="516" customFormat="1" ht="15.75">
      <c r="A1" s="731" t="s">
        <v>718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  <c r="U1" s="731"/>
    </row>
    <row r="2" spans="2:21" s="516" customFormat="1" ht="15.75">
      <c r="B2" s="814" t="s">
        <v>740</v>
      </c>
      <c r="C2" s="527"/>
      <c r="D2" s="527"/>
      <c r="E2" s="527"/>
      <c r="U2" s="528" t="s">
        <v>719</v>
      </c>
    </row>
    <row r="3" spans="3:21" s="516" customFormat="1" ht="12.75">
      <c r="C3" s="527"/>
      <c r="D3" s="527"/>
      <c r="E3" s="527"/>
      <c r="T3" s="749" t="s">
        <v>644</v>
      </c>
      <c r="U3" s="749"/>
    </row>
    <row r="4" spans="1:36" s="346" customFormat="1" ht="40.5" customHeight="1">
      <c r="A4" s="747" t="s">
        <v>107</v>
      </c>
      <c r="B4" s="748" t="s">
        <v>220</v>
      </c>
      <c r="C4" s="599" t="s">
        <v>528</v>
      </c>
      <c r="D4" s="746" t="s">
        <v>615</v>
      </c>
      <c r="E4" s="746" t="s">
        <v>673</v>
      </c>
      <c r="F4" s="746" t="s">
        <v>502</v>
      </c>
      <c r="G4" s="746" t="s">
        <v>503</v>
      </c>
      <c r="H4" s="746" t="s">
        <v>733</v>
      </c>
      <c r="I4" s="746" t="s">
        <v>426</v>
      </c>
      <c r="J4" s="746" t="s">
        <v>511</v>
      </c>
      <c r="K4" s="746"/>
      <c r="L4" s="746"/>
      <c r="M4" s="746"/>
      <c r="N4" s="746"/>
      <c r="O4" s="746" t="s">
        <v>427</v>
      </c>
      <c r="P4" s="746" t="s">
        <v>428</v>
      </c>
      <c r="Q4" s="746" t="s">
        <v>504</v>
      </c>
      <c r="R4" s="746"/>
      <c r="S4" s="746"/>
      <c r="T4" s="746" t="s">
        <v>514</v>
      </c>
      <c r="U4" s="746" t="s">
        <v>97</v>
      </c>
      <c r="V4" s="345"/>
      <c r="W4" s="345"/>
      <c r="X4" s="345"/>
      <c r="Y4" s="750"/>
      <c r="Z4" s="750"/>
      <c r="AA4" s="750"/>
      <c r="AB4" s="750"/>
      <c r="AC4" s="750"/>
      <c r="AD4" s="750"/>
      <c r="AE4" s="750"/>
      <c r="AF4" s="750"/>
      <c r="AG4" s="750"/>
      <c r="AH4" s="750"/>
      <c r="AI4" s="750"/>
      <c r="AJ4" s="750"/>
    </row>
    <row r="5" spans="1:36" s="346" customFormat="1" ht="63" customHeight="1">
      <c r="A5" s="747"/>
      <c r="B5" s="748"/>
      <c r="C5" s="599" t="s">
        <v>527</v>
      </c>
      <c r="D5" s="746"/>
      <c r="E5" s="746"/>
      <c r="F5" s="746"/>
      <c r="G5" s="746"/>
      <c r="H5" s="746"/>
      <c r="I5" s="746"/>
      <c r="J5" s="550" t="s">
        <v>429</v>
      </c>
      <c r="K5" s="551" t="s">
        <v>506</v>
      </c>
      <c r="L5" s="551" t="s">
        <v>505</v>
      </c>
      <c r="M5" s="551" t="s">
        <v>508</v>
      </c>
      <c r="N5" s="551" t="s">
        <v>430</v>
      </c>
      <c r="O5" s="746"/>
      <c r="P5" s="746"/>
      <c r="Q5" s="551" t="s">
        <v>507</v>
      </c>
      <c r="R5" s="551" t="s">
        <v>509</v>
      </c>
      <c r="S5" s="551" t="s">
        <v>510</v>
      </c>
      <c r="T5" s="746"/>
      <c r="U5" s="746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</row>
    <row r="6" spans="1:36" ht="18" customHeight="1">
      <c r="A6" s="340"/>
      <c r="B6" s="600" t="s">
        <v>529</v>
      </c>
      <c r="C6" s="601"/>
      <c r="D6" s="602"/>
      <c r="E6" s="602"/>
      <c r="F6" s="603"/>
      <c r="G6" s="340"/>
      <c r="H6" s="340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1"/>
      <c r="V6" s="313"/>
      <c r="W6" s="313"/>
      <c r="X6" s="314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</row>
    <row r="7" spans="1:36" ht="19.5" customHeight="1">
      <c r="A7" s="604" t="s">
        <v>433</v>
      </c>
      <c r="B7" s="605" t="s">
        <v>434</v>
      </c>
      <c r="C7" s="605" t="s">
        <v>216</v>
      </c>
      <c r="D7" s="606">
        <v>1</v>
      </c>
      <c r="E7" s="606">
        <v>1</v>
      </c>
      <c r="F7" s="607">
        <v>9500000</v>
      </c>
      <c r="G7" s="607">
        <v>2550000</v>
      </c>
      <c r="H7" s="607">
        <v>4750000</v>
      </c>
      <c r="I7" s="607"/>
      <c r="J7" s="607"/>
      <c r="K7" s="607">
        <v>88000</v>
      </c>
      <c r="L7" s="607"/>
      <c r="M7" s="607"/>
      <c r="N7" s="607"/>
      <c r="O7" s="607">
        <v>1397000</v>
      </c>
      <c r="P7" s="607"/>
      <c r="Q7" s="607"/>
      <c r="R7" s="607"/>
      <c r="S7" s="607"/>
      <c r="T7" s="607"/>
      <c r="U7" s="342">
        <f aca="true" t="shared" si="0" ref="U7:U12">SUM(F7:T7)</f>
        <v>18285000</v>
      </c>
      <c r="V7" s="316"/>
      <c r="W7" s="316"/>
      <c r="X7" s="317"/>
      <c r="Y7" s="315"/>
      <c r="Z7" s="315"/>
      <c r="AA7" s="315"/>
      <c r="AB7" s="318"/>
      <c r="AC7" s="318"/>
      <c r="AD7" s="318"/>
      <c r="AE7" s="318"/>
      <c r="AF7" s="318"/>
      <c r="AG7" s="318"/>
      <c r="AH7" s="318"/>
      <c r="AI7" s="318"/>
      <c r="AJ7" s="318"/>
    </row>
    <row r="8" spans="1:36" ht="19.5" customHeight="1">
      <c r="A8" s="604" t="s">
        <v>435</v>
      </c>
      <c r="B8" s="608" t="s">
        <v>436</v>
      </c>
      <c r="C8" s="605" t="s">
        <v>216</v>
      </c>
      <c r="D8" s="606">
        <v>0</v>
      </c>
      <c r="E8" s="606">
        <v>0</v>
      </c>
      <c r="F8" s="607"/>
      <c r="G8" s="607"/>
      <c r="H8" s="607">
        <v>700000</v>
      </c>
      <c r="I8" s="607"/>
      <c r="J8" s="607"/>
      <c r="K8" s="607"/>
      <c r="L8" s="607"/>
      <c r="M8" s="607"/>
      <c r="N8" s="607"/>
      <c r="O8" s="607"/>
      <c r="P8" s="607"/>
      <c r="Q8" s="607"/>
      <c r="R8" s="607"/>
      <c r="S8" s="607"/>
      <c r="T8" s="607"/>
      <c r="U8" s="342">
        <f t="shared" si="0"/>
        <v>700000</v>
      </c>
      <c r="V8" s="316"/>
      <c r="W8" s="316"/>
      <c r="X8" s="322"/>
      <c r="Y8" s="323"/>
      <c r="Z8" s="323"/>
      <c r="AA8" s="320"/>
      <c r="AB8" s="323"/>
      <c r="AC8" s="323"/>
      <c r="AD8" s="320"/>
      <c r="AE8" s="324"/>
      <c r="AF8" s="324"/>
      <c r="AG8" s="325"/>
      <c r="AH8" s="326"/>
      <c r="AI8" s="326"/>
      <c r="AJ8" s="320"/>
    </row>
    <row r="9" spans="1:36" ht="19.5" customHeight="1">
      <c r="A9" s="604" t="s">
        <v>114</v>
      </c>
      <c r="B9" s="608" t="s">
        <v>512</v>
      </c>
      <c r="C9" s="605" t="s">
        <v>216</v>
      </c>
      <c r="D9" s="606">
        <v>0</v>
      </c>
      <c r="E9" s="606">
        <v>0</v>
      </c>
      <c r="F9" s="607"/>
      <c r="G9" s="607"/>
      <c r="H9" s="607">
        <v>63500</v>
      </c>
      <c r="I9" s="607"/>
      <c r="J9" s="607"/>
      <c r="K9" s="607"/>
      <c r="L9" s="607"/>
      <c r="M9" s="607"/>
      <c r="N9" s="607"/>
      <c r="O9" s="607"/>
      <c r="P9" s="607">
        <v>495300</v>
      </c>
      <c r="Q9" s="607"/>
      <c r="R9" s="607"/>
      <c r="S9" s="607"/>
      <c r="T9" s="607"/>
      <c r="U9" s="342">
        <f t="shared" si="0"/>
        <v>558800</v>
      </c>
      <c r="V9" s="316"/>
      <c r="W9" s="316"/>
      <c r="X9" s="322"/>
      <c r="Y9" s="323"/>
      <c r="Z9" s="323"/>
      <c r="AA9" s="320"/>
      <c r="AB9" s="323"/>
      <c r="AC9" s="323"/>
      <c r="AD9" s="320"/>
      <c r="AE9" s="324"/>
      <c r="AF9" s="324"/>
      <c r="AG9" s="325"/>
      <c r="AH9" s="326"/>
      <c r="AI9" s="326"/>
      <c r="AJ9" s="320"/>
    </row>
    <row r="10" spans="1:36" ht="19.5" customHeight="1">
      <c r="A10" s="604" t="s">
        <v>720</v>
      </c>
      <c r="B10" s="608" t="s">
        <v>721</v>
      </c>
      <c r="C10" s="605" t="s">
        <v>216</v>
      </c>
      <c r="D10" s="606">
        <v>0</v>
      </c>
      <c r="E10" s="606">
        <v>0</v>
      </c>
      <c r="F10" s="607">
        <v>360000</v>
      </c>
      <c r="G10" s="607">
        <v>98000</v>
      </c>
      <c r="H10" s="607"/>
      <c r="I10" s="607"/>
      <c r="J10" s="607"/>
      <c r="K10" s="607"/>
      <c r="L10" s="607"/>
      <c r="M10" s="607"/>
      <c r="N10" s="607"/>
      <c r="O10" s="607"/>
      <c r="P10" s="607"/>
      <c r="Q10" s="607"/>
      <c r="R10" s="607"/>
      <c r="S10" s="607"/>
      <c r="T10" s="607"/>
      <c r="U10" s="342">
        <f t="shared" si="0"/>
        <v>458000</v>
      </c>
      <c r="V10" s="316"/>
      <c r="W10" s="316"/>
      <c r="X10" s="322"/>
      <c r="Y10" s="323"/>
      <c r="Z10" s="323"/>
      <c r="AA10" s="320"/>
      <c r="AB10" s="323"/>
      <c r="AC10" s="323"/>
      <c r="AD10" s="320"/>
      <c r="AE10" s="324"/>
      <c r="AF10" s="324"/>
      <c r="AG10" s="325"/>
      <c r="AH10" s="326"/>
      <c r="AI10" s="326"/>
      <c r="AJ10" s="320"/>
    </row>
    <row r="11" spans="1:36" ht="19.5" customHeight="1">
      <c r="A11" s="604" t="s">
        <v>470</v>
      </c>
      <c r="B11" s="608" t="s">
        <v>471</v>
      </c>
      <c r="C11" s="605" t="s">
        <v>216</v>
      </c>
      <c r="D11" s="609">
        <v>0.25</v>
      </c>
      <c r="E11" s="606">
        <v>0</v>
      </c>
      <c r="F11" s="607"/>
      <c r="G11" s="607"/>
      <c r="H11" s="607">
        <v>5715000</v>
      </c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342">
        <f t="shared" si="0"/>
        <v>5715000</v>
      </c>
      <c r="V11" s="316"/>
      <c r="W11" s="316"/>
      <c r="X11" s="322"/>
      <c r="Y11" s="323"/>
      <c r="Z11" s="323"/>
      <c r="AA11" s="320"/>
      <c r="AB11" s="323"/>
      <c r="AC11" s="323"/>
      <c r="AD11" s="320"/>
      <c r="AE11" s="324"/>
      <c r="AF11" s="324"/>
      <c r="AG11" s="325"/>
      <c r="AH11" s="326"/>
      <c r="AI11" s="326"/>
      <c r="AJ11" s="320"/>
    </row>
    <row r="12" spans="1:36" ht="19.5" customHeight="1">
      <c r="A12" s="604" t="s">
        <v>493</v>
      </c>
      <c r="B12" s="608" t="s">
        <v>513</v>
      </c>
      <c r="C12" s="605" t="s">
        <v>216</v>
      </c>
      <c r="D12" s="606">
        <v>0</v>
      </c>
      <c r="E12" s="606">
        <v>0</v>
      </c>
      <c r="F12" s="607"/>
      <c r="G12" s="607"/>
      <c r="H12" s="607"/>
      <c r="I12" s="607"/>
      <c r="J12" s="607">
        <v>300000</v>
      </c>
      <c r="K12" s="607"/>
      <c r="L12" s="607"/>
      <c r="M12" s="607"/>
      <c r="N12" s="607"/>
      <c r="O12" s="607"/>
      <c r="P12" s="607"/>
      <c r="Q12" s="607"/>
      <c r="R12" s="607"/>
      <c r="S12" s="607"/>
      <c r="T12" s="607">
        <v>4110757</v>
      </c>
      <c r="U12" s="342">
        <f t="shared" si="0"/>
        <v>4410757</v>
      </c>
      <c r="V12" s="316"/>
      <c r="W12" s="316"/>
      <c r="X12" s="322"/>
      <c r="Y12" s="323"/>
      <c r="Z12" s="323"/>
      <c r="AA12" s="320"/>
      <c r="AB12" s="323"/>
      <c r="AC12" s="323"/>
      <c r="AD12" s="320"/>
      <c r="AE12" s="324"/>
      <c r="AF12" s="324"/>
      <c r="AG12" s="325"/>
      <c r="AH12" s="326"/>
      <c r="AI12" s="326"/>
      <c r="AJ12" s="320"/>
    </row>
    <row r="13" spans="1:36" s="346" customFormat="1" ht="19.5" customHeight="1">
      <c r="A13" s="610" t="s">
        <v>431</v>
      </c>
      <c r="B13" s="611" t="s">
        <v>432</v>
      </c>
      <c r="C13" s="370"/>
      <c r="D13" s="612">
        <f aca="true" t="shared" si="1" ref="D13:M13">SUM(D7:D12)</f>
        <v>1.25</v>
      </c>
      <c r="E13" s="612">
        <f t="shared" si="1"/>
        <v>1</v>
      </c>
      <c r="F13" s="613">
        <f t="shared" si="1"/>
        <v>9860000</v>
      </c>
      <c r="G13" s="613">
        <f t="shared" si="1"/>
        <v>2648000</v>
      </c>
      <c r="H13" s="613">
        <f t="shared" si="1"/>
        <v>11228500</v>
      </c>
      <c r="I13" s="613">
        <f t="shared" si="1"/>
        <v>0</v>
      </c>
      <c r="J13" s="613">
        <f t="shared" si="1"/>
        <v>300000</v>
      </c>
      <c r="K13" s="613">
        <f t="shared" si="1"/>
        <v>88000</v>
      </c>
      <c r="L13" s="613">
        <f t="shared" si="1"/>
        <v>0</v>
      </c>
      <c r="M13" s="613">
        <f t="shared" si="1"/>
        <v>0</v>
      </c>
      <c r="N13" s="613"/>
      <c r="O13" s="613">
        <f aca="true" t="shared" si="2" ref="O13:T13">SUM(O7:O12)</f>
        <v>1397000</v>
      </c>
      <c r="P13" s="613">
        <f t="shared" si="2"/>
        <v>495300</v>
      </c>
      <c r="Q13" s="613">
        <f t="shared" si="2"/>
        <v>0</v>
      </c>
      <c r="R13" s="613">
        <f t="shared" si="2"/>
        <v>0</v>
      </c>
      <c r="S13" s="613">
        <f t="shared" si="2"/>
        <v>0</v>
      </c>
      <c r="T13" s="613">
        <f t="shared" si="2"/>
        <v>4110757</v>
      </c>
      <c r="U13" s="347">
        <f>SUM(U7:U12)</f>
        <v>30127557</v>
      </c>
      <c r="V13" s="348"/>
      <c r="W13" s="348"/>
      <c r="X13" s="349"/>
      <c r="Y13" s="350"/>
      <c r="Z13" s="350"/>
      <c r="AA13" s="351"/>
      <c r="AB13" s="350"/>
      <c r="AC13" s="350"/>
      <c r="AD13" s="351"/>
      <c r="AE13" s="352"/>
      <c r="AF13" s="352"/>
      <c r="AG13" s="353"/>
      <c r="AH13" s="354"/>
      <c r="AI13" s="354"/>
      <c r="AJ13" s="351"/>
    </row>
    <row r="14" spans="1:36" ht="9" customHeight="1">
      <c r="A14" s="604"/>
      <c r="B14" s="608"/>
      <c r="C14" s="608"/>
      <c r="D14" s="614"/>
      <c r="E14" s="614"/>
      <c r="F14" s="615"/>
      <c r="G14" s="615"/>
      <c r="H14" s="615"/>
      <c r="I14" s="615"/>
      <c r="J14" s="615"/>
      <c r="K14" s="615"/>
      <c r="L14" s="615"/>
      <c r="M14" s="615"/>
      <c r="N14" s="615"/>
      <c r="O14" s="615"/>
      <c r="P14" s="615"/>
      <c r="Q14" s="615"/>
      <c r="R14" s="615"/>
      <c r="S14" s="615"/>
      <c r="T14" s="615"/>
      <c r="U14" s="342"/>
      <c r="V14" s="316"/>
      <c r="W14" s="316"/>
      <c r="X14" s="322"/>
      <c r="Y14" s="323"/>
      <c r="Z14" s="323"/>
      <c r="AA14" s="320"/>
      <c r="AB14" s="323"/>
      <c r="AC14" s="323"/>
      <c r="AD14" s="320"/>
      <c r="AE14" s="324"/>
      <c r="AF14" s="324"/>
      <c r="AG14" s="325"/>
      <c r="AH14" s="326"/>
      <c r="AI14" s="326"/>
      <c r="AJ14" s="320"/>
    </row>
    <row r="15" spans="1:60" ht="19.5" customHeight="1">
      <c r="A15" s="616" t="s">
        <v>441</v>
      </c>
      <c r="B15" s="598" t="s">
        <v>442</v>
      </c>
      <c r="C15" s="605" t="s">
        <v>216</v>
      </c>
      <c r="D15" s="606">
        <v>8</v>
      </c>
      <c r="E15" s="606">
        <v>0</v>
      </c>
      <c r="F15" s="607">
        <v>7315000</v>
      </c>
      <c r="G15" s="607">
        <v>985000</v>
      </c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342">
        <f>SUM(F15:T15)</f>
        <v>8300000</v>
      </c>
      <c r="V15" s="319"/>
      <c r="W15" s="319"/>
      <c r="X15" s="316"/>
      <c r="Y15" s="315"/>
      <c r="Z15" s="315"/>
      <c r="AA15" s="320"/>
      <c r="AB15" s="318"/>
      <c r="AC15" s="318"/>
      <c r="AD15" s="320"/>
      <c r="AE15" s="318"/>
      <c r="AF15" s="324"/>
      <c r="AG15" s="320"/>
      <c r="AH15" s="318"/>
      <c r="AI15" s="318"/>
      <c r="AJ15" s="320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</row>
    <row r="16" spans="1:36" ht="19.5" customHeight="1">
      <c r="A16" s="604" t="s">
        <v>109</v>
      </c>
      <c r="B16" s="605" t="s">
        <v>443</v>
      </c>
      <c r="C16" s="605" t="s">
        <v>216</v>
      </c>
      <c r="D16" s="606">
        <v>0</v>
      </c>
      <c r="E16" s="606">
        <v>0</v>
      </c>
      <c r="F16" s="607"/>
      <c r="G16" s="607"/>
      <c r="H16" s="607">
        <v>530000</v>
      </c>
      <c r="I16" s="607"/>
      <c r="J16" s="607"/>
      <c r="K16" s="607"/>
      <c r="L16" s="607"/>
      <c r="M16" s="607"/>
      <c r="N16" s="607"/>
      <c r="O16" s="607">
        <v>10005000</v>
      </c>
      <c r="P16" s="607">
        <v>1002500</v>
      </c>
      <c r="Q16" s="607"/>
      <c r="R16" s="607"/>
      <c r="S16" s="607"/>
      <c r="T16" s="607"/>
      <c r="U16" s="342">
        <f>SUM(F16:T16)</f>
        <v>11537500</v>
      </c>
      <c r="V16" s="319"/>
      <c r="W16" s="319"/>
      <c r="X16" s="316"/>
      <c r="Y16" s="315"/>
      <c r="Z16" s="315"/>
      <c r="AA16" s="320"/>
      <c r="AB16" s="318"/>
      <c r="AC16" s="318"/>
      <c r="AD16" s="320"/>
      <c r="AE16" s="318"/>
      <c r="AF16" s="321"/>
      <c r="AG16" s="320"/>
      <c r="AH16" s="318"/>
      <c r="AI16" s="318"/>
      <c r="AJ16" s="320"/>
    </row>
    <row r="17" spans="1:36" s="346" customFormat="1" ht="19.5" customHeight="1">
      <c r="A17" s="611" t="s">
        <v>439</v>
      </c>
      <c r="B17" s="611" t="s">
        <v>440</v>
      </c>
      <c r="C17" s="370"/>
      <c r="D17" s="612">
        <f aca="true" t="shared" si="3" ref="D17:S17">SUM(D15:D16)</f>
        <v>8</v>
      </c>
      <c r="E17" s="612">
        <f t="shared" si="3"/>
        <v>0</v>
      </c>
      <c r="F17" s="613">
        <f t="shared" si="3"/>
        <v>7315000</v>
      </c>
      <c r="G17" s="613">
        <f t="shared" si="3"/>
        <v>985000</v>
      </c>
      <c r="H17" s="613">
        <f t="shared" si="3"/>
        <v>530000</v>
      </c>
      <c r="I17" s="613">
        <f t="shared" si="3"/>
        <v>0</v>
      </c>
      <c r="J17" s="613">
        <f t="shared" si="3"/>
        <v>0</v>
      </c>
      <c r="K17" s="613">
        <f t="shared" si="3"/>
        <v>0</v>
      </c>
      <c r="L17" s="613">
        <f t="shared" si="3"/>
        <v>0</v>
      </c>
      <c r="M17" s="613">
        <f t="shared" si="3"/>
        <v>0</v>
      </c>
      <c r="N17" s="613">
        <f t="shared" si="3"/>
        <v>0</v>
      </c>
      <c r="O17" s="613">
        <f t="shared" si="3"/>
        <v>10005000</v>
      </c>
      <c r="P17" s="613">
        <f t="shared" si="3"/>
        <v>1002500</v>
      </c>
      <c r="Q17" s="613">
        <f t="shared" si="3"/>
        <v>0</v>
      </c>
      <c r="R17" s="613">
        <f t="shared" si="3"/>
        <v>0</v>
      </c>
      <c r="S17" s="613">
        <f t="shared" si="3"/>
        <v>0</v>
      </c>
      <c r="T17" s="613">
        <v>0</v>
      </c>
      <c r="U17" s="347">
        <f>SUM(U15:U16)</f>
        <v>19837500</v>
      </c>
      <c r="V17" s="355"/>
      <c r="W17" s="355"/>
      <c r="X17" s="356"/>
      <c r="Y17" s="357"/>
      <c r="Z17" s="357"/>
      <c r="AA17" s="351"/>
      <c r="AB17" s="357"/>
      <c r="AC17" s="357"/>
      <c r="AD17" s="351"/>
      <c r="AE17" s="358"/>
      <c r="AF17" s="358"/>
      <c r="AG17" s="351"/>
      <c r="AH17" s="357"/>
      <c r="AI17" s="357"/>
      <c r="AJ17" s="351"/>
    </row>
    <row r="18" spans="1:36" ht="11.25" customHeight="1">
      <c r="A18" s="604"/>
      <c r="B18" s="605"/>
      <c r="C18" s="605"/>
      <c r="D18" s="606"/>
      <c r="E18" s="606"/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342"/>
      <c r="V18" s="319"/>
      <c r="W18" s="319"/>
      <c r="X18" s="317"/>
      <c r="Y18" s="315"/>
      <c r="Z18" s="315"/>
      <c r="AA18" s="320"/>
      <c r="AB18" s="315"/>
      <c r="AC18" s="315"/>
      <c r="AD18" s="320"/>
      <c r="AE18" s="318"/>
      <c r="AF18" s="318"/>
      <c r="AG18" s="320"/>
      <c r="AH18" s="315"/>
      <c r="AI18" s="315"/>
      <c r="AJ18" s="320"/>
    </row>
    <row r="19" spans="1:60" s="330" customFormat="1" ht="19.5" customHeight="1">
      <c r="A19" s="616" t="s">
        <v>115</v>
      </c>
      <c r="B19" s="598" t="s">
        <v>515</v>
      </c>
      <c r="C19" s="598" t="s">
        <v>216</v>
      </c>
      <c r="D19" s="617"/>
      <c r="E19" s="617"/>
      <c r="F19" s="618"/>
      <c r="G19" s="618"/>
      <c r="H19" s="618"/>
      <c r="I19" s="618"/>
      <c r="J19" s="618"/>
      <c r="K19" s="618"/>
      <c r="L19" s="618"/>
      <c r="M19" s="618"/>
      <c r="N19" s="618"/>
      <c r="O19" s="618"/>
      <c r="P19" s="618">
        <v>3810000</v>
      </c>
      <c r="Q19" s="618"/>
      <c r="R19" s="618"/>
      <c r="S19" s="618"/>
      <c r="T19" s="618"/>
      <c r="U19" s="343">
        <f>SUM(F19:T19)</f>
        <v>3810000</v>
      </c>
      <c r="V19" s="331"/>
      <c r="W19" s="331"/>
      <c r="X19" s="327"/>
      <c r="Y19" s="328"/>
      <c r="Z19" s="328"/>
      <c r="AA19" s="332"/>
      <c r="AB19" s="329"/>
      <c r="AC19" s="329"/>
      <c r="AD19" s="332"/>
      <c r="AE19" s="329"/>
      <c r="AF19" s="333"/>
      <c r="AG19" s="332"/>
      <c r="AH19" s="329"/>
      <c r="AI19" s="329"/>
      <c r="AJ19" s="332"/>
      <c r="AK19" s="334"/>
      <c r="AL19" s="334"/>
      <c r="AM19" s="334"/>
      <c r="AN19" s="334"/>
      <c r="AO19" s="334"/>
      <c r="AP19" s="334"/>
      <c r="AQ19" s="334"/>
      <c r="AR19" s="334"/>
      <c r="AS19" s="334"/>
      <c r="AT19" s="334"/>
      <c r="AU19" s="334"/>
      <c r="AV19" s="334"/>
      <c r="AW19" s="334"/>
      <c r="AX19" s="334"/>
      <c r="AY19" s="334"/>
      <c r="AZ19" s="334"/>
      <c r="BA19" s="334"/>
      <c r="BB19" s="334"/>
      <c r="BC19" s="334"/>
      <c r="BD19" s="334"/>
      <c r="BE19" s="334"/>
      <c r="BF19" s="334"/>
      <c r="BG19" s="334"/>
      <c r="BH19" s="334"/>
    </row>
    <row r="20" spans="1:60" s="330" customFormat="1" ht="19.5" customHeight="1">
      <c r="A20" s="619" t="s">
        <v>444</v>
      </c>
      <c r="B20" s="620" t="s">
        <v>445</v>
      </c>
      <c r="C20" s="598"/>
      <c r="D20" s="612">
        <v>0</v>
      </c>
      <c r="E20" s="612">
        <v>0</v>
      </c>
      <c r="F20" s="621">
        <f aca="true" t="shared" si="4" ref="F20:S20">SUM(F19:F19)</f>
        <v>0</v>
      </c>
      <c r="G20" s="621">
        <f t="shared" si="4"/>
        <v>0</v>
      </c>
      <c r="H20" s="621">
        <f t="shared" si="4"/>
        <v>0</v>
      </c>
      <c r="I20" s="621">
        <f t="shared" si="4"/>
        <v>0</v>
      </c>
      <c r="J20" s="621">
        <f t="shared" si="4"/>
        <v>0</v>
      </c>
      <c r="K20" s="621">
        <f t="shared" si="4"/>
        <v>0</v>
      </c>
      <c r="L20" s="621">
        <f t="shared" si="4"/>
        <v>0</v>
      </c>
      <c r="M20" s="621">
        <f t="shared" si="4"/>
        <v>0</v>
      </c>
      <c r="N20" s="621">
        <f t="shared" si="4"/>
        <v>0</v>
      </c>
      <c r="O20" s="621">
        <f t="shared" si="4"/>
        <v>0</v>
      </c>
      <c r="P20" s="621">
        <f t="shared" si="4"/>
        <v>3810000</v>
      </c>
      <c r="Q20" s="621">
        <f t="shared" si="4"/>
        <v>0</v>
      </c>
      <c r="R20" s="621">
        <f t="shared" si="4"/>
        <v>0</v>
      </c>
      <c r="S20" s="621">
        <f t="shared" si="4"/>
        <v>0</v>
      </c>
      <c r="T20" s="621">
        <v>0</v>
      </c>
      <c r="U20" s="344">
        <f>SUM(U19:U19)</f>
        <v>3810000</v>
      </c>
      <c r="V20" s="331"/>
      <c r="W20" s="331"/>
      <c r="X20" s="327"/>
      <c r="Y20" s="328"/>
      <c r="Z20" s="328"/>
      <c r="AA20" s="332"/>
      <c r="AB20" s="329"/>
      <c r="AC20" s="329"/>
      <c r="AD20" s="332"/>
      <c r="AE20" s="329"/>
      <c r="AF20" s="333"/>
      <c r="AG20" s="332"/>
      <c r="AH20" s="329"/>
      <c r="AI20" s="329"/>
      <c r="AJ20" s="332"/>
      <c r="AK20" s="334"/>
      <c r="AL20" s="334"/>
      <c r="AM20" s="334"/>
      <c r="AN20" s="334"/>
      <c r="AO20" s="334"/>
      <c r="AP20" s="334"/>
      <c r="AQ20" s="334"/>
      <c r="AR20" s="334"/>
      <c r="AS20" s="334"/>
      <c r="AT20" s="334"/>
      <c r="AU20" s="334"/>
      <c r="AV20" s="334"/>
      <c r="AW20" s="334"/>
      <c r="AX20" s="334"/>
      <c r="AY20" s="334"/>
      <c r="AZ20" s="334"/>
      <c r="BA20" s="334"/>
      <c r="BB20" s="334"/>
      <c r="BC20" s="334"/>
      <c r="BD20" s="334"/>
      <c r="BE20" s="334"/>
      <c r="BF20" s="334"/>
      <c r="BG20" s="334"/>
      <c r="BH20" s="334"/>
    </row>
    <row r="21" spans="1:36" ht="12.75" customHeight="1">
      <c r="A21" s="604"/>
      <c r="B21" s="605"/>
      <c r="C21" s="605"/>
      <c r="D21" s="606"/>
      <c r="E21" s="606"/>
      <c r="F21" s="615"/>
      <c r="G21" s="615"/>
      <c r="H21" s="607"/>
      <c r="I21" s="607"/>
      <c r="J21" s="607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342"/>
      <c r="V21" s="322"/>
      <c r="W21" s="322"/>
      <c r="X21" s="335"/>
      <c r="Y21" s="323"/>
      <c r="Z21" s="323"/>
      <c r="AA21" s="320"/>
      <c r="AB21" s="323"/>
      <c r="AC21" s="323"/>
      <c r="AD21" s="320"/>
      <c r="AE21" s="324"/>
      <c r="AF21" s="324"/>
      <c r="AG21" s="325"/>
      <c r="AH21" s="323"/>
      <c r="AI21" s="323"/>
      <c r="AJ21" s="320"/>
    </row>
    <row r="22" spans="1:36" ht="19.5" customHeight="1">
      <c r="A22" s="604" t="s">
        <v>448</v>
      </c>
      <c r="B22" s="605" t="s">
        <v>449</v>
      </c>
      <c r="C22" s="605" t="s">
        <v>216</v>
      </c>
      <c r="D22" s="606">
        <v>0</v>
      </c>
      <c r="E22" s="606">
        <v>0</v>
      </c>
      <c r="F22" s="607"/>
      <c r="G22" s="607"/>
      <c r="H22" s="607">
        <v>2600000</v>
      </c>
      <c r="I22" s="607"/>
      <c r="J22" s="607"/>
      <c r="K22" s="607"/>
      <c r="L22" s="607"/>
      <c r="M22" s="607"/>
      <c r="N22" s="607"/>
      <c r="O22" s="607">
        <v>1000500</v>
      </c>
      <c r="P22" s="607"/>
      <c r="Q22" s="607"/>
      <c r="R22" s="607"/>
      <c r="S22" s="607"/>
      <c r="T22" s="607"/>
      <c r="U22" s="342">
        <f>SUM(F22:T22)</f>
        <v>3600500</v>
      </c>
      <c r="V22" s="319"/>
      <c r="W22" s="319"/>
      <c r="X22" s="317"/>
      <c r="Y22" s="315"/>
      <c r="Z22" s="315"/>
      <c r="AA22" s="320"/>
      <c r="AB22" s="318"/>
      <c r="AC22" s="318"/>
      <c r="AD22" s="320"/>
      <c r="AE22" s="318"/>
      <c r="AF22" s="318"/>
      <c r="AG22" s="320"/>
      <c r="AH22" s="318"/>
      <c r="AI22" s="318"/>
      <c r="AJ22" s="320"/>
    </row>
    <row r="23" spans="1:60" ht="19.5" customHeight="1">
      <c r="A23" s="604" t="s">
        <v>450</v>
      </c>
      <c r="B23" s="605" t="s">
        <v>451</v>
      </c>
      <c r="C23" s="605" t="s">
        <v>216</v>
      </c>
      <c r="D23" s="606">
        <v>1</v>
      </c>
      <c r="E23" s="606">
        <v>1</v>
      </c>
      <c r="F23" s="607">
        <v>1840700</v>
      </c>
      <c r="G23" s="607">
        <v>550000</v>
      </c>
      <c r="H23" s="607">
        <v>2820000</v>
      </c>
      <c r="I23" s="607"/>
      <c r="J23" s="607"/>
      <c r="K23" s="607"/>
      <c r="L23" s="607"/>
      <c r="M23" s="607"/>
      <c r="N23" s="607"/>
      <c r="O23" s="607"/>
      <c r="P23" s="607"/>
      <c r="Q23" s="607"/>
      <c r="R23" s="607"/>
      <c r="S23" s="607"/>
      <c r="T23" s="607"/>
      <c r="U23" s="342">
        <f>SUM(F23:T23)</f>
        <v>5210700</v>
      </c>
      <c r="V23" s="319"/>
      <c r="W23" s="319"/>
      <c r="X23" s="316"/>
      <c r="Y23" s="315"/>
      <c r="Z23" s="315"/>
      <c r="AA23" s="320"/>
      <c r="AB23" s="318"/>
      <c r="AC23" s="318"/>
      <c r="AD23" s="320"/>
      <c r="AE23" s="318"/>
      <c r="AF23" s="324"/>
      <c r="AG23" s="320"/>
      <c r="AH23" s="318"/>
      <c r="AI23" s="318"/>
      <c r="AJ23" s="320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1"/>
      <c r="BH23" s="171"/>
    </row>
    <row r="24" spans="1:36" ht="19.5" customHeight="1">
      <c r="A24" s="604" t="s">
        <v>112</v>
      </c>
      <c r="B24" s="605" t="s">
        <v>452</v>
      </c>
      <c r="C24" s="605" t="s">
        <v>216</v>
      </c>
      <c r="D24" s="622">
        <v>0.5</v>
      </c>
      <c r="E24" s="606">
        <v>0</v>
      </c>
      <c r="F24" s="607">
        <v>1300000</v>
      </c>
      <c r="G24" s="607">
        <v>360000</v>
      </c>
      <c r="H24" s="607">
        <v>3750000</v>
      </c>
      <c r="I24" s="607"/>
      <c r="J24" s="607"/>
      <c r="K24" s="607"/>
      <c r="L24" s="607"/>
      <c r="M24" s="607"/>
      <c r="N24" s="607">
        <v>2000000</v>
      </c>
      <c r="O24" s="607">
        <v>12253031</v>
      </c>
      <c r="P24" s="607"/>
      <c r="Q24" s="607"/>
      <c r="R24" s="607"/>
      <c r="S24" s="607"/>
      <c r="T24" s="607"/>
      <c r="U24" s="342">
        <f>SUM(F24:T24)</f>
        <v>19663031</v>
      </c>
      <c r="V24" s="319"/>
      <c r="W24" s="319"/>
      <c r="X24" s="316"/>
      <c r="Y24" s="315"/>
      <c r="Z24" s="315"/>
      <c r="AA24" s="320"/>
      <c r="AB24" s="318"/>
      <c r="AC24" s="318"/>
      <c r="AD24" s="320"/>
      <c r="AE24" s="318"/>
      <c r="AF24" s="321"/>
      <c r="AG24" s="320"/>
      <c r="AH24" s="318"/>
      <c r="AI24" s="318"/>
      <c r="AJ24" s="320"/>
    </row>
    <row r="25" spans="1:36" s="346" customFormat="1" ht="19.5" customHeight="1">
      <c r="A25" s="623" t="s">
        <v>446</v>
      </c>
      <c r="B25" s="611" t="s">
        <v>447</v>
      </c>
      <c r="C25" s="370"/>
      <c r="D25" s="612">
        <v>1</v>
      </c>
      <c r="E25" s="612">
        <v>1</v>
      </c>
      <c r="F25" s="613">
        <f>SUM(F22:F24)</f>
        <v>3140700</v>
      </c>
      <c r="G25" s="613">
        <f aca="true" t="shared" si="5" ref="G25:S25">SUM(G22:G24)</f>
        <v>910000</v>
      </c>
      <c r="H25" s="613">
        <f t="shared" si="5"/>
        <v>9170000</v>
      </c>
      <c r="I25" s="613">
        <f t="shared" si="5"/>
        <v>0</v>
      </c>
      <c r="J25" s="613">
        <f t="shared" si="5"/>
        <v>0</v>
      </c>
      <c r="K25" s="613">
        <f t="shared" si="5"/>
        <v>0</v>
      </c>
      <c r="L25" s="613">
        <f t="shared" si="5"/>
        <v>0</v>
      </c>
      <c r="M25" s="613">
        <f t="shared" si="5"/>
        <v>0</v>
      </c>
      <c r="N25" s="613">
        <f t="shared" si="5"/>
        <v>2000000</v>
      </c>
      <c r="O25" s="613">
        <f t="shared" si="5"/>
        <v>13253531</v>
      </c>
      <c r="P25" s="613">
        <f t="shared" si="5"/>
        <v>0</v>
      </c>
      <c r="Q25" s="613">
        <f t="shared" si="5"/>
        <v>0</v>
      </c>
      <c r="R25" s="613">
        <f t="shared" si="5"/>
        <v>0</v>
      </c>
      <c r="S25" s="613">
        <f t="shared" si="5"/>
        <v>0</v>
      </c>
      <c r="T25" s="613">
        <v>0</v>
      </c>
      <c r="U25" s="347">
        <f>SUM(U22:U24)</f>
        <v>28474231</v>
      </c>
      <c r="V25" s="355"/>
      <c r="W25" s="355"/>
      <c r="X25" s="348"/>
      <c r="Y25" s="357"/>
      <c r="Z25" s="357"/>
      <c r="AA25" s="351"/>
      <c r="AB25" s="358"/>
      <c r="AC25" s="358"/>
      <c r="AD25" s="351"/>
      <c r="AE25" s="358"/>
      <c r="AF25" s="359"/>
      <c r="AG25" s="351"/>
      <c r="AH25" s="358"/>
      <c r="AI25" s="358"/>
      <c r="AJ25" s="351"/>
    </row>
    <row r="26" spans="1:36" ht="8.25" customHeight="1">
      <c r="A26" s="604"/>
      <c r="B26" s="605"/>
      <c r="C26" s="605"/>
      <c r="D26" s="606"/>
      <c r="E26" s="606"/>
      <c r="F26" s="607"/>
      <c r="G26" s="607"/>
      <c r="H26" s="607"/>
      <c r="I26" s="607"/>
      <c r="J26" s="607"/>
      <c r="K26" s="607"/>
      <c r="L26" s="607"/>
      <c r="M26" s="607"/>
      <c r="N26" s="607"/>
      <c r="O26" s="607"/>
      <c r="P26" s="607"/>
      <c r="Q26" s="607"/>
      <c r="R26" s="607"/>
      <c r="S26" s="607"/>
      <c r="T26" s="607"/>
      <c r="U26" s="342"/>
      <c r="V26" s="319"/>
      <c r="W26" s="319"/>
      <c r="X26" s="316"/>
      <c r="Y26" s="315"/>
      <c r="Z26" s="315"/>
      <c r="AA26" s="320"/>
      <c r="AB26" s="318"/>
      <c r="AC26" s="318"/>
      <c r="AD26" s="320"/>
      <c r="AE26" s="318"/>
      <c r="AF26" s="321"/>
      <c r="AG26" s="320"/>
      <c r="AH26" s="318"/>
      <c r="AI26" s="318"/>
      <c r="AJ26" s="320"/>
    </row>
    <row r="27" spans="1:36" ht="19.5" customHeight="1">
      <c r="A27" s="604" t="s">
        <v>455</v>
      </c>
      <c r="B27" s="605" t="s">
        <v>456</v>
      </c>
      <c r="C27" s="605" t="s">
        <v>216</v>
      </c>
      <c r="D27" s="606">
        <v>4</v>
      </c>
      <c r="E27" s="606">
        <v>4</v>
      </c>
      <c r="F27" s="607">
        <v>11320000</v>
      </c>
      <c r="G27" s="607">
        <v>3200000</v>
      </c>
      <c r="H27" s="607">
        <v>4710000</v>
      </c>
      <c r="I27" s="607"/>
      <c r="J27" s="607"/>
      <c r="K27" s="607"/>
      <c r="L27" s="607"/>
      <c r="M27" s="607"/>
      <c r="N27" s="607"/>
      <c r="O27" s="607">
        <v>368300</v>
      </c>
      <c r="P27" s="607"/>
      <c r="Q27" s="607"/>
      <c r="R27" s="607"/>
      <c r="S27" s="607"/>
      <c r="T27" s="607"/>
      <c r="U27" s="342">
        <f>SUM(F27:T27)</f>
        <v>19598300</v>
      </c>
      <c r="V27" s="319"/>
      <c r="W27" s="319"/>
      <c r="X27" s="316"/>
      <c r="Y27" s="318"/>
      <c r="Z27" s="318"/>
      <c r="AA27" s="320"/>
      <c r="AB27" s="318"/>
      <c r="AC27" s="318"/>
      <c r="AD27" s="320"/>
      <c r="AE27" s="318"/>
      <c r="AF27" s="321"/>
      <c r="AG27" s="320"/>
      <c r="AH27" s="318"/>
      <c r="AI27" s="318"/>
      <c r="AJ27" s="320"/>
    </row>
    <row r="28" spans="1:36" ht="19.5" customHeight="1">
      <c r="A28" s="604" t="s">
        <v>457</v>
      </c>
      <c r="B28" s="605" t="s">
        <v>722</v>
      </c>
      <c r="C28" s="605" t="s">
        <v>216</v>
      </c>
      <c r="D28" s="606">
        <v>0</v>
      </c>
      <c r="E28" s="606">
        <v>0</v>
      </c>
      <c r="F28" s="607"/>
      <c r="G28" s="607"/>
      <c r="H28" s="607"/>
      <c r="I28" s="607"/>
      <c r="J28" s="607"/>
      <c r="K28" s="607">
        <v>1058400</v>
      </c>
      <c r="L28" s="607"/>
      <c r="M28" s="607"/>
      <c r="N28" s="607"/>
      <c r="O28" s="607"/>
      <c r="P28" s="607"/>
      <c r="Q28" s="607"/>
      <c r="R28" s="607"/>
      <c r="S28" s="607"/>
      <c r="T28" s="607"/>
      <c r="U28" s="342">
        <f>SUM(F28:T28)</f>
        <v>1058400</v>
      </c>
      <c r="V28" s="319"/>
      <c r="W28" s="319"/>
      <c r="X28" s="316"/>
      <c r="Y28" s="318"/>
      <c r="Z28" s="318"/>
      <c r="AA28" s="320"/>
      <c r="AB28" s="318"/>
      <c r="AC28" s="318"/>
      <c r="AD28" s="320"/>
      <c r="AE28" s="318"/>
      <c r="AF28" s="321"/>
      <c r="AG28" s="320"/>
      <c r="AH28" s="318"/>
      <c r="AI28" s="318"/>
      <c r="AJ28" s="320"/>
    </row>
    <row r="29" spans="1:36" ht="19.5" customHeight="1">
      <c r="A29" s="604" t="s">
        <v>457</v>
      </c>
      <c r="B29" s="605" t="s">
        <v>458</v>
      </c>
      <c r="C29" s="605" t="s">
        <v>216</v>
      </c>
      <c r="D29" s="622">
        <v>0.5</v>
      </c>
      <c r="E29" s="606">
        <v>0</v>
      </c>
      <c r="F29" s="607">
        <v>515000</v>
      </c>
      <c r="G29" s="607">
        <v>150000</v>
      </c>
      <c r="H29" s="607">
        <v>5600000</v>
      </c>
      <c r="I29" s="607"/>
      <c r="J29" s="607"/>
      <c r="K29" s="607"/>
      <c r="L29" s="607"/>
      <c r="M29" s="607"/>
      <c r="N29" s="607"/>
      <c r="O29" s="607"/>
      <c r="P29" s="607"/>
      <c r="Q29" s="607"/>
      <c r="R29" s="607"/>
      <c r="S29" s="607"/>
      <c r="T29" s="607"/>
      <c r="U29" s="342">
        <f>SUM(F29:T29)</f>
        <v>6265000</v>
      </c>
      <c r="V29" s="319"/>
      <c r="W29" s="319"/>
      <c r="X29" s="316"/>
      <c r="Y29" s="318"/>
      <c r="Z29" s="318"/>
      <c r="AA29" s="320"/>
      <c r="AB29" s="318"/>
      <c r="AC29" s="318"/>
      <c r="AD29" s="320"/>
      <c r="AE29" s="318"/>
      <c r="AF29" s="321"/>
      <c r="AG29" s="320"/>
      <c r="AH29" s="318"/>
      <c r="AI29" s="318"/>
      <c r="AJ29" s="320"/>
    </row>
    <row r="30" spans="1:36" ht="19.5" customHeight="1">
      <c r="A30" s="604" t="s">
        <v>457</v>
      </c>
      <c r="B30" s="605" t="s">
        <v>516</v>
      </c>
      <c r="C30" s="605" t="s">
        <v>216</v>
      </c>
      <c r="D30" s="606">
        <v>0</v>
      </c>
      <c r="E30" s="606">
        <v>0</v>
      </c>
      <c r="F30" s="607"/>
      <c r="G30" s="607"/>
      <c r="H30" s="607">
        <v>55000</v>
      </c>
      <c r="I30" s="607"/>
      <c r="J30" s="607"/>
      <c r="K30" s="607"/>
      <c r="L30" s="607"/>
      <c r="M30" s="607"/>
      <c r="N30" s="607"/>
      <c r="O30" s="607"/>
      <c r="P30" s="607"/>
      <c r="Q30" s="607"/>
      <c r="R30" s="607"/>
      <c r="S30" s="607"/>
      <c r="T30" s="607"/>
      <c r="U30" s="342">
        <f>SUM(F30:T30)</f>
        <v>55000</v>
      </c>
      <c r="V30" s="316"/>
      <c r="W30" s="316"/>
      <c r="X30" s="316"/>
      <c r="Y30" s="318"/>
      <c r="Z30" s="318"/>
      <c r="AA30" s="320"/>
      <c r="AB30" s="318"/>
      <c r="AC30" s="318"/>
      <c r="AD30" s="320"/>
      <c r="AE30" s="318"/>
      <c r="AF30" s="321"/>
      <c r="AG30" s="320"/>
      <c r="AH30" s="318"/>
      <c r="AI30" s="318"/>
      <c r="AJ30" s="320"/>
    </row>
    <row r="31" spans="1:36" ht="19.5" customHeight="1">
      <c r="A31" s="604" t="s">
        <v>459</v>
      </c>
      <c r="B31" s="605" t="s">
        <v>460</v>
      </c>
      <c r="C31" s="605" t="s">
        <v>216</v>
      </c>
      <c r="D31" s="606">
        <v>1</v>
      </c>
      <c r="E31" s="606">
        <v>1</v>
      </c>
      <c r="F31" s="607">
        <v>3290690</v>
      </c>
      <c r="G31" s="607">
        <v>900000</v>
      </c>
      <c r="H31" s="607">
        <v>530000</v>
      </c>
      <c r="I31" s="607"/>
      <c r="J31" s="607"/>
      <c r="K31" s="607"/>
      <c r="L31" s="607"/>
      <c r="M31" s="607"/>
      <c r="N31" s="607"/>
      <c r="O31" s="607"/>
      <c r="P31" s="607"/>
      <c r="Q31" s="607"/>
      <c r="R31" s="607"/>
      <c r="S31" s="607"/>
      <c r="T31" s="607"/>
      <c r="U31" s="342">
        <f>SUM(F31:T31)</f>
        <v>4720690</v>
      </c>
      <c r="V31" s="319"/>
      <c r="W31" s="319"/>
      <c r="X31" s="316"/>
      <c r="Y31" s="318"/>
      <c r="Z31" s="318"/>
      <c r="AA31" s="320"/>
      <c r="AB31" s="318"/>
      <c r="AC31" s="318"/>
      <c r="AD31" s="320"/>
      <c r="AE31" s="318"/>
      <c r="AF31" s="321"/>
      <c r="AG31" s="320"/>
      <c r="AH31" s="318"/>
      <c r="AI31" s="318"/>
      <c r="AJ31" s="320"/>
    </row>
    <row r="32" spans="1:36" s="346" customFormat="1" ht="19.5" customHeight="1">
      <c r="A32" s="623" t="s">
        <v>453</v>
      </c>
      <c r="B32" s="611" t="s">
        <v>454</v>
      </c>
      <c r="C32" s="370"/>
      <c r="D32" s="612">
        <f aca="true" t="shared" si="6" ref="D32:S32">SUM(D27:D31)</f>
        <v>5.5</v>
      </c>
      <c r="E32" s="612">
        <f>SUM(E27:E31)</f>
        <v>5</v>
      </c>
      <c r="F32" s="613">
        <f>SUM(F27:F31)</f>
        <v>15125690</v>
      </c>
      <c r="G32" s="613">
        <f t="shared" si="6"/>
        <v>4250000</v>
      </c>
      <c r="H32" s="613">
        <f t="shared" si="6"/>
        <v>10895000</v>
      </c>
      <c r="I32" s="613">
        <f t="shared" si="6"/>
        <v>0</v>
      </c>
      <c r="J32" s="613">
        <f t="shared" si="6"/>
        <v>0</v>
      </c>
      <c r="K32" s="613">
        <f t="shared" si="6"/>
        <v>1058400</v>
      </c>
      <c r="L32" s="613">
        <f t="shared" si="6"/>
        <v>0</v>
      </c>
      <c r="M32" s="613">
        <f t="shared" si="6"/>
        <v>0</v>
      </c>
      <c r="N32" s="613">
        <f t="shared" si="6"/>
        <v>0</v>
      </c>
      <c r="O32" s="613">
        <f t="shared" si="6"/>
        <v>368300</v>
      </c>
      <c r="P32" s="613">
        <f t="shared" si="6"/>
        <v>0</v>
      </c>
      <c r="Q32" s="613">
        <f t="shared" si="6"/>
        <v>0</v>
      </c>
      <c r="R32" s="613">
        <f t="shared" si="6"/>
        <v>0</v>
      </c>
      <c r="S32" s="613">
        <f t="shared" si="6"/>
        <v>0</v>
      </c>
      <c r="T32" s="613">
        <v>0</v>
      </c>
      <c r="U32" s="347">
        <f>SUM(U27:U31)</f>
        <v>31697390</v>
      </c>
      <c r="V32" s="348"/>
      <c r="W32" s="348"/>
      <c r="X32" s="348"/>
      <c r="Y32" s="358"/>
      <c r="Z32" s="358"/>
      <c r="AA32" s="351"/>
      <c r="AB32" s="358"/>
      <c r="AC32" s="358"/>
      <c r="AD32" s="351"/>
      <c r="AE32" s="358"/>
      <c r="AF32" s="359"/>
      <c r="AG32" s="351"/>
      <c r="AH32" s="358"/>
      <c r="AI32" s="358"/>
      <c r="AJ32" s="351"/>
    </row>
    <row r="33" spans="1:36" ht="11.25" customHeight="1">
      <c r="A33" s="604"/>
      <c r="B33" s="605"/>
      <c r="C33" s="605"/>
      <c r="D33" s="606"/>
      <c r="E33" s="606"/>
      <c r="F33" s="607"/>
      <c r="G33" s="607"/>
      <c r="H33" s="607"/>
      <c r="I33" s="607"/>
      <c r="J33" s="607"/>
      <c r="K33" s="607"/>
      <c r="L33" s="607"/>
      <c r="M33" s="607"/>
      <c r="N33" s="607"/>
      <c r="O33" s="607"/>
      <c r="P33" s="607"/>
      <c r="Q33" s="607"/>
      <c r="R33" s="607"/>
      <c r="S33" s="607"/>
      <c r="T33" s="607"/>
      <c r="U33" s="342"/>
      <c r="V33" s="316"/>
      <c r="W33" s="316"/>
      <c r="X33" s="316"/>
      <c r="Y33" s="318"/>
      <c r="Z33" s="318"/>
      <c r="AA33" s="320"/>
      <c r="AB33" s="318"/>
      <c r="AC33" s="318"/>
      <c r="AD33" s="320"/>
      <c r="AE33" s="318"/>
      <c r="AF33" s="321"/>
      <c r="AG33" s="320"/>
      <c r="AH33" s="318"/>
      <c r="AI33" s="318"/>
      <c r="AJ33" s="320"/>
    </row>
    <row r="34" spans="1:36" ht="19.5" customHeight="1">
      <c r="A34" s="604" t="s">
        <v>119</v>
      </c>
      <c r="B34" s="605" t="s">
        <v>463</v>
      </c>
      <c r="C34" s="605" t="s">
        <v>216</v>
      </c>
      <c r="D34" s="606">
        <v>0</v>
      </c>
      <c r="E34" s="606">
        <v>0</v>
      </c>
      <c r="F34" s="607"/>
      <c r="G34" s="607"/>
      <c r="H34" s="607">
        <v>2670000</v>
      </c>
      <c r="I34" s="607"/>
      <c r="J34" s="607"/>
      <c r="K34" s="607"/>
      <c r="L34" s="607">
        <v>4300000</v>
      </c>
      <c r="M34" s="607"/>
      <c r="N34" s="607"/>
      <c r="O34" s="607"/>
      <c r="P34" s="607"/>
      <c r="Q34" s="607"/>
      <c r="R34" s="607"/>
      <c r="S34" s="607"/>
      <c r="T34" s="607"/>
      <c r="U34" s="342">
        <f aca="true" t="shared" si="7" ref="U34:U39">SUM(F34:T34)</f>
        <v>6970000</v>
      </c>
      <c r="V34" s="319"/>
      <c r="W34" s="319"/>
      <c r="X34" s="316"/>
      <c r="Y34" s="315"/>
      <c r="Z34" s="315"/>
      <c r="AA34" s="320"/>
      <c r="AB34" s="318"/>
      <c r="AC34" s="318"/>
      <c r="AD34" s="320"/>
      <c r="AE34" s="318"/>
      <c r="AF34" s="321"/>
      <c r="AG34" s="320"/>
      <c r="AH34" s="318"/>
      <c r="AI34" s="318"/>
      <c r="AJ34" s="320"/>
    </row>
    <row r="35" spans="1:36" ht="19.5" customHeight="1">
      <c r="A35" s="604" t="s">
        <v>517</v>
      </c>
      <c r="B35" s="605" t="s">
        <v>518</v>
      </c>
      <c r="C35" s="605" t="s">
        <v>216</v>
      </c>
      <c r="D35" s="606">
        <v>0</v>
      </c>
      <c r="E35" s="606">
        <v>0</v>
      </c>
      <c r="F35" s="607">
        <v>100000</v>
      </c>
      <c r="G35" s="607">
        <v>27000</v>
      </c>
      <c r="H35" s="607">
        <v>127000</v>
      </c>
      <c r="I35" s="607"/>
      <c r="J35" s="607"/>
      <c r="K35" s="607"/>
      <c r="L35" s="607"/>
      <c r="M35" s="607"/>
      <c r="N35" s="607"/>
      <c r="O35" s="607">
        <v>1270000</v>
      </c>
      <c r="P35" s="607"/>
      <c r="Q35" s="607"/>
      <c r="R35" s="607"/>
      <c r="S35" s="607"/>
      <c r="T35" s="607"/>
      <c r="U35" s="342">
        <f t="shared" si="7"/>
        <v>1524000</v>
      </c>
      <c r="V35" s="319"/>
      <c r="W35" s="319"/>
      <c r="X35" s="316"/>
      <c r="Y35" s="315"/>
      <c r="Z35" s="315"/>
      <c r="AA35" s="320"/>
      <c r="AB35" s="318"/>
      <c r="AC35" s="318"/>
      <c r="AD35" s="320"/>
      <c r="AE35" s="318"/>
      <c r="AF35" s="321"/>
      <c r="AG35" s="320"/>
      <c r="AH35" s="318"/>
      <c r="AI35" s="318"/>
      <c r="AJ35" s="320"/>
    </row>
    <row r="36" spans="1:36" ht="19.5" customHeight="1">
      <c r="A36" s="604" t="s">
        <v>472</v>
      </c>
      <c r="B36" s="605" t="s">
        <v>473</v>
      </c>
      <c r="C36" s="605" t="s">
        <v>216</v>
      </c>
      <c r="D36" s="606">
        <v>0</v>
      </c>
      <c r="E36" s="606">
        <v>0</v>
      </c>
      <c r="F36" s="607"/>
      <c r="G36" s="607"/>
      <c r="H36" s="607">
        <v>76200</v>
      </c>
      <c r="I36" s="607"/>
      <c r="J36" s="607"/>
      <c r="K36" s="607"/>
      <c r="L36" s="607"/>
      <c r="M36" s="607"/>
      <c r="N36" s="607"/>
      <c r="O36" s="607"/>
      <c r="P36" s="607"/>
      <c r="Q36" s="607"/>
      <c r="R36" s="607"/>
      <c r="S36" s="607"/>
      <c r="T36" s="607"/>
      <c r="U36" s="342">
        <f t="shared" si="7"/>
        <v>76200</v>
      </c>
      <c r="V36" s="319"/>
      <c r="W36" s="319"/>
      <c r="X36" s="316"/>
      <c r="Y36" s="315"/>
      <c r="Z36" s="315"/>
      <c r="AA36" s="320"/>
      <c r="AB36" s="318"/>
      <c r="AC36" s="318"/>
      <c r="AD36" s="320"/>
      <c r="AE36" s="318"/>
      <c r="AF36" s="321"/>
      <c r="AG36" s="320"/>
      <c r="AH36" s="318"/>
      <c r="AI36" s="318"/>
      <c r="AJ36" s="320"/>
    </row>
    <row r="37" spans="1:36" ht="19.5" customHeight="1">
      <c r="A37" s="604" t="s">
        <v>519</v>
      </c>
      <c r="B37" s="605" t="s">
        <v>520</v>
      </c>
      <c r="C37" s="605" t="s">
        <v>216</v>
      </c>
      <c r="D37" s="606">
        <v>0</v>
      </c>
      <c r="E37" s="606">
        <v>0</v>
      </c>
      <c r="F37" s="607"/>
      <c r="G37" s="607"/>
      <c r="H37" s="607">
        <v>260000</v>
      </c>
      <c r="I37" s="607"/>
      <c r="J37" s="607"/>
      <c r="K37" s="607"/>
      <c r="L37" s="607"/>
      <c r="M37" s="607"/>
      <c r="N37" s="607"/>
      <c r="O37" s="607"/>
      <c r="P37" s="607"/>
      <c r="Q37" s="607"/>
      <c r="R37" s="607"/>
      <c r="S37" s="607"/>
      <c r="T37" s="607"/>
      <c r="U37" s="342">
        <f t="shared" si="7"/>
        <v>260000</v>
      </c>
      <c r="V37" s="319"/>
      <c r="W37" s="319"/>
      <c r="X37" s="316"/>
      <c r="Y37" s="315"/>
      <c r="Z37" s="315"/>
      <c r="AA37" s="320"/>
      <c r="AB37" s="318"/>
      <c r="AC37" s="318"/>
      <c r="AD37" s="320"/>
      <c r="AE37" s="318"/>
      <c r="AF37" s="321"/>
      <c r="AG37" s="320"/>
      <c r="AH37" s="318"/>
      <c r="AI37" s="318"/>
      <c r="AJ37" s="320"/>
    </row>
    <row r="38" spans="1:36" ht="19.5" customHeight="1">
      <c r="A38" s="604" t="s">
        <v>117</v>
      </c>
      <c r="B38" s="605" t="s">
        <v>521</v>
      </c>
      <c r="C38" s="605" t="s">
        <v>216</v>
      </c>
      <c r="D38" s="622">
        <v>2.5</v>
      </c>
      <c r="E38" s="622">
        <v>2.5</v>
      </c>
      <c r="F38" s="607">
        <v>4846000</v>
      </c>
      <c r="G38" s="607">
        <v>1400000</v>
      </c>
      <c r="H38" s="607">
        <v>6000000</v>
      </c>
      <c r="I38" s="607"/>
      <c r="J38" s="607"/>
      <c r="K38" s="607"/>
      <c r="L38" s="607"/>
      <c r="M38" s="607"/>
      <c r="N38" s="607"/>
      <c r="O38" s="607"/>
      <c r="P38" s="607"/>
      <c r="Q38" s="607"/>
      <c r="R38" s="607"/>
      <c r="S38" s="607"/>
      <c r="T38" s="607"/>
      <c r="U38" s="342">
        <f t="shared" si="7"/>
        <v>12246000</v>
      </c>
      <c r="V38" s="319"/>
      <c r="W38" s="319"/>
      <c r="X38" s="316"/>
      <c r="Y38" s="315"/>
      <c r="Z38" s="315"/>
      <c r="AA38" s="320"/>
      <c r="AB38" s="318"/>
      <c r="AC38" s="318"/>
      <c r="AD38" s="320"/>
      <c r="AE38" s="318"/>
      <c r="AF38" s="321"/>
      <c r="AG38" s="320"/>
      <c r="AH38" s="318"/>
      <c r="AI38" s="318"/>
      <c r="AJ38" s="320"/>
    </row>
    <row r="39" spans="1:36" ht="19.5" customHeight="1">
      <c r="A39" s="604" t="s">
        <v>522</v>
      </c>
      <c r="B39" s="605" t="s">
        <v>523</v>
      </c>
      <c r="C39" s="605" t="s">
        <v>216</v>
      </c>
      <c r="D39" s="606">
        <v>0</v>
      </c>
      <c r="E39" s="606">
        <v>0</v>
      </c>
      <c r="F39" s="607"/>
      <c r="G39" s="607"/>
      <c r="H39" s="607"/>
      <c r="I39" s="607"/>
      <c r="J39" s="607"/>
      <c r="K39" s="607"/>
      <c r="L39" s="607"/>
      <c r="M39" s="607">
        <v>2770000</v>
      </c>
      <c r="N39" s="607"/>
      <c r="O39" s="607"/>
      <c r="P39" s="607"/>
      <c r="Q39" s="607"/>
      <c r="R39" s="607"/>
      <c r="S39" s="607"/>
      <c r="T39" s="607"/>
      <c r="U39" s="342">
        <f t="shared" si="7"/>
        <v>2770000</v>
      </c>
      <c r="V39" s="319"/>
      <c r="W39" s="319"/>
      <c r="X39" s="316"/>
      <c r="Y39" s="315"/>
      <c r="Z39" s="315"/>
      <c r="AA39" s="320"/>
      <c r="AB39" s="318"/>
      <c r="AC39" s="318"/>
      <c r="AD39" s="320"/>
      <c r="AE39" s="318"/>
      <c r="AF39" s="321"/>
      <c r="AG39" s="320"/>
      <c r="AH39" s="318"/>
      <c r="AI39" s="318"/>
      <c r="AJ39" s="320"/>
    </row>
    <row r="40" spans="1:36" s="346" customFormat="1" ht="19.5" customHeight="1">
      <c r="A40" s="623" t="s">
        <v>461</v>
      </c>
      <c r="B40" s="611" t="s">
        <v>462</v>
      </c>
      <c r="C40" s="370"/>
      <c r="D40" s="624">
        <f>D38</f>
        <v>2.5</v>
      </c>
      <c r="E40" s="624">
        <f>E38</f>
        <v>2.5</v>
      </c>
      <c r="F40" s="613">
        <f>SUM(F34:F38)</f>
        <v>4946000</v>
      </c>
      <c r="G40" s="613">
        <f>SUM(G34:G38)</f>
        <v>1427000</v>
      </c>
      <c r="H40" s="613">
        <f>SUM(H34:H38)</f>
        <v>9133200</v>
      </c>
      <c r="I40" s="613">
        <f>SUM(I34:I38)</f>
        <v>0</v>
      </c>
      <c r="J40" s="613">
        <f>SUM(J34:J38)</f>
        <v>0</v>
      </c>
      <c r="K40" s="613">
        <f>K39</f>
        <v>0</v>
      </c>
      <c r="L40" s="613">
        <f>SUM(L34:L38)</f>
        <v>4300000</v>
      </c>
      <c r="M40" s="613">
        <f>M39</f>
        <v>2770000</v>
      </c>
      <c r="N40" s="613">
        <f aca="true" t="shared" si="8" ref="N40:S40">SUM(N34:N38)</f>
        <v>0</v>
      </c>
      <c r="O40" s="613">
        <f t="shared" si="8"/>
        <v>1270000</v>
      </c>
      <c r="P40" s="613">
        <f t="shared" si="8"/>
        <v>0</v>
      </c>
      <c r="Q40" s="613">
        <f t="shared" si="8"/>
        <v>0</v>
      </c>
      <c r="R40" s="613">
        <f t="shared" si="8"/>
        <v>0</v>
      </c>
      <c r="S40" s="613">
        <f t="shared" si="8"/>
        <v>0</v>
      </c>
      <c r="T40" s="613"/>
      <c r="U40" s="347">
        <f>SUM(U34:U39)</f>
        <v>23846200</v>
      </c>
      <c r="V40" s="355"/>
      <c r="W40" s="355"/>
      <c r="X40" s="349"/>
      <c r="Y40" s="350"/>
      <c r="Z40" s="350"/>
      <c r="AA40" s="351"/>
      <c r="AB40" s="350"/>
      <c r="AC40" s="350"/>
      <c r="AD40" s="351"/>
      <c r="AE40" s="352"/>
      <c r="AF40" s="352"/>
      <c r="AG40" s="351"/>
      <c r="AH40" s="354"/>
      <c r="AI40" s="354"/>
      <c r="AJ40" s="351"/>
    </row>
    <row r="41" spans="1:36" ht="12.75" customHeight="1">
      <c r="A41" s="625"/>
      <c r="B41" s="626"/>
      <c r="C41" s="626"/>
      <c r="D41" s="627"/>
      <c r="E41" s="627"/>
      <c r="F41" s="607"/>
      <c r="G41" s="607"/>
      <c r="H41" s="607"/>
      <c r="I41" s="607"/>
      <c r="J41" s="607"/>
      <c r="K41" s="607"/>
      <c r="L41" s="607"/>
      <c r="M41" s="607"/>
      <c r="N41" s="607"/>
      <c r="O41" s="607"/>
      <c r="P41" s="607"/>
      <c r="Q41" s="607"/>
      <c r="R41" s="607"/>
      <c r="S41" s="607"/>
      <c r="T41" s="607"/>
      <c r="U41" s="342"/>
      <c r="V41" s="319"/>
      <c r="W41" s="319"/>
      <c r="X41" s="316"/>
      <c r="Y41" s="315"/>
      <c r="Z41" s="315"/>
      <c r="AA41" s="320"/>
      <c r="AB41" s="318"/>
      <c r="AC41" s="318"/>
      <c r="AD41" s="320"/>
      <c r="AE41" s="318"/>
      <c r="AF41" s="321"/>
      <c r="AG41" s="320"/>
      <c r="AH41" s="318"/>
      <c r="AI41" s="318"/>
      <c r="AJ41" s="320"/>
    </row>
    <row r="42" spans="1:36" ht="19.5" customHeight="1">
      <c r="A42" s="604" t="s">
        <v>723</v>
      </c>
      <c r="B42" s="605" t="s">
        <v>724</v>
      </c>
      <c r="C42" s="605" t="s">
        <v>216</v>
      </c>
      <c r="D42" s="606">
        <v>1</v>
      </c>
      <c r="E42" s="606">
        <v>1</v>
      </c>
      <c r="F42" s="607">
        <v>2060690</v>
      </c>
      <c r="G42" s="607">
        <v>580000</v>
      </c>
      <c r="H42" s="607">
        <v>2280000</v>
      </c>
      <c r="I42" s="607"/>
      <c r="J42" s="607"/>
      <c r="K42" s="607">
        <v>47761806</v>
      </c>
      <c r="L42" s="607"/>
      <c r="M42" s="607"/>
      <c r="N42" s="607"/>
      <c r="O42" s="607">
        <v>165000</v>
      </c>
      <c r="P42" s="607"/>
      <c r="Q42" s="607"/>
      <c r="R42" s="607"/>
      <c r="S42" s="607"/>
      <c r="T42" s="607"/>
      <c r="U42" s="342">
        <f>SUM(F42:T42)</f>
        <v>52847496</v>
      </c>
      <c r="V42" s="319"/>
      <c r="W42" s="319"/>
      <c r="X42" s="316"/>
      <c r="Y42" s="315"/>
      <c r="Z42" s="315"/>
      <c r="AA42" s="320"/>
      <c r="AB42" s="318"/>
      <c r="AC42" s="318"/>
      <c r="AD42" s="320"/>
      <c r="AE42" s="318"/>
      <c r="AF42" s="321"/>
      <c r="AG42" s="320"/>
      <c r="AH42" s="318"/>
      <c r="AI42" s="318"/>
      <c r="AJ42" s="320"/>
    </row>
    <row r="43" spans="1:36" ht="19.5" customHeight="1">
      <c r="A43" s="604" t="s">
        <v>474</v>
      </c>
      <c r="B43" s="605" t="s">
        <v>524</v>
      </c>
      <c r="C43" s="605" t="s">
        <v>216</v>
      </c>
      <c r="D43" s="622">
        <v>4.75</v>
      </c>
      <c r="E43" s="622">
        <v>4.8</v>
      </c>
      <c r="F43" s="607">
        <v>8934000</v>
      </c>
      <c r="G43" s="607">
        <v>2600000</v>
      </c>
      <c r="H43" s="607">
        <v>21050000</v>
      </c>
      <c r="I43" s="607"/>
      <c r="J43" s="607"/>
      <c r="K43" s="607"/>
      <c r="L43" s="607"/>
      <c r="M43" s="607"/>
      <c r="N43" s="607"/>
      <c r="O43" s="607"/>
      <c r="P43" s="607"/>
      <c r="Q43" s="607"/>
      <c r="R43" s="607"/>
      <c r="S43" s="607"/>
      <c r="T43" s="607"/>
      <c r="U43" s="342">
        <f>SUM(F43:T43)</f>
        <v>32584000</v>
      </c>
      <c r="V43" s="319"/>
      <c r="W43" s="319"/>
      <c r="X43" s="316"/>
      <c r="Y43" s="315"/>
      <c r="Z43" s="315"/>
      <c r="AA43" s="320"/>
      <c r="AB43" s="318"/>
      <c r="AC43" s="318"/>
      <c r="AD43" s="320"/>
      <c r="AE43" s="318"/>
      <c r="AF43" s="321"/>
      <c r="AG43" s="320"/>
      <c r="AH43" s="318"/>
      <c r="AI43" s="318"/>
      <c r="AJ43" s="320"/>
    </row>
    <row r="44" spans="1:36" s="346" customFormat="1" ht="19.5" customHeight="1">
      <c r="A44" s="623" t="s">
        <v>495</v>
      </c>
      <c r="B44" s="611" t="s">
        <v>496</v>
      </c>
      <c r="C44" s="370"/>
      <c r="D44" s="612">
        <f>D43</f>
        <v>4.75</v>
      </c>
      <c r="E44" s="612">
        <f>E43</f>
        <v>4.8</v>
      </c>
      <c r="F44" s="613">
        <f>SUM(F42:F43)</f>
        <v>10994690</v>
      </c>
      <c r="G44" s="613">
        <f aca="true" t="shared" si="9" ref="G44:T44">SUM(G42:G43)</f>
        <v>3180000</v>
      </c>
      <c r="H44" s="613">
        <f t="shared" si="9"/>
        <v>23330000</v>
      </c>
      <c r="I44" s="613">
        <f t="shared" si="9"/>
        <v>0</v>
      </c>
      <c r="J44" s="613">
        <f t="shared" si="9"/>
        <v>0</v>
      </c>
      <c r="K44" s="613">
        <f t="shared" si="9"/>
        <v>47761806</v>
      </c>
      <c r="L44" s="613">
        <f t="shared" si="9"/>
        <v>0</v>
      </c>
      <c r="M44" s="613">
        <f t="shared" si="9"/>
        <v>0</v>
      </c>
      <c r="N44" s="613">
        <f t="shared" si="9"/>
        <v>0</v>
      </c>
      <c r="O44" s="613">
        <f t="shared" si="9"/>
        <v>165000</v>
      </c>
      <c r="P44" s="613">
        <f t="shared" si="9"/>
        <v>0</v>
      </c>
      <c r="Q44" s="613">
        <f t="shared" si="9"/>
        <v>0</v>
      </c>
      <c r="R44" s="613">
        <f t="shared" si="9"/>
        <v>0</v>
      </c>
      <c r="S44" s="613">
        <f t="shared" si="9"/>
        <v>0</v>
      </c>
      <c r="T44" s="613">
        <f t="shared" si="9"/>
        <v>0</v>
      </c>
      <c r="U44" s="347">
        <f>SUM(U42:U43)</f>
        <v>85431496</v>
      </c>
      <c r="V44" s="355"/>
      <c r="W44" s="355"/>
      <c r="X44" s="349"/>
      <c r="Y44" s="350"/>
      <c r="Z44" s="350"/>
      <c r="AA44" s="351"/>
      <c r="AB44" s="350"/>
      <c r="AC44" s="350"/>
      <c r="AD44" s="351"/>
      <c r="AE44" s="352"/>
      <c r="AF44" s="352"/>
      <c r="AG44" s="351"/>
      <c r="AH44" s="354"/>
      <c r="AI44" s="354"/>
      <c r="AJ44" s="351"/>
    </row>
    <row r="45" spans="1:36" ht="14.25" customHeight="1">
      <c r="A45" s="604"/>
      <c r="B45" s="605"/>
      <c r="C45" s="605"/>
      <c r="D45" s="606"/>
      <c r="E45" s="606"/>
      <c r="F45" s="607"/>
      <c r="G45" s="607"/>
      <c r="H45" s="607"/>
      <c r="I45" s="607"/>
      <c r="J45" s="607"/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342"/>
      <c r="V45" s="319"/>
      <c r="W45" s="319"/>
      <c r="X45" s="316"/>
      <c r="Y45" s="315"/>
      <c r="Z45" s="315"/>
      <c r="AA45" s="320"/>
      <c r="AB45" s="318"/>
      <c r="AC45" s="318"/>
      <c r="AD45" s="320"/>
      <c r="AE45" s="318"/>
      <c r="AF45" s="321"/>
      <c r="AG45" s="320"/>
      <c r="AH45" s="318"/>
      <c r="AI45" s="318"/>
      <c r="AJ45" s="320"/>
    </row>
    <row r="46" spans="1:36" ht="19.5" customHeight="1">
      <c r="A46" s="604" t="s">
        <v>725</v>
      </c>
      <c r="B46" s="605" t="s">
        <v>726</v>
      </c>
      <c r="C46" s="605" t="s">
        <v>216</v>
      </c>
      <c r="D46" s="606">
        <v>0</v>
      </c>
      <c r="E46" s="606">
        <v>0</v>
      </c>
      <c r="F46" s="607"/>
      <c r="G46" s="607"/>
      <c r="H46" s="607">
        <v>254000</v>
      </c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342">
        <f>SUM(F46:T46)</f>
        <v>254000</v>
      </c>
      <c r="V46" s="319"/>
      <c r="W46" s="319"/>
      <c r="X46" s="316"/>
      <c r="Y46" s="315"/>
      <c r="Z46" s="315"/>
      <c r="AA46" s="320"/>
      <c r="AB46" s="318"/>
      <c r="AC46" s="318"/>
      <c r="AD46" s="320"/>
      <c r="AE46" s="318"/>
      <c r="AF46" s="321"/>
      <c r="AG46" s="320"/>
      <c r="AH46" s="318"/>
      <c r="AI46" s="318"/>
      <c r="AJ46" s="320"/>
    </row>
    <row r="47" spans="1:36" ht="19.5" customHeight="1">
      <c r="A47" s="604" t="s">
        <v>465</v>
      </c>
      <c r="B47" s="605" t="s">
        <v>525</v>
      </c>
      <c r="C47" s="605" t="s">
        <v>216</v>
      </c>
      <c r="D47" s="606">
        <v>0</v>
      </c>
      <c r="E47" s="606">
        <v>0</v>
      </c>
      <c r="F47" s="607"/>
      <c r="G47" s="607"/>
      <c r="H47" s="607"/>
      <c r="I47" s="607">
        <v>300000</v>
      </c>
      <c r="J47" s="607"/>
      <c r="K47" s="607"/>
      <c r="L47" s="607"/>
      <c r="M47" s="607"/>
      <c r="N47" s="607"/>
      <c r="O47" s="607"/>
      <c r="P47" s="607"/>
      <c r="Q47" s="607"/>
      <c r="R47" s="607"/>
      <c r="S47" s="607"/>
      <c r="T47" s="607"/>
      <c r="U47" s="342">
        <f>SUM(F47:T47)</f>
        <v>300000</v>
      </c>
      <c r="V47" s="319"/>
      <c r="W47" s="319"/>
      <c r="X47" s="316"/>
      <c r="Y47" s="315"/>
      <c r="Z47" s="315"/>
      <c r="AA47" s="320"/>
      <c r="AB47" s="318"/>
      <c r="AC47" s="318"/>
      <c r="AD47" s="320"/>
      <c r="AE47" s="318"/>
      <c r="AF47" s="321"/>
      <c r="AG47" s="320"/>
      <c r="AH47" s="318"/>
      <c r="AI47" s="318"/>
      <c r="AJ47" s="320"/>
    </row>
    <row r="48" spans="1:36" ht="19.5" customHeight="1">
      <c r="A48" s="604" t="s">
        <v>737</v>
      </c>
      <c r="B48" s="605" t="s">
        <v>738</v>
      </c>
      <c r="C48" s="605" t="s">
        <v>216</v>
      </c>
      <c r="D48" s="606">
        <v>2</v>
      </c>
      <c r="E48" s="606">
        <v>2</v>
      </c>
      <c r="F48" s="607">
        <v>4480000</v>
      </c>
      <c r="G48" s="607">
        <v>1300000</v>
      </c>
      <c r="H48" s="607">
        <v>866000</v>
      </c>
      <c r="I48" s="607"/>
      <c r="J48" s="607"/>
      <c r="K48" s="607">
        <v>557740</v>
      </c>
      <c r="L48" s="607"/>
      <c r="M48" s="607"/>
      <c r="N48" s="607"/>
      <c r="O48" s="607"/>
      <c r="P48" s="607"/>
      <c r="Q48" s="607"/>
      <c r="R48" s="607"/>
      <c r="S48" s="607"/>
      <c r="T48" s="607"/>
      <c r="U48" s="342">
        <f>SUM(F48:T48)</f>
        <v>7203740</v>
      </c>
      <c r="V48" s="319"/>
      <c r="W48" s="319"/>
      <c r="X48" s="316"/>
      <c r="Y48" s="315"/>
      <c r="Z48" s="315"/>
      <c r="AA48" s="320"/>
      <c r="AB48" s="318"/>
      <c r="AC48" s="318"/>
      <c r="AD48" s="320"/>
      <c r="AE48" s="318"/>
      <c r="AF48" s="321"/>
      <c r="AG48" s="320"/>
      <c r="AH48" s="318"/>
      <c r="AI48" s="318"/>
      <c r="AJ48" s="320"/>
    </row>
    <row r="49" spans="1:36" ht="19.5" customHeight="1">
      <c r="A49" s="628">
        <v>107051</v>
      </c>
      <c r="B49" s="605" t="s">
        <v>466</v>
      </c>
      <c r="C49" s="605" t="s">
        <v>216</v>
      </c>
      <c r="D49" s="606">
        <v>0</v>
      </c>
      <c r="E49" s="606">
        <v>0</v>
      </c>
      <c r="F49" s="607"/>
      <c r="G49" s="607"/>
      <c r="H49" s="607">
        <v>670000</v>
      </c>
      <c r="I49" s="607"/>
      <c r="J49" s="607"/>
      <c r="K49" s="607">
        <v>300000</v>
      </c>
      <c r="L49" s="607"/>
      <c r="M49" s="607"/>
      <c r="N49" s="607"/>
      <c r="O49" s="607"/>
      <c r="P49" s="607"/>
      <c r="Q49" s="607"/>
      <c r="R49" s="607"/>
      <c r="S49" s="607"/>
      <c r="T49" s="607"/>
      <c r="U49" s="342">
        <f>SUM(F49:T49)</f>
        <v>970000</v>
      </c>
      <c r="V49" s="319"/>
      <c r="W49" s="319"/>
      <c r="X49" s="316"/>
      <c r="Y49" s="318"/>
      <c r="Z49" s="318"/>
      <c r="AA49" s="320"/>
      <c r="AB49" s="318"/>
      <c r="AC49" s="318"/>
      <c r="AD49" s="320"/>
      <c r="AE49" s="318"/>
      <c r="AF49" s="321"/>
      <c r="AG49" s="320"/>
      <c r="AH49" s="320"/>
      <c r="AI49" s="320"/>
      <c r="AJ49" s="320"/>
    </row>
    <row r="50" spans="1:36" s="330" customFormat="1" ht="19.5" customHeight="1">
      <c r="A50" s="595">
        <v>107060</v>
      </c>
      <c r="B50" s="605" t="s">
        <v>467</v>
      </c>
      <c r="C50" s="598" t="s">
        <v>216</v>
      </c>
      <c r="D50" s="617">
        <v>0</v>
      </c>
      <c r="E50" s="617">
        <v>0</v>
      </c>
      <c r="F50" s="618">
        <v>200000</v>
      </c>
      <c r="G50" s="618">
        <v>100000</v>
      </c>
      <c r="H50" s="618">
        <v>690000</v>
      </c>
      <c r="I50" s="618">
        <v>5000000</v>
      </c>
      <c r="J50" s="618"/>
      <c r="K50" s="618">
        <v>430000</v>
      </c>
      <c r="L50" s="618">
        <v>50000</v>
      </c>
      <c r="M50" s="618"/>
      <c r="N50" s="618"/>
      <c r="O50" s="618"/>
      <c r="P50" s="618"/>
      <c r="Q50" s="618"/>
      <c r="R50" s="618"/>
      <c r="S50" s="618"/>
      <c r="T50" s="618"/>
      <c r="U50" s="342">
        <f>SUM(F50:T50)</f>
        <v>6470000</v>
      </c>
      <c r="V50" s="327"/>
      <c r="W50" s="327"/>
      <c r="X50" s="327"/>
      <c r="Y50" s="329"/>
      <c r="Z50" s="329"/>
      <c r="AA50" s="332"/>
      <c r="AB50" s="329"/>
      <c r="AC50" s="329"/>
      <c r="AD50" s="332"/>
      <c r="AE50" s="329"/>
      <c r="AF50" s="337"/>
      <c r="AG50" s="332"/>
      <c r="AH50" s="329"/>
      <c r="AI50" s="329"/>
      <c r="AJ50" s="332"/>
    </row>
    <row r="51" spans="1:36" s="346" customFormat="1" ht="19.5" customHeight="1">
      <c r="A51" s="623" t="s">
        <v>228</v>
      </c>
      <c r="B51" s="611" t="s">
        <v>464</v>
      </c>
      <c r="C51" s="370"/>
      <c r="D51" s="612">
        <f>SUM(D47:D50)</f>
        <v>2</v>
      </c>
      <c r="E51" s="612">
        <f>SUM(E47:E50)</f>
        <v>2</v>
      </c>
      <c r="F51" s="613">
        <f>SUM(F46:F50)</f>
        <v>4680000</v>
      </c>
      <c r="G51" s="613">
        <f aca="true" t="shared" si="10" ref="G51:T51">SUM(G46:G50)</f>
        <v>1400000</v>
      </c>
      <c r="H51" s="613">
        <f t="shared" si="10"/>
        <v>2480000</v>
      </c>
      <c r="I51" s="613">
        <f t="shared" si="10"/>
        <v>5300000</v>
      </c>
      <c r="J51" s="613">
        <f t="shared" si="10"/>
        <v>0</v>
      </c>
      <c r="K51" s="613">
        <f t="shared" si="10"/>
        <v>1287740</v>
      </c>
      <c r="L51" s="613">
        <f t="shared" si="10"/>
        <v>50000</v>
      </c>
      <c r="M51" s="613">
        <f t="shared" si="10"/>
        <v>0</v>
      </c>
      <c r="N51" s="613">
        <f t="shared" si="10"/>
        <v>0</v>
      </c>
      <c r="O51" s="613">
        <f t="shared" si="10"/>
        <v>0</v>
      </c>
      <c r="P51" s="613">
        <f t="shared" si="10"/>
        <v>0</v>
      </c>
      <c r="Q51" s="613">
        <f t="shared" si="10"/>
        <v>0</v>
      </c>
      <c r="R51" s="613">
        <f t="shared" si="10"/>
        <v>0</v>
      </c>
      <c r="S51" s="613">
        <f t="shared" si="10"/>
        <v>0</v>
      </c>
      <c r="T51" s="613">
        <f t="shared" si="10"/>
        <v>0</v>
      </c>
      <c r="U51" s="347">
        <f>SUM(U46:U50)</f>
        <v>15197740</v>
      </c>
      <c r="V51" s="348"/>
      <c r="W51" s="348"/>
      <c r="X51" s="348"/>
      <c r="Y51" s="358"/>
      <c r="Z51" s="358"/>
      <c r="AA51" s="351"/>
      <c r="AB51" s="358"/>
      <c r="AC51" s="358"/>
      <c r="AD51" s="351"/>
      <c r="AE51" s="358"/>
      <c r="AF51" s="359"/>
      <c r="AG51" s="351"/>
      <c r="AH51" s="358"/>
      <c r="AI51" s="358"/>
      <c r="AJ51" s="351"/>
    </row>
    <row r="52" spans="1:36" ht="9.75" customHeight="1">
      <c r="A52" s="604"/>
      <c r="B52" s="605"/>
      <c r="C52" s="605"/>
      <c r="D52" s="606"/>
      <c r="E52" s="606"/>
      <c r="F52" s="607"/>
      <c r="G52" s="607"/>
      <c r="H52" s="607"/>
      <c r="I52" s="607"/>
      <c r="J52" s="607"/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342"/>
      <c r="V52" s="319"/>
      <c r="W52" s="319"/>
      <c r="X52" s="316"/>
      <c r="Y52" s="315"/>
      <c r="Z52" s="315"/>
      <c r="AA52" s="320"/>
      <c r="AB52" s="318"/>
      <c r="AC52" s="318"/>
      <c r="AD52" s="320"/>
      <c r="AE52" s="318"/>
      <c r="AF52" s="321"/>
      <c r="AG52" s="320"/>
      <c r="AH52" s="318"/>
      <c r="AI52" s="318"/>
      <c r="AJ52" s="320"/>
    </row>
    <row r="53" spans="1:36" s="346" customFormat="1" ht="19.5" customHeight="1">
      <c r="A53" s="629"/>
      <c r="B53" s="611" t="s">
        <v>468</v>
      </c>
      <c r="C53" s="611"/>
      <c r="D53" s="612">
        <f>D13+D17+D20+D25+D32+D40+D44+D51</f>
        <v>25</v>
      </c>
      <c r="E53" s="612">
        <f>E13+E17+E20+E25+E32+E40+E44+E51</f>
        <v>16.3</v>
      </c>
      <c r="F53" s="613">
        <f>F13+F17+F20+F25+F32+F40+F44+F51</f>
        <v>56062080</v>
      </c>
      <c r="G53" s="613">
        <f aca="true" t="shared" si="11" ref="G53:T53">G13+G17+G20+G25+G32+G40+G44+G51</f>
        <v>14800000</v>
      </c>
      <c r="H53" s="613">
        <f t="shared" si="11"/>
        <v>66766700</v>
      </c>
      <c r="I53" s="613">
        <f t="shared" si="11"/>
        <v>5300000</v>
      </c>
      <c r="J53" s="613">
        <f t="shared" si="11"/>
        <v>300000</v>
      </c>
      <c r="K53" s="613">
        <f t="shared" si="11"/>
        <v>50195946</v>
      </c>
      <c r="L53" s="613">
        <f t="shared" si="11"/>
        <v>4350000</v>
      </c>
      <c r="M53" s="613">
        <f t="shared" si="11"/>
        <v>2770000</v>
      </c>
      <c r="N53" s="613">
        <f t="shared" si="11"/>
        <v>2000000</v>
      </c>
      <c r="O53" s="613">
        <f t="shared" si="11"/>
        <v>26458831</v>
      </c>
      <c r="P53" s="613">
        <f t="shared" si="11"/>
        <v>5307800</v>
      </c>
      <c r="Q53" s="613">
        <f t="shared" si="11"/>
        <v>0</v>
      </c>
      <c r="R53" s="613">
        <f t="shared" si="11"/>
        <v>0</v>
      </c>
      <c r="S53" s="613">
        <f t="shared" si="11"/>
        <v>0</v>
      </c>
      <c r="T53" s="613">
        <f t="shared" si="11"/>
        <v>4110757</v>
      </c>
      <c r="U53" s="613">
        <f>U13+U17+U20+U25+U32+U40+U44+U51</f>
        <v>238422114</v>
      </c>
      <c r="V53" s="348"/>
      <c r="W53" s="348"/>
      <c r="X53" s="356"/>
      <c r="Y53" s="357"/>
      <c r="Z53" s="357"/>
      <c r="AA53" s="357"/>
      <c r="AB53" s="358"/>
      <c r="AC53" s="358"/>
      <c r="AD53" s="358"/>
      <c r="AE53" s="358"/>
      <c r="AF53" s="358"/>
      <c r="AG53" s="358"/>
      <c r="AH53" s="358"/>
      <c r="AI53" s="358"/>
      <c r="AJ53" s="358"/>
    </row>
    <row r="54" spans="1:36" ht="13.5" customHeight="1">
      <c r="A54" s="340"/>
      <c r="B54" s="626"/>
      <c r="C54" s="626"/>
      <c r="D54" s="627"/>
      <c r="E54" s="627"/>
      <c r="F54" s="615"/>
      <c r="G54" s="615"/>
      <c r="H54" s="615"/>
      <c r="I54" s="615"/>
      <c r="J54" s="615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342"/>
      <c r="V54" s="316"/>
      <c r="W54" s="316"/>
      <c r="X54" s="317"/>
      <c r="Y54" s="315"/>
      <c r="Z54" s="315"/>
      <c r="AA54" s="315"/>
      <c r="AB54" s="318"/>
      <c r="AC54" s="318"/>
      <c r="AD54" s="318"/>
      <c r="AE54" s="318"/>
      <c r="AF54" s="318"/>
      <c r="AG54" s="318"/>
      <c r="AH54" s="318"/>
      <c r="AI54" s="318"/>
      <c r="AJ54" s="318"/>
    </row>
    <row r="55" spans="1:36" ht="19.5" customHeight="1">
      <c r="A55" s="340"/>
      <c r="B55" s="600" t="s">
        <v>530</v>
      </c>
      <c r="C55" s="630"/>
      <c r="D55" s="631"/>
      <c r="E55" s="631"/>
      <c r="F55" s="615"/>
      <c r="G55" s="615"/>
      <c r="H55" s="615"/>
      <c r="I55" s="607"/>
      <c r="J55" s="607"/>
      <c r="K55" s="615"/>
      <c r="L55" s="615"/>
      <c r="M55" s="615"/>
      <c r="N55" s="615"/>
      <c r="O55" s="615"/>
      <c r="P55" s="615"/>
      <c r="Q55" s="615"/>
      <c r="R55" s="615"/>
      <c r="S55" s="615"/>
      <c r="T55" s="615"/>
      <c r="U55" s="342"/>
      <c r="V55" s="316"/>
      <c r="W55" s="316"/>
      <c r="X55" s="317"/>
      <c r="Y55" s="315"/>
      <c r="Z55" s="315"/>
      <c r="AA55" s="315"/>
      <c r="AB55" s="318"/>
      <c r="AC55" s="318"/>
      <c r="AD55" s="318"/>
      <c r="AE55" s="318"/>
      <c r="AF55" s="318"/>
      <c r="AG55" s="318"/>
      <c r="AH55" s="318"/>
      <c r="AI55" s="318"/>
      <c r="AJ55" s="318"/>
    </row>
    <row r="56" spans="1:36" ht="19.5" customHeight="1">
      <c r="A56" s="604" t="s">
        <v>433</v>
      </c>
      <c r="B56" s="605" t="s">
        <v>434</v>
      </c>
      <c r="C56" s="605" t="s">
        <v>216</v>
      </c>
      <c r="D56" s="606">
        <v>13</v>
      </c>
      <c r="E56" s="606">
        <v>13</v>
      </c>
      <c r="F56" s="607">
        <v>30612573</v>
      </c>
      <c r="G56" s="607">
        <v>8556643</v>
      </c>
      <c r="H56" s="607">
        <v>7361437</v>
      </c>
      <c r="I56" s="607"/>
      <c r="J56" s="607"/>
      <c r="K56" s="607"/>
      <c r="L56" s="607"/>
      <c r="M56" s="607"/>
      <c r="N56" s="607"/>
      <c r="O56" s="607">
        <v>1457165</v>
      </c>
      <c r="P56" s="607"/>
      <c r="Q56" s="607"/>
      <c r="R56" s="607"/>
      <c r="S56" s="607"/>
      <c r="T56" s="607"/>
      <c r="U56" s="342">
        <f>SUM(F56:T56)</f>
        <v>47987818</v>
      </c>
      <c r="V56" s="316"/>
      <c r="W56" s="316"/>
      <c r="X56" s="317"/>
      <c r="Y56" s="315"/>
      <c r="Z56" s="315"/>
      <c r="AA56" s="315"/>
      <c r="AB56" s="318"/>
      <c r="AC56" s="318"/>
      <c r="AD56" s="318"/>
      <c r="AE56" s="318"/>
      <c r="AF56" s="318"/>
      <c r="AG56" s="318"/>
      <c r="AH56" s="318"/>
      <c r="AI56" s="318"/>
      <c r="AJ56" s="318"/>
    </row>
    <row r="57" spans="1:36" s="346" customFormat="1" ht="19.5" customHeight="1">
      <c r="A57" s="629"/>
      <c r="B57" s="611" t="s">
        <v>469</v>
      </c>
      <c r="C57" s="611"/>
      <c r="D57" s="612">
        <f aca="true" t="shared" si="12" ref="D57:S57">SUM(D56:D56)</f>
        <v>13</v>
      </c>
      <c r="E57" s="612">
        <f>SUM(E56:E56)</f>
        <v>13</v>
      </c>
      <c r="F57" s="613">
        <f t="shared" si="12"/>
        <v>30612573</v>
      </c>
      <c r="G57" s="613">
        <f t="shared" si="12"/>
        <v>8556643</v>
      </c>
      <c r="H57" s="613">
        <f t="shared" si="12"/>
        <v>7361437</v>
      </c>
      <c r="I57" s="613">
        <f t="shared" si="12"/>
        <v>0</v>
      </c>
      <c r="J57" s="613">
        <f t="shared" si="12"/>
        <v>0</v>
      </c>
      <c r="K57" s="613">
        <f t="shared" si="12"/>
        <v>0</v>
      </c>
      <c r="L57" s="613">
        <f t="shared" si="12"/>
        <v>0</v>
      </c>
      <c r="M57" s="613">
        <f t="shared" si="12"/>
        <v>0</v>
      </c>
      <c r="N57" s="613">
        <f t="shared" si="12"/>
        <v>0</v>
      </c>
      <c r="O57" s="613">
        <f t="shared" si="12"/>
        <v>1457165</v>
      </c>
      <c r="P57" s="613">
        <f t="shared" si="12"/>
        <v>0</v>
      </c>
      <c r="Q57" s="613">
        <f t="shared" si="12"/>
        <v>0</v>
      </c>
      <c r="R57" s="613">
        <f t="shared" si="12"/>
        <v>0</v>
      </c>
      <c r="S57" s="613">
        <f t="shared" si="12"/>
        <v>0</v>
      </c>
      <c r="T57" s="613"/>
      <c r="U57" s="347">
        <f>SUM(U56:U56)</f>
        <v>47987818</v>
      </c>
      <c r="V57" s="348"/>
      <c r="W57" s="348"/>
      <c r="X57" s="356"/>
      <c r="Y57" s="357"/>
      <c r="Z57" s="357"/>
      <c r="AA57" s="357"/>
      <c r="AB57" s="358"/>
      <c r="AC57" s="358"/>
      <c r="AD57" s="358"/>
      <c r="AE57" s="358"/>
      <c r="AF57" s="358"/>
      <c r="AG57" s="358"/>
      <c r="AH57" s="358"/>
      <c r="AI57" s="358"/>
      <c r="AJ57" s="358"/>
    </row>
    <row r="58" spans="1:36" ht="19.5" customHeight="1">
      <c r="A58" s="340"/>
      <c r="B58" s="626"/>
      <c r="C58" s="626"/>
      <c r="D58" s="627"/>
      <c r="E58" s="627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342"/>
      <c r="V58" s="316"/>
      <c r="W58" s="316"/>
      <c r="X58" s="317"/>
      <c r="Y58" s="315"/>
      <c r="Z58" s="315"/>
      <c r="AA58" s="315"/>
      <c r="AB58" s="318"/>
      <c r="AC58" s="318"/>
      <c r="AD58" s="318"/>
      <c r="AE58" s="318"/>
      <c r="AF58" s="318"/>
      <c r="AG58" s="318"/>
      <c r="AH58" s="318"/>
      <c r="AI58" s="318"/>
      <c r="AJ58" s="318"/>
    </row>
    <row r="59" spans="1:36" s="346" customFormat="1" ht="24.75" customHeight="1">
      <c r="A59" s="632"/>
      <c r="B59" s="611" t="s">
        <v>477</v>
      </c>
      <c r="C59" s="611"/>
      <c r="D59" s="624">
        <f aca="true" t="shared" si="13" ref="D59:T59">D53+D57</f>
        <v>38</v>
      </c>
      <c r="E59" s="624">
        <f>E53+E57</f>
        <v>29.3</v>
      </c>
      <c r="F59" s="613">
        <f t="shared" si="13"/>
        <v>86674653</v>
      </c>
      <c r="G59" s="613">
        <f t="shared" si="13"/>
        <v>23356643</v>
      </c>
      <c r="H59" s="613">
        <f t="shared" si="13"/>
        <v>74128137</v>
      </c>
      <c r="I59" s="613">
        <f t="shared" si="13"/>
        <v>5300000</v>
      </c>
      <c r="J59" s="613">
        <f t="shared" si="13"/>
        <v>300000</v>
      </c>
      <c r="K59" s="613">
        <f t="shared" si="13"/>
        <v>50195946</v>
      </c>
      <c r="L59" s="613">
        <f t="shared" si="13"/>
        <v>4350000</v>
      </c>
      <c r="M59" s="613">
        <f t="shared" si="13"/>
        <v>2770000</v>
      </c>
      <c r="N59" s="613">
        <f t="shared" si="13"/>
        <v>2000000</v>
      </c>
      <c r="O59" s="613">
        <f t="shared" si="13"/>
        <v>27915996</v>
      </c>
      <c r="P59" s="613">
        <f t="shared" si="13"/>
        <v>5307800</v>
      </c>
      <c r="Q59" s="613">
        <f t="shared" si="13"/>
        <v>0</v>
      </c>
      <c r="R59" s="613">
        <f t="shared" si="13"/>
        <v>0</v>
      </c>
      <c r="S59" s="613">
        <f t="shared" si="13"/>
        <v>0</v>
      </c>
      <c r="T59" s="613">
        <f t="shared" si="13"/>
        <v>4110757</v>
      </c>
      <c r="U59" s="347">
        <f>U53+U57</f>
        <v>286409932</v>
      </c>
      <c r="V59" s="360"/>
      <c r="W59" s="360"/>
      <c r="X59" s="361"/>
      <c r="Y59" s="352"/>
      <c r="Z59" s="352"/>
      <c r="AA59" s="353"/>
      <c r="AB59" s="352"/>
      <c r="AC59" s="352"/>
      <c r="AD59" s="353"/>
      <c r="AE59" s="352"/>
      <c r="AF59" s="352"/>
      <c r="AG59" s="353"/>
      <c r="AH59" s="353"/>
      <c r="AI59" s="352"/>
      <c r="AJ59" s="353"/>
    </row>
    <row r="60" ht="13.5" customHeight="1"/>
    <row r="61" ht="13.5" customHeight="1"/>
    <row r="62" ht="13.5" customHeight="1"/>
  </sheetData>
  <sheetProtection/>
  <mergeCells count="20">
    <mergeCell ref="A1:U1"/>
    <mergeCell ref="T3:U3"/>
    <mergeCell ref="AH4:AJ4"/>
    <mergeCell ref="AB4:AD4"/>
    <mergeCell ref="AE4:AG4"/>
    <mergeCell ref="U4:U5"/>
    <mergeCell ref="Y4:AA4"/>
    <mergeCell ref="O4:O5"/>
    <mergeCell ref="Q4:S4"/>
    <mergeCell ref="P4:P5"/>
    <mergeCell ref="T4:T5"/>
    <mergeCell ref="J4:N4"/>
    <mergeCell ref="I4:I5"/>
    <mergeCell ref="A4:A5"/>
    <mergeCell ref="B4:B5"/>
    <mergeCell ref="F4:F5"/>
    <mergeCell ref="G4:G5"/>
    <mergeCell ref="H4:H5"/>
    <mergeCell ref="D4:D5"/>
    <mergeCell ref="E4:E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  <rowBreaks count="1" manualBreakCount="1">
    <brk id="44" max="19" man="1"/>
  </rowBreaks>
  <colBreaks count="1" manualBreakCount="1">
    <brk id="2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51"/>
  <sheetViews>
    <sheetView zoomScale="80" zoomScaleNormal="80" zoomScaleSheetLayoutView="71" zoomScalePageLayoutView="0" workbookViewId="0" topLeftCell="A1">
      <selection activeCell="D2" sqref="D2"/>
    </sheetView>
  </sheetViews>
  <sheetFormatPr defaultColWidth="9.140625" defaultRowHeight="12.75"/>
  <cols>
    <col min="1" max="1" width="5.8515625" style="169" customWidth="1"/>
    <col min="2" max="2" width="11.140625" style="169" customWidth="1"/>
    <col min="3" max="3" width="0.13671875" style="169" hidden="1" customWidth="1"/>
    <col min="4" max="4" width="47.421875" style="169" customWidth="1"/>
    <col min="5" max="5" width="14.140625" style="169" customWidth="1"/>
    <col min="6" max="6" width="13.421875" style="169" customWidth="1"/>
    <col min="7" max="7" width="13.57421875" style="169" customWidth="1"/>
    <col min="8" max="8" width="12.28125" style="169" customWidth="1"/>
    <col min="9" max="9" width="13.421875" style="169" customWidth="1"/>
    <col min="10" max="10" width="11.421875" style="169" customWidth="1"/>
    <col min="11" max="11" width="14.140625" style="169" customWidth="1"/>
    <col min="12" max="12" width="12.8515625" style="169" customWidth="1"/>
    <col min="13" max="13" width="14.00390625" style="169" customWidth="1"/>
    <col min="14" max="14" width="12.8515625" style="169" customWidth="1"/>
    <col min="15" max="15" width="12.7109375" style="169" customWidth="1"/>
    <col min="16" max="16" width="18.00390625" style="169" customWidth="1"/>
    <col min="17" max="16384" width="9.140625" style="169" customWidth="1"/>
  </cols>
  <sheetData>
    <row r="1" spans="1:20" s="516" customFormat="1" ht="15.75">
      <c r="A1" s="731" t="s">
        <v>727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  <c r="R1" s="731"/>
      <c r="S1" s="731"/>
      <c r="T1" s="731"/>
    </row>
    <row r="2" spans="3:16" s="516" customFormat="1" ht="15.75">
      <c r="C2" s="527"/>
      <c r="D2" s="814" t="s">
        <v>740</v>
      </c>
      <c r="P2" s="528" t="s">
        <v>734</v>
      </c>
    </row>
    <row r="3" spans="3:16" s="516" customFormat="1" ht="12.75">
      <c r="C3" s="527"/>
      <c r="D3" s="527"/>
      <c r="O3" s="749" t="s">
        <v>629</v>
      </c>
      <c r="P3" s="749"/>
    </row>
    <row r="4" spans="1:16" s="338" customFormat="1" ht="45" customHeight="1">
      <c r="A4" s="751" t="s">
        <v>98</v>
      </c>
      <c r="B4" s="751" t="s">
        <v>107</v>
      </c>
      <c r="C4" s="751" t="s">
        <v>478</v>
      </c>
      <c r="D4" s="753" t="s">
        <v>220</v>
      </c>
      <c r="E4" s="757" t="s">
        <v>479</v>
      </c>
      <c r="F4" s="758"/>
      <c r="G4" s="751" t="s">
        <v>480</v>
      </c>
      <c r="H4" s="751" t="s">
        <v>481</v>
      </c>
      <c r="I4" s="751" t="s">
        <v>482</v>
      </c>
      <c r="J4" s="751" t="s">
        <v>483</v>
      </c>
      <c r="K4" s="757" t="s">
        <v>484</v>
      </c>
      <c r="L4" s="758"/>
      <c r="M4" s="746" t="s">
        <v>485</v>
      </c>
      <c r="N4" s="746"/>
      <c r="O4" s="751" t="s">
        <v>486</v>
      </c>
      <c r="P4" s="755" t="s">
        <v>487</v>
      </c>
    </row>
    <row r="5" spans="1:16" s="338" customFormat="1" ht="67.5">
      <c r="A5" s="752"/>
      <c r="B5" s="752"/>
      <c r="C5" s="752"/>
      <c r="D5" s="754"/>
      <c r="E5" s="674" t="s">
        <v>532</v>
      </c>
      <c r="F5" s="550" t="s">
        <v>533</v>
      </c>
      <c r="G5" s="752"/>
      <c r="H5" s="752"/>
      <c r="I5" s="752"/>
      <c r="J5" s="752"/>
      <c r="K5" s="675" t="s">
        <v>488</v>
      </c>
      <c r="L5" s="675" t="s">
        <v>489</v>
      </c>
      <c r="M5" s="676" t="s">
        <v>490</v>
      </c>
      <c r="N5" s="676" t="s">
        <v>491</v>
      </c>
      <c r="O5" s="752"/>
      <c r="P5" s="756"/>
    </row>
    <row r="6" spans="1:16" ht="24.75" customHeight="1">
      <c r="A6" s="633"/>
      <c r="B6" s="634"/>
      <c r="C6" s="362"/>
      <c r="D6" s="635" t="s">
        <v>529</v>
      </c>
      <c r="E6" s="363"/>
      <c r="F6" s="364"/>
      <c r="G6" s="364"/>
      <c r="H6" s="365"/>
      <c r="I6" s="365"/>
      <c r="J6" s="364"/>
      <c r="K6" s="365"/>
      <c r="L6" s="365"/>
      <c r="M6" s="365"/>
      <c r="N6" s="364"/>
      <c r="O6" s="364"/>
      <c r="P6" s="364"/>
    </row>
    <row r="7" spans="1:16" ht="21.75" customHeight="1">
      <c r="A7" s="636"/>
      <c r="B7" s="637" t="s">
        <v>433</v>
      </c>
      <c r="C7" s="638"/>
      <c r="D7" s="638" t="s">
        <v>434</v>
      </c>
      <c r="E7" s="639"/>
      <c r="F7" s="639"/>
      <c r="G7" s="639"/>
      <c r="H7" s="639"/>
      <c r="I7" s="639">
        <v>365000</v>
      </c>
      <c r="J7" s="639"/>
      <c r="K7" s="639"/>
      <c r="L7" s="639"/>
      <c r="M7" s="639"/>
      <c r="N7" s="639"/>
      <c r="O7" s="639"/>
      <c r="P7" s="343">
        <f aca="true" t="shared" si="0" ref="P7:P12">SUM(E7:O7)</f>
        <v>365000</v>
      </c>
    </row>
    <row r="8" spans="1:16" ht="21.75" customHeight="1">
      <c r="A8" s="636"/>
      <c r="B8" s="640" t="s">
        <v>435</v>
      </c>
      <c r="C8" s="594">
        <v>960302</v>
      </c>
      <c r="D8" s="638" t="s">
        <v>492</v>
      </c>
      <c r="E8" s="639"/>
      <c r="F8" s="639"/>
      <c r="G8" s="639"/>
      <c r="H8" s="639"/>
      <c r="I8" s="639">
        <v>74000</v>
      </c>
      <c r="J8" s="639"/>
      <c r="K8" s="639"/>
      <c r="L8" s="639"/>
      <c r="M8" s="639"/>
      <c r="N8" s="639"/>
      <c r="O8" s="639"/>
      <c r="P8" s="343">
        <f t="shared" si="0"/>
        <v>74000</v>
      </c>
    </row>
    <row r="9" spans="1:16" ht="21.75" customHeight="1">
      <c r="A9" s="636"/>
      <c r="B9" s="641" t="s">
        <v>114</v>
      </c>
      <c r="C9" s="594"/>
      <c r="D9" s="594" t="s">
        <v>512</v>
      </c>
      <c r="E9" s="639"/>
      <c r="F9" s="639"/>
      <c r="G9" s="639"/>
      <c r="H9" s="639"/>
      <c r="I9" s="639">
        <v>1000000</v>
      </c>
      <c r="J9" s="639"/>
      <c r="K9" s="639"/>
      <c r="L9" s="639"/>
      <c r="M9" s="639"/>
      <c r="N9" s="639"/>
      <c r="O9" s="639"/>
      <c r="P9" s="343">
        <f t="shared" si="0"/>
        <v>1000000</v>
      </c>
    </row>
    <row r="10" spans="1:16" ht="21.75" customHeight="1">
      <c r="A10" s="636"/>
      <c r="B10" s="641" t="s">
        <v>470</v>
      </c>
      <c r="C10" s="594"/>
      <c r="D10" s="594" t="s">
        <v>471</v>
      </c>
      <c r="E10" s="639"/>
      <c r="F10" s="639"/>
      <c r="G10" s="639"/>
      <c r="H10" s="639"/>
      <c r="I10" s="639">
        <v>11049000</v>
      </c>
      <c r="J10" s="639"/>
      <c r="K10" s="639"/>
      <c r="L10" s="639"/>
      <c r="M10" s="639"/>
      <c r="N10" s="639"/>
      <c r="O10" s="639"/>
      <c r="P10" s="343">
        <f t="shared" si="0"/>
        <v>11049000</v>
      </c>
    </row>
    <row r="11" spans="1:16" ht="21.75" customHeight="1">
      <c r="A11" s="636"/>
      <c r="B11" s="637" t="s">
        <v>493</v>
      </c>
      <c r="C11" s="638"/>
      <c r="D11" s="638" t="s">
        <v>494</v>
      </c>
      <c r="E11" s="639">
        <v>119681002</v>
      </c>
      <c r="F11" s="639"/>
      <c r="G11" s="642"/>
      <c r="H11" s="642"/>
      <c r="I11" s="642"/>
      <c r="J11" s="642"/>
      <c r="K11" s="642"/>
      <c r="L11" s="642"/>
      <c r="M11" s="642"/>
      <c r="N11" s="642"/>
      <c r="O11" s="642"/>
      <c r="P11" s="343">
        <f t="shared" si="0"/>
        <v>119681002</v>
      </c>
    </row>
    <row r="12" spans="1:16" ht="21.75" customHeight="1">
      <c r="A12" s="636"/>
      <c r="B12" s="643" t="s">
        <v>437</v>
      </c>
      <c r="C12" s="638"/>
      <c r="D12" s="638" t="s">
        <v>438</v>
      </c>
      <c r="E12" s="639"/>
      <c r="F12" s="639"/>
      <c r="G12" s="642"/>
      <c r="H12" s="642"/>
      <c r="I12" s="639"/>
      <c r="J12" s="642"/>
      <c r="K12" s="642"/>
      <c r="L12" s="642"/>
      <c r="M12" s="642"/>
      <c r="N12" s="642"/>
      <c r="O12" s="639">
        <v>12611164</v>
      </c>
      <c r="P12" s="343">
        <f t="shared" si="0"/>
        <v>12611164</v>
      </c>
    </row>
    <row r="13" spans="1:16" s="369" customFormat="1" ht="21.75" customHeight="1">
      <c r="A13" s="644" t="s">
        <v>431</v>
      </c>
      <c r="B13" s="645"/>
      <c r="C13" s="646"/>
      <c r="D13" s="647" t="s">
        <v>432</v>
      </c>
      <c r="E13" s="648">
        <f>SUM(E7:E12)</f>
        <v>119681002</v>
      </c>
      <c r="F13" s="648">
        <f aca="true" t="shared" si="1" ref="F13:P13">SUM(F7:F12)</f>
        <v>0</v>
      </c>
      <c r="G13" s="648">
        <f t="shared" si="1"/>
        <v>0</v>
      </c>
      <c r="H13" s="648">
        <f t="shared" si="1"/>
        <v>0</v>
      </c>
      <c r="I13" s="648">
        <f t="shared" si="1"/>
        <v>12488000</v>
      </c>
      <c r="J13" s="648">
        <f t="shared" si="1"/>
        <v>0</v>
      </c>
      <c r="K13" s="648">
        <f t="shared" si="1"/>
        <v>0</v>
      </c>
      <c r="L13" s="648">
        <f t="shared" si="1"/>
        <v>0</v>
      </c>
      <c r="M13" s="648">
        <f t="shared" si="1"/>
        <v>0</v>
      </c>
      <c r="N13" s="648">
        <f t="shared" si="1"/>
        <v>0</v>
      </c>
      <c r="O13" s="648">
        <f t="shared" si="1"/>
        <v>12611164</v>
      </c>
      <c r="P13" s="368">
        <f t="shared" si="1"/>
        <v>144780166</v>
      </c>
    </row>
    <row r="14" spans="1:16" ht="13.5" customHeight="1">
      <c r="A14" s="636"/>
      <c r="B14" s="649"/>
      <c r="C14" s="650"/>
      <c r="D14" s="651"/>
      <c r="E14" s="652"/>
      <c r="F14" s="652"/>
      <c r="G14" s="652"/>
      <c r="H14" s="652"/>
      <c r="I14" s="652"/>
      <c r="J14" s="652"/>
      <c r="K14" s="652"/>
      <c r="L14" s="652"/>
      <c r="M14" s="652"/>
      <c r="N14" s="652"/>
      <c r="O14" s="652"/>
      <c r="P14" s="366"/>
    </row>
    <row r="15" spans="1:16" ht="21.75" customHeight="1">
      <c r="A15" s="653"/>
      <c r="B15" s="637" t="s">
        <v>441</v>
      </c>
      <c r="C15" s="638"/>
      <c r="D15" s="638" t="s">
        <v>442</v>
      </c>
      <c r="E15" s="639"/>
      <c r="F15" s="639">
        <v>8300000</v>
      </c>
      <c r="G15" s="639"/>
      <c r="H15" s="639"/>
      <c r="I15" s="639"/>
      <c r="J15" s="639"/>
      <c r="K15" s="639"/>
      <c r="L15" s="639"/>
      <c r="M15" s="639"/>
      <c r="N15" s="639"/>
      <c r="O15" s="639"/>
      <c r="P15" s="343">
        <f>SUM(E15:O15)</f>
        <v>8300000</v>
      </c>
    </row>
    <row r="16" spans="1:16" s="369" customFormat="1" ht="21.75" customHeight="1">
      <c r="A16" s="654" t="s">
        <v>439</v>
      </c>
      <c r="B16" s="655"/>
      <c r="C16" s="656"/>
      <c r="D16" s="654" t="s">
        <v>440</v>
      </c>
      <c r="E16" s="657">
        <f aca="true" t="shared" si="2" ref="E16:M16">SUM(E15:E15)</f>
        <v>0</v>
      </c>
      <c r="F16" s="657">
        <f t="shared" si="2"/>
        <v>8300000</v>
      </c>
      <c r="G16" s="657">
        <f t="shared" si="2"/>
        <v>0</v>
      </c>
      <c r="H16" s="657">
        <f t="shared" si="2"/>
        <v>0</v>
      </c>
      <c r="I16" s="657">
        <f t="shared" si="2"/>
        <v>0</v>
      </c>
      <c r="J16" s="657">
        <f t="shared" si="2"/>
        <v>0</v>
      </c>
      <c r="K16" s="657">
        <f t="shared" si="2"/>
        <v>0</v>
      </c>
      <c r="L16" s="657">
        <f t="shared" si="2"/>
        <v>0</v>
      </c>
      <c r="M16" s="657">
        <f t="shared" si="2"/>
        <v>0</v>
      </c>
      <c r="N16" s="657">
        <v>0</v>
      </c>
      <c r="O16" s="657">
        <f>SUM(O15:O15)</f>
        <v>0</v>
      </c>
      <c r="P16" s="344">
        <f>SUM(P15:P15)</f>
        <v>8300000</v>
      </c>
    </row>
    <row r="17" spans="1:16" ht="12" customHeight="1">
      <c r="A17" s="653"/>
      <c r="B17" s="637"/>
      <c r="C17" s="658"/>
      <c r="D17" s="638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343"/>
    </row>
    <row r="18" spans="1:16" ht="21.75" customHeight="1">
      <c r="A18" s="653"/>
      <c r="B18" s="637" t="s">
        <v>115</v>
      </c>
      <c r="C18" s="638"/>
      <c r="D18" s="638" t="s">
        <v>534</v>
      </c>
      <c r="E18" s="639"/>
      <c r="F18" s="639"/>
      <c r="G18" s="639"/>
      <c r="H18" s="639"/>
      <c r="I18" s="639">
        <v>3810000</v>
      </c>
      <c r="J18" s="639"/>
      <c r="K18" s="639"/>
      <c r="L18" s="639"/>
      <c r="M18" s="639"/>
      <c r="N18" s="639"/>
      <c r="O18" s="639"/>
      <c r="P18" s="343">
        <f>SUM(E18:O18)</f>
        <v>3810000</v>
      </c>
    </row>
    <row r="19" spans="1:16" s="369" customFormat="1" ht="21.75" customHeight="1">
      <c r="A19" s="654" t="s">
        <v>444</v>
      </c>
      <c r="B19" s="659"/>
      <c r="C19" s="655"/>
      <c r="D19" s="654" t="s">
        <v>445</v>
      </c>
      <c r="E19" s="657">
        <f>SUM(E18:E18)</f>
        <v>0</v>
      </c>
      <c r="F19" s="657"/>
      <c r="G19" s="657">
        <f aca="true" t="shared" si="3" ref="G19:P19">SUM(G18:G18)</f>
        <v>0</v>
      </c>
      <c r="H19" s="657">
        <f t="shared" si="3"/>
        <v>0</v>
      </c>
      <c r="I19" s="657">
        <f t="shared" si="3"/>
        <v>3810000</v>
      </c>
      <c r="J19" s="657">
        <f t="shared" si="3"/>
        <v>0</v>
      </c>
      <c r="K19" s="657">
        <f t="shared" si="3"/>
        <v>0</v>
      </c>
      <c r="L19" s="657">
        <f t="shared" si="3"/>
        <v>0</v>
      </c>
      <c r="M19" s="657">
        <f t="shared" si="3"/>
        <v>0</v>
      </c>
      <c r="N19" s="657">
        <f t="shared" si="3"/>
        <v>0</v>
      </c>
      <c r="O19" s="657">
        <f t="shared" si="3"/>
        <v>0</v>
      </c>
      <c r="P19" s="344">
        <f t="shared" si="3"/>
        <v>3810000</v>
      </c>
    </row>
    <row r="20" spans="1:16" ht="18" customHeight="1">
      <c r="A20" s="660"/>
      <c r="B20" s="638"/>
      <c r="C20" s="638"/>
      <c r="D20" s="661"/>
      <c r="E20" s="642"/>
      <c r="F20" s="642"/>
      <c r="G20" s="642"/>
      <c r="H20" s="642"/>
      <c r="I20" s="642"/>
      <c r="J20" s="642"/>
      <c r="K20" s="642"/>
      <c r="L20" s="642"/>
      <c r="M20" s="642"/>
      <c r="N20" s="642"/>
      <c r="O20" s="642"/>
      <c r="P20" s="343"/>
    </row>
    <row r="21" spans="1:16" ht="21.75" customHeight="1">
      <c r="A21" s="653"/>
      <c r="B21" s="637" t="s">
        <v>450</v>
      </c>
      <c r="C21" s="638"/>
      <c r="D21" s="638" t="s">
        <v>728</v>
      </c>
      <c r="E21" s="639"/>
      <c r="F21" s="639"/>
      <c r="G21" s="639"/>
      <c r="H21" s="639"/>
      <c r="I21" s="639">
        <v>7620</v>
      </c>
      <c r="J21" s="639"/>
      <c r="K21" s="639"/>
      <c r="L21" s="639"/>
      <c r="M21" s="639"/>
      <c r="N21" s="639"/>
      <c r="O21" s="639"/>
      <c r="P21" s="343">
        <f>SUM(E21:O21)</f>
        <v>7620</v>
      </c>
    </row>
    <row r="22" spans="1:16" ht="21.75" customHeight="1">
      <c r="A22" s="653"/>
      <c r="B22" s="637" t="s">
        <v>112</v>
      </c>
      <c r="C22" s="638"/>
      <c r="D22" s="638" t="s">
        <v>452</v>
      </c>
      <c r="E22" s="639"/>
      <c r="F22" s="639"/>
      <c r="G22" s="639"/>
      <c r="H22" s="639"/>
      <c r="I22" s="639">
        <v>107620</v>
      </c>
      <c r="J22" s="639"/>
      <c r="K22" s="639"/>
      <c r="L22" s="639"/>
      <c r="M22" s="639"/>
      <c r="N22" s="639"/>
      <c r="O22" s="639"/>
      <c r="P22" s="343">
        <f>SUM(E22:O22)</f>
        <v>107620</v>
      </c>
    </row>
    <row r="23" spans="1:16" s="369" customFormat="1" ht="21.75" customHeight="1">
      <c r="A23" s="662" t="s">
        <v>446</v>
      </c>
      <c r="B23" s="655"/>
      <c r="C23" s="656"/>
      <c r="D23" s="654" t="s">
        <v>447</v>
      </c>
      <c r="E23" s="657">
        <f>SUM(E22:E22)</f>
        <v>0</v>
      </c>
      <c r="F23" s="657"/>
      <c r="G23" s="657">
        <f>SUM(G22:G22)</f>
        <v>0</v>
      </c>
      <c r="H23" s="657">
        <f>SUM(H22:H22)</f>
        <v>0</v>
      </c>
      <c r="I23" s="657">
        <f>SUM(I21:I22)</f>
        <v>115240</v>
      </c>
      <c r="J23" s="657">
        <f aca="true" t="shared" si="4" ref="J23:O23">SUM(J21:J22)</f>
        <v>0</v>
      </c>
      <c r="K23" s="657">
        <f t="shared" si="4"/>
        <v>0</v>
      </c>
      <c r="L23" s="657">
        <f t="shared" si="4"/>
        <v>0</v>
      </c>
      <c r="M23" s="657">
        <f t="shared" si="4"/>
        <v>0</v>
      </c>
      <c r="N23" s="657">
        <f t="shared" si="4"/>
        <v>0</v>
      </c>
      <c r="O23" s="657">
        <f t="shared" si="4"/>
        <v>0</v>
      </c>
      <c r="P23" s="344">
        <f>SUM(P21:P22)</f>
        <v>115240</v>
      </c>
    </row>
    <row r="24" spans="1:16" ht="12" customHeight="1">
      <c r="A24" s="663"/>
      <c r="B24" s="594"/>
      <c r="C24" s="664"/>
      <c r="D24" s="660"/>
      <c r="E24" s="642"/>
      <c r="F24" s="642"/>
      <c r="G24" s="642"/>
      <c r="H24" s="642"/>
      <c r="I24" s="642"/>
      <c r="J24" s="642"/>
      <c r="K24" s="642"/>
      <c r="L24" s="642"/>
      <c r="M24" s="642"/>
      <c r="N24" s="642"/>
      <c r="O24" s="642"/>
      <c r="P24" s="343"/>
    </row>
    <row r="25" spans="1:16" ht="21.75" customHeight="1">
      <c r="A25" s="663"/>
      <c r="B25" s="637" t="s">
        <v>455</v>
      </c>
      <c r="C25" s="664"/>
      <c r="D25" s="638" t="s">
        <v>456</v>
      </c>
      <c r="E25" s="639"/>
      <c r="F25" s="639">
        <v>21700000</v>
      </c>
      <c r="G25" s="639"/>
      <c r="H25" s="639"/>
      <c r="I25" s="639">
        <v>607620</v>
      </c>
      <c r="J25" s="639"/>
      <c r="K25" s="639"/>
      <c r="L25" s="639"/>
      <c r="M25" s="639"/>
      <c r="N25" s="639"/>
      <c r="O25" s="639"/>
      <c r="P25" s="343">
        <f>SUM(E25:O25)</f>
        <v>22307620</v>
      </c>
    </row>
    <row r="26" spans="1:75" ht="21.75" customHeight="1">
      <c r="A26" s="653"/>
      <c r="B26" s="637" t="s">
        <v>457</v>
      </c>
      <c r="C26" s="638"/>
      <c r="D26" s="638" t="s">
        <v>458</v>
      </c>
      <c r="E26" s="639"/>
      <c r="F26" s="639">
        <v>5608366</v>
      </c>
      <c r="G26" s="639"/>
      <c r="H26" s="639"/>
      <c r="I26" s="639"/>
      <c r="J26" s="639"/>
      <c r="K26" s="639"/>
      <c r="L26" s="639"/>
      <c r="M26" s="639"/>
      <c r="N26" s="639"/>
      <c r="O26" s="639"/>
      <c r="P26" s="343">
        <f>SUM(E26:O26)</f>
        <v>5608366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71"/>
      <c r="BE26" s="171"/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</row>
    <row r="27" spans="1:16" ht="21.75" customHeight="1">
      <c r="A27" s="653"/>
      <c r="B27" s="637" t="s">
        <v>459</v>
      </c>
      <c r="C27" s="638"/>
      <c r="D27" s="638" t="s">
        <v>460</v>
      </c>
      <c r="E27" s="639"/>
      <c r="F27" s="639">
        <v>3200000</v>
      </c>
      <c r="G27" s="639"/>
      <c r="H27" s="639"/>
      <c r="I27" s="639">
        <v>19050</v>
      </c>
      <c r="J27" s="639"/>
      <c r="K27" s="639"/>
      <c r="L27" s="639"/>
      <c r="M27" s="639"/>
      <c r="N27" s="639"/>
      <c r="O27" s="639"/>
      <c r="P27" s="343">
        <f>SUM(E27:O27)</f>
        <v>3219050</v>
      </c>
    </row>
    <row r="28" spans="1:16" s="369" customFormat="1" ht="21.75" customHeight="1">
      <c r="A28" s="662" t="s">
        <v>453</v>
      </c>
      <c r="B28" s="655"/>
      <c r="C28" s="656"/>
      <c r="D28" s="654" t="s">
        <v>454</v>
      </c>
      <c r="E28" s="657">
        <f>SUM(E25:E27)</f>
        <v>0</v>
      </c>
      <c r="F28" s="657">
        <f>SUM(F25:F27)</f>
        <v>30508366</v>
      </c>
      <c r="G28" s="657">
        <f aca="true" t="shared" si="5" ref="G28:P28">SUM(G25:G27)</f>
        <v>0</v>
      </c>
      <c r="H28" s="657">
        <f t="shared" si="5"/>
        <v>0</v>
      </c>
      <c r="I28" s="657">
        <f t="shared" si="5"/>
        <v>626670</v>
      </c>
      <c r="J28" s="657">
        <f t="shared" si="5"/>
        <v>0</v>
      </c>
      <c r="K28" s="657">
        <f t="shared" si="5"/>
        <v>0</v>
      </c>
      <c r="L28" s="657">
        <f t="shared" si="5"/>
        <v>0</v>
      </c>
      <c r="M28" s="657">
        <f t="shared" si="5"/>
        <v>0</v>
      </c>
      <c r="N28" s="657">
        <f t="shared" si="5"/>
        <v>0</v>
      </c>
      <c r="O28" s="657">
        <f t="shared" si="5"/>
        <v>0</v>
      </c>
      <c r="P28" s="344">
        <f t="shared" si="5"/>
        <v>31135036</v>
      </c>
    </row>
    <row r="29" spans="1:16" ht="15" customHeight="1">
      <c r="A29" s="663"/>
      <c r="B29" s="594"/>
      <c r="C29" s="664"/>
      <c r="D29" s="660"/>
      <c r="E29" s="642"/>
      <c r="F29" s="642"/>
      <c r="G29" s="642"/>
      <c r="H29" s="642"/>
      <c r="I29" s="642"/>
      <c r="J29" s="642"/>
      <c r="K29" s="642"/>
      <c r="L29" s="642"/>
      <c r="M29" s="642"/>
      <c r="N29" s="642"/>
      <c r="O29" s="642"/>
      <c r="P29" s="343"/>
    </row>
    <row r="30" spans="1:16" ht="21.75" customHeight="1">
      <c r="A30" s="653"/>
      <c r="B30" s="637" t="s">
        <v>119</v>
      </c>
      <c r="C30" s="638">
        <v>931102</v>
      </c>
      <c r="D30" s="638" t="s">
        <v>463</v>
      </c>
      <c r="E30" s="639"/>
      <c r="F30" s="639"/>
      <c r="G30" s="639"/>
      <c r="H30" s="639"/>
      <c r="I30" s="639">
        <v>1333500</v>
      </c>
      <c r="J30" s="639"/>
      <c r="K30" s="639"/>
      <c r="L30" s="639"/>
      <c r="M30" s="639"/>
      <c r="N30" s="639"/>
      <c r="O30" s="639"/>
      <c r="P30" s="343">
        <f>SUM(E30:O30)</f>
        <v>1333500</v>
      </c>
    </row>
    <row r="31" spans="1:16" ht="29.25" customHeight="1">
      <c r="A31" s="653"/>
      <c r="B31" s="637" t="s">
        <v>117</v>
      </c>
      <c r="C31" s="638">
        <v>910110</v>
      </c>
      <c r="D31" s="665" t="s">
        <v>536</v>
      </c>
      <c r="E31" s="639"/>
      <c r="F31" s="639"/>
      <c r="G31" s="639"/>
      <c r="H31" s="639"/>
      <c r="I31" s="639">
        <v>360000</v>
      </c>
      <c r="J31" s="639"/>
      <c r="K31" s="639"/>
      <c r="L31" s="639"/>
      <c r="M31" s="639"/>
      <c r="N31" s="639"/>
      <c r="O31" s="639"/>
      <c r="P31" s="343">
        <f>SUM(E31:O31)</f>
        <v>360000</v>
      </c>
    </row>
    <row r="32" spans="1:16" s="369" customFormat="1" ht="21.75" customHeight="1">
      <c r="A32" s="662" t="s">
        <v>461</v>
      </c>
      <c r="B32" s="655"/>
      <c r="C32" s="656"/>
      <c r="D32" s="654" t="s">
        <v>462</v>
      </c>
      <c r="E32" s="657">
        <f aca="true" t="shared" si="6" ref="E32:M32">SUM(E30:E31)</f>
        <v>0</v>
      </c>
      <c r="F32" s="657">
        <f t="shared" si="6"/>
        <v>0</v>
      </c>
      <c r="G32" s="657">
        <f t="shared" si="6"/>
        <v>0</v>
      </c>
      <c r="H32" s="657">
        <f t="shared" si="6"/>
        <v>0</v>
      </c>
      <c r="I32" s="657">
        <f t="shared" si="6"/>
        <v>1693500</v>
      </c>
      <c r="J32" s="657">
        <f t="shared" si="6"/>
        <v>0</v>
      </c>
      <c r="K32" s="657">
        <f t="shared" si="6"/>
        <v>0</v>
      </c>
      <c r="L32" s="657">
        <f t="shared" si="6"/>
        <v>0</v>
      </c>
      <c r="M32" s="657">
        <f t="shared" si="6"/>
        <v>0</v>
      </c>
      <c r="N32" s="657">
        <v>0</v>
      </c>
      <c r="O32" s="657">
        <f>SUM(O30:O31)</f>
        <v>0</v>
      </c>
      <c r="P32" s="344">
        <f>SUM(P30:P31)</f>
        <v>1693500</v>
      </c>
    </row>
    <row r="33" spans="1:16" ht="10.5" customHeight="1">
      <c r="A33" s="663"/>
      <c r="B33" s="638"/>
      <c r="C33" s="664"/>
      <c r="D33" s="660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343"/>
    </row>
    <row r="34" spans="1:16" ht="21.75" customHeight="1">
      <c r="A34" s="636"/>
      <c r="B34" s="637" t="s">
        <v>723</v>
      </c>
      <c r="C34" s="658"/>
      <c r="D34" s="594" t="s">
        <v>729</v>
      </c>
      <c r="E34" s="639"/>
      <c r="F34" s="642"/>
      <c r="G34" s="642"/>
      <c r="H34" s="642"/>
      <c r="I34" s="639">
        <v>7620</v>
      </c>
      <c r="J34" s="642"/>
      <c r="K34" s="642"/>
      <c r="L34" s="642"/>
      <c r="M34" s="642"/>
      <c r="N34" s="642"/>
      <c r="O34" s="642"/>
      <c r="P34" s="343">
        <f>SUM(E34:O34)</f>
        <v>7620</v>
      </c>
    </row>
    <row r="35" spans="1:16" s="596" customFormat="1" ht="21.75" customHeight="1">
      <c r="A35" s="666"/>
      <c r="B35" s="637" t="s">
        <v>474</v>
      </c>
      <c r="C35" s="658"/>
      <c r="D35" s="594" t="s">
        <v>524</v>
      </c>
      <c r="E35" s="639"/>
      <c r="F35" s="639">
        <v>1062658</v>
      </c>
      <c r="G35" s="639"/>
      <c r="H35" s="639"/>
      <c r="I35" s="639">
        <v>8267700</v>
      </c>
      <c r="J35" s="639"/>
      <c r="K35" s="639"/>
      <c r="L35" s="639"/>
      <c r="M35" s="639"/>
      <c r="N35" s="639"/>
      <c r="O35" s="639"/>
      <c r="P35" s="343">
        <f>SUM(E35:O35)</f>
        <v>9330358</v>
      </c>
    </row>
    <row r="36" spans="1:16" s="369" customFormat="1" ht="21.75" customHeight="1">
      <c r="A36" s="662" t="s">
        <v>495</v>
      </c>
      <c r="B36" s="667"/>
      <c r="C36" s="668"/>
      <c r="D36" s="654" t="s">
        <v>496</v>
      </c>
      <c r="E36" s="657">
        <f>SUM(E35:E35)</f>
        <v>0</v>
      </c>
      <c r="F36" s="657">
        <f>SUM(F35:F35)</f>
        <v>1062658</v>
      </c>
      <c r="G36" s="657">
        <f>SUM(G35:G35)</f>
        <v>0</v>
      </c>
      <c r="H36" s="657">
        <f>SUM(H35:H35)</f>
        <v>0</v>
      </c>
      <c r="I36" s="657">
        <f>SUM(I34:I35)</f>
        <v>8275320</v>
      </c>
      <c r="J36" s="657">
        <f aca="true" t="shared" si="7" ref="J36:P36">SUM(J34:J35)</f>
        <v>0</v>
      </c>
      <c r="K36" s="657">
        <f t="shared" si="7"/>
        <v>0</v>
      </c>
      <c r="L36" s="657">
        <f t="shared" si="7"/>
        <v>0</v>
      </c>
      <c r="M36" s="657">
        <f t="shared" si="7"/>
        <v>0</v>
      </c>
      <c r="N36" s="657">
        <f t="shared" si="7"/>
        <v>0</v>
      </c>
      <c r="O36" s="657">
        <f t="shared" si="7"/>
        <v>0</v>
      </c>
      <c r="P36" s="344">
        <f t="shared" si="7"/>
        <v>9337978</v>
      </c>
    </row>
    <row r="37" spans="1:16" ht="10.5" customHeight="1">
      <c r="A37" s="663"/>
      <c r="B37" s="637"/>
      <c r="C37" s="658"/>
      <c r="D37" s="660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343"/>
    </row>
    <row r="38" spans="1:16" ht="21.75" customHeight="1">
      <c r="A38" s="663"/>
      <c r="B38" s="637" t="s">
        <v>465</v>
      </c>
      <c r="C38" s="638">
        <v>889921</v>
      </c>
      <c r="D38" s="638" t="s">
        <v>730</v>
      </c>
      <c r="E38" s="639"/>
      <c r="F38" s="639">
        <v>260000</v>
      </c>
      <c r="G38" s="639"/>
      <c r="H38" s="639"/>
      <c r="I38" s="639"/>
      <c r="J38" s="639"/>
      <c r="K38" s="639"/>
      <c r="L38" s="639"/>
      <c r="M38" s="639"/>
      <c r="N38" s="639"/>
      <c r="O38" s="639"/>
      <c r="P38" s="343">
        <f>SUM(E38:O38)</f>
        <v>260000</v>
      </c>
    </row>
    <row r="39" spans="1:16" ht="21.75" customHeight="1">
      <c r="A39" s="663"/>
      <c r="B39" s="637" t="s">
        <v>737</v>
      </c>
      <c r="C39" s="638">
        <v>889921</v>
      </c>
      <c r="D39" s="638" t="s">
        <v>739</v>
      </c>
      <c r="E39" s="639">
        <v>965532</v>
      </c>
      <c r="F39" s="639"/>
      <c r="G39" s="639"/>
      <c r="H39" s="639"/>
      <c r="I39" s="639">
        <v>15000</v>
      </c>
      <c r="J39" s="639"/>
      <c r="K39" s="639"/>
      <c r="L39" s="639"/>
      <c r="M39" s="639"/>
      <c r="N39" s="639"/>
      <c r="O39" s="639"/>
      <c r="P39" s="343">
        <f>SUM(E39:O39)</f>
        <v>980532</v>
      </c>
    </row>
    <row r="40" spans="1:16" ht="21.75" customHeight="1">
      <c r="A40" s="663"/>
      <c r="B40" s="637" t="s">
        <v>498</v>
      </c>
      <c r="C40" s="638">
        <v>889921</v>
      </c>
      <c r="D40" s="638" t="s">
        <v>466</v>
      </c>
      <c r="E40" s="639"/>
      <c r="F40" s="639"/>
      <c r="G40" s="639"/>
      <c r="H40" s="639"/>
      <c r="I40" s="639">
        <v>1143000</v>
      </c>
      <c r="J40" s="639"/>
      <c r="K40" s="639"/>
      <c r="L40" s="639"/>
      <c r="M40" s="639"/>
      <c r="N40" s="639"/>
      <c r="O40" s="639"/>
      <c r="P40" s="343">
        <f>SUM(E40:O40)</f>
        <v>1143000</v>
      </c>
    </row>
    <row r="41" spans="1:16" ht="21.75" customHeight="1">
      <c r="A41" s="653"/>
      <c r="B41" s="637" t="s">
        <v>535</v>
      </c>
      <c r="C41" s="638">
        <v>889921</v>
      </c>
      <c r="D41" s="638" t="s">
        <v>537</v>
      </c>
      <c r="E41" s="639"/>
      <c r="F41" s="639"/>
      <c r="G41" s="639"/>
      <c r="H41" s="639"/>
      <c r="I41" s="639"/>
      <c r="J41" s="639"/>
      <c r="K41" s="639">
        <v>50000</v>
      </c>
      <c r="L41" s="639"/>
      <c r="M41" s="639"/>
      <c r="N41" s="639"/>
      <c r="O41" s="639"/>
      <c r="P41" s="343">
        <f>SUM(E41:O41)</f>
        <v>50000</v>
      </c>
    </row>
    <row r="42" spans="1:16" s="369" customFormat="1" ht="21.75" customHeight="1">
      <c r="A42" s="662" t="s">
        <v>228</v>
      </c>
      <c r="B42" s="655"/>
      <c r="C42" s="656"/>
      <c r="D42" s="654" t="s">
        <v>497</v>
      </c>
      <c r="E42" s="657">
        <f>SUM(E38:E41)</f>
        <v>965532</v>
      </c>
      <c r="F42" s="657">
        <f aca="true" t="shared" si="8" ref="F42:O42">SUM(F38:F41)</f>
        <v>260000</v>
      </c>
      <c r="G42" s="657">
        <f t="shared" si="8"/>
        <v>0</v>
      </c>
      <c r="H42" s="657">
        <f t="shared" si="8"/>
        <v>0</v>
      </c>
      <c r="I42" s="657">
        <f t="shared" si="8"/>
        <v>1158000</v>
      </c>
      <c r="J42" s="657">
        <f t="shared" si="8"/>
        <v>0</v>
      </c>
      <c r="K42" s="657">
        <f t="shared" si="8"/>
        <v>50000</v>
      </c>
      <c r="L42" s="657">
        <f t="shared" si="8"/>
        <v>0</v>
      </c>
      <c r="M42" s="657">
        <f t="shared" si="8"/>
        <v>0</v>
      </c>
      <c r="N42" s="657">
        <f t="shared" si="8"/>
        <v>0</v>
      </c>
      <c r="O42" s="657">
        <f t="shared" si="8"/>
        <v>0</v>
      </c>
      <c r="P42" s="344">
        <f>SUM(P38:P41)</f>
        <v>2433532</v>
      </c>
    </row>
    <row r="43" spans="1:16" ht="10.5" customHeight="1">
      <c r="A43" s="663"/>
      <c r="B43" s="637"/>
      <c r="C43" s="658"/>
      <c r="D43" s="660"/>
      <c r="E43" s="642"/>
      <c r="F43" s="642"/>
      <c r="G43" s="642"/>
      <c r="H43" s="642"/>
      <c r="I43" s="642"/>
      <c r="J43" s="642"/>
      <c r="K43" s="642"/>
      <c r="L43" s="642"/>
      <c r="M43" s="642"/>
      <c r="N43" s="642"/>
      <c r="O43" s="642"/>
      <c r="P43" s="343"/>
    </row>
    <row r="44" spans="1:16" ht="21.75" customHeight="1">
      <c r="A44" s="636"/>
      <c r="B44" s="637" t="s">
        <v>475</v>
      </c>
      <c r="C44" s="638"/>
      <c r="D44" s="638" t="s">
        <v>476</v>
      </c>
      <c r="E44" s="642"/>
      <c r="F44" s="642"/>
      <c r="G44" s="642"/>
      <c r="H44" s="639">
        <v>81460000</v>
      </c>
      <c r="I44" s="639">
        <v>722000</v>
      </c>
      <c r="J44" s="642"/>
      <c r="K44" s="642"/>
      <c r="L44" s="642"/>
      <c r="M44" s="642"/>
      <c r="N44" s="642"/>
      <c r="O44" s="642"/>
      <c r="P44" s="343">
        <f>SUM(E44:O44)</f>
        <v>82182000</v>
      </c>
    </row>
    <row r="45" spans="1:16" s="371" customFormat="1" ht="21.75" customHeight="1">
      <c r="A45" s="644"/>
      <c r="B45" s="667"/>
      <c r="C45" s="659"/>
      <c r="D45" s="669" t="s">
        <v>499</v>
      </c>
      <c r="E45" s="657">
        <f aca="true" t="shared" si="9" ref="E45:O45">SUM(E13,E16,E19,E23,E28,E32,E42,E36,E44)</f>
        <v>120646534</v>
      </c>
      <c r="F45" s="657">
        <f t="shared" si="9"/>
        <v>40131024</v>
      </c>
      <c r="G45" s="657">
        <f t="shared" si="9"/>
        <v>0</v>
      </c>
      <c r="H45" s="657">
        <f t="shared" si="9"/>
        <v>81460000</v>
      </c>
      <c r="I45" s="657">
        <f t="shared" si="9"/>
        <v>28888730</v>
      </c>
      <c r="J45" s="657">
        <f t="shared" si="9"/>
        <v>0</v>
      </c>
      <c r="K45" s="657">
        <f t="shared" si="9"/>
        <v>50000</v>
      </c>
      <c r="L45" s="657">
        <f t="shared" si="9"/>
        <v>0</v>
      </c>
      <c r="M45" s="657">
        <f t="shared" si="9"/>
        <v>0</v>
      </c>
      <c r="N45" s="657">
        <f t="shared" si="9"/>
        <v>0</v>
      </c>
      <c r="O45" s="657">
        <f t="shared" si="9"/>
        <v>12611164</v>
      </c>
      <c r="P45" s="344">
        <f>SUM(P13,P16,P19,P23,P28,P32,P42,P36,P44)-1</f>
        <v>283787451</v>
      </c>
    </row>
    <row r="46" spans="1:16" s="336" customFormat="1" ht="21.75" customHeight="1">
      <c r="A46" s="636"/>
      <c r="B46" s="637"/>
      <c r="C46" s="638"/>
      <c r="D46" s="661"/>
      <c r="E46" s="642"/>
      <c r="F46" s="642"/>
      <c r="G46" s="642"/>
      <c r="H46" s="642"/>
      <c r="I46" s="642"/>
      <c r="J46" s="642"/>
      <c r="K46" s="642"/>
      <c r="L46" s="642"/>
      <c r="M46" s="642"/>
      <c r="N46" s="642"/>
      <c r="O46" s="642"/>
      <c r="P46" s="343"/>
    </row>
    <row r="47" spans="1:16" s="336" customFormat="1" ht="21.75" customHeight="1">
      <c r="A47" s="636"/>
      <c r="B47" s="637"/>
      <c r="C47" s="638"/>
      <c r="D47" s="670" t="s">
        <v>531</v>
      </c>
      <c r="E47" s="642"/>
      <c r="F47" s="642"/>
      <c r="G47" s="642"/>
      <c r="H47" s="642"/>
      <c r="I47" s="642"/>
      <c r="J47" s="642"/>
      <c r="K47" s="642"/>
      <c r="L47" s="642"/>
      <c r="M47" s="642"/>
      <c r="N47" s="642"/>
      <c r="O47" s="642"/>
      <c r="P47" s="343"/>
    </row>
    <row r="48" spans="1:16" s="336" customFormat="1" ht="21.75" customHeight="1">
      <c r="A48" s="636"/>
      <c r="B48" s="637" t="s">
        <v>433</v>
      </c>
      <c r="C48" s="638"/>
      <c r="D48" s="638" t="s">
        <v>434</v>
      </c>
      <c r="E48" s="639"/>
      <c r="F48" s="639">
        <v>2563740</v>
      </c>
      <c r="G48" s="639"/>
      <c r="H48" s="639"/>
      <c r="I48" s="639">
        <v>20000</v>
      </c>
      <c r="J48" s="639"/>
      <c r="K48" s="639"/>
      <c r="L48" s="639"/>
      <c r="M48" s="639"/>
      <c r="N48" s="639"/>
      <c r="O48" s="639">
        <v>38740</v>
      </c>
      <c r="P48" s="343">
        <f>SUM(E48:O48)</f>
        <v>2622480</v>
      </c>
    </row>
    <row r="49" spans="1:16" s="371" customFormat="1" ht="21.75" customHeight="1">
      <c r="A49" s="644"/>
      <c r="B49" s="667"/>
      <c r="C49" s="659"/>
      <c r="D49" s="669" t="s">
        <v>500</v>
      </c>
      <c r="E49" s="657">
        <f aca="true" t="shared" si="10" ref="E49:M49">SUM(E48:E48)</f>
        <v>0</v>
      </c>
      <c r="F49" s="657">
        <f t="shared" si="10"/>
        <v>2563740</v>
      </c>
      <c r="G49" s="657">
        <f t="shared" si="10"/>
        <v>0</v>
      </c>
      <c r="H49" s="657">
        <f t="shared" si="10"/>
        <v>0</v>
      </c>
      <c r="I49" s="657">
        <f t="shared" si="10"/>
        <v>20000</v>
      </c>
      <c r="J49" s="657">
        <f t="shared" si="10"/>
        <v>0</v>
      </c>
      <c r="K49" s="657">
        <f t="shared" si="10"/>
        <v>0</v>
      </c>
      <c r="L49" s="657">
        <f t="shared" si="10"/>
        <v>0</v>
      </c>
      <c r="M49" s="657">
        <f t="shared" si="10"/>
        <v>0</v>
      </c>
      <c r="N49" s="657">
        <v>0</v>
      </c>
      <c r="O49" s="657">
        <f>SUM(O48:O48)</f>
        <v>38740</v>
      </c>
      <c r="P49" s="344">
        <f>SUM(P48:P48)</f>
        <v>2622480</v>
      </c>
    </row>
    <row r="50" spans="1:16" s="367" customFormat="1" ht="22.5" customHeight="1">
      <c r="A50" s="644"/>
      <c r="B50" s="667"/>
      <c r="C50" s="659"/>
      <c r="D50" s="669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344"/>
    </row>
    <row r="51" spans="1:16" s="373" customFormat="1" ht="21.75" customHeight="1">
      <c r="A51" s="671"/>
      <c r="B51" s="659"/>
      <c r="C51" s="659"/>
      <c r="D51" s="672" t="s">
        <v>501</v>
      </c>
      <c r="E51" s="673">
        <f>SUM(E45+E49)</f>
        <v>120646534</v>
      </c>
      <c r="F51" s="673">
        <f aca="true" t="shared" si="11" ref="F51:O51">SUM(F45+F49)</f>
        <v>42694764</v>
      </c>
      <c r="G51" s="673">
        <f t="shared" si="11"/>
        <v>0</v>
      </c>
      <c r="H51" s="673">
        <f t="shared" si="11"/>
        <v>81460000</v>
      </c>
      <c r="I51" s="673">
        <f t="shared" si="11"/>
        <v>28908730</v>
      </c>
      <c r="J51" s="673">
        <f t="shared" si="11"/>
        <v>0</v>
      </c>
      <c r="K51" s="673">
        <f t="shared" si="11"/>
        <v>50000</v>
      </c>
      <c r="L51" s="673">
        <f t="shared" si="11"/>
        <v>0</v>
      </c>
      <c r="M51" s="673">
        <f t="shared" si="11"/>
        <v>0</v>
      </c>
      <c r="N51" s="673">
        <f t="shared" si="11"/>
        <v>0</v>
      </c>
      <c r="O51" s="673">
        <f t="shared" si="11"/>
        <v>12649904</v>
      </c>
      <c r="P51" s="372">
        <f>(P45+P49)+1</f>
        <v>286409932</v>
      </c>
    </row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5">
    <mergeCell ref="K4:L4"/>
    <mergeCell ref="I4:I5"/>
    <mergeCell ref="G4:G5"/>
    <mergeCell ref="H4:H5"/>
    <mergeCell ref="J4:J5"/>
    <mergeCell ref="A4:A5"/>
    <mergeCell ref="B4:B5"/>
    <mergeCell ref="C4:C5"/>
    <mergeCell ref="D4:D5"/>
    <mergeCell ref="A1:T1"/>
    <mergeCell ref="O3:P3"/>
    <mergeCell ref="P4:P5"/>
    <mergeCell ref="O4:O5"/>
    <mergeCell ref="M4:N4"/>
    <mergeCell ref="E4:F4"/>
  </mergeCells>
  <printOptions horizontalCentered="1"/>
  <pageMargins left="0" right="0" top="0" bottom="0" header="0" footer="0"/>
  <pageSetup fitToHeight="1" fitToWidth="1" horizontalDpi="300" verticalDpi="300" orientation="landscape" paperSize="9" scale="48" r:id="rId1"/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9"/>
  <sheetViews>
    <sheetView zoomScale="80" zoomScaleNormal="80" zoomScaleSheetLayoutView="90" zoomScalePageLayoutView="0" workbookViewId="0" topLeftCell="B1">
      <selection activeCell="B3" sqref="B3"/>
    </sheetView>
  </sheetViews>
  <sheetFormatPr defaultColWidth="9.140625" defaultRowHeight="12.75"/>
  <cols>
    <col min="1" max="1" width="3.00390625" style="390" customWidth="1"/>
    <col min="2" max="2" width="33.57421875" style="390" customWidth="1"/>
    <col min="3" max="14" width="12.7109375" style="390" customWidth="1"/>
    <col min="15" max="15" width="15.00390625" style="390" customWidth="1"/>
    <col min="16" max="16384" width="9.140625" style="390" customWidth="1"/>
  </cols>
  <sheetData>
    <row r="1" spans="1:20" s="516" customFormat="1" ht="15.75">
      <c r="A1" s="731" t="s">
        <v>735</v>
      </c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529"/>
      <c r="Q1" s="529"/>
      <c r="R1" s="529"/>
      <c r="S1" s="529"/>
      <c r="T1" s="529"/>
    </row>
    <row r="2" spans="2:15" s="516" customFormat="1" ht="15.75">
      <c r="B2" s="814"/>
      <c r="C2" s="814" t="s">
        <v>740</v>
      </c>
      <c r="D2" s="527"/>
      <c r="O2" s="530" t="s">
        <v>712</v>
      </c>
    </row>
    <row r="3" spans="3:15" s="516" customFormat="1" ht="12.75">
      <c r="C3" s="527"/>
      <c r="D3" s="527"/>
      <c r="N3" s="749" t="s">
        <v>644</v>
      </c>
      <c r="O3" s="749"/>
    </row>
    <row r="4" spans="1:15" ht="27.75" customHeight="1">
      <c r="A4" s="471" t="s">
        <v>545</v>
      </c>
      <c r="B4" s="472" t="s">
        <v>220</v>
      </c>
      <c r="C4" s="472" t="s">
        <v>546</v>
      </c>
      <c r="D4" s="472" t="s">
        <v>547</v>
      </c>
      <c r="E4" s="472" t="s">
        <v>548</v>
      </c>
      <c r="F4" s="472" t="s">
        <v>549</v>
      </c>
      <c r="G4" s="472" t="s">
        <v>550</v>
      </c>
      <c r="H4" s="472" t="s">
        <v>551</v>
      </c>
      <c r="I4" s="472" t="s">
        <v>552</v>
      </c>
      <c r="J4" s="472" t="s">
        <v>553</v>
      </c>
      <c r="K4" s="472" t="s">
        <v>554</v>
      </c>
      <c r="L4" s="472" t="s">
        <v>555</v>
      </c>
      <c r="M4" s="472" t="s">
        <v>556</v>
      </c>
      <c r="N4" s="472" t="s">
        <v>557</v>
      </c>
      <c r="O4" s="472" t="s">
        <v>487</v>
      </c>
    </row>
    <row r="5" spans="1:15" ht="27.75" customHeight="1">
      <c r="A5" s="473"/>
      <c r="B5" s="474" t="s">
        <v>558</v>
      </c>
      <c r="C5" s="475"/>
      <c r="D5" s="476">
        <f>C25</f>
        <v>2726018</v>
      </c>
      <c r="E5" s="476">
        <f aca="true" t="shared" si="0" ref="E5:N5">D25</f>
        <v>-1257811</v>
      </c>
      <c r="F5" s="476">
        <f t="shared" si="0"/>
        <v>22792350</v>
      </c>
      <c r="G5" s="476">
        <f t="shared" si="0"/>
        <v>19462510</v>
      </c>
      <c r="H5" s="476">
        <f t="shared" si="0"/>
        <v>3056492</v>
      </c>
      <c r="I5" s="476">
        <f t="shared" si="0"/>
        <v>-5274361</v>
      </c>
      <c r="J5" s="476">
        <f t="shared" si="0"/>
        <v>-11580514</v>
      </c>
      <c r="K5" s="476">
        <f t="shared" si="0"/>
        <v>-28663385</v>
      </c>
      <c r="L5" s="476">
        <f t="shared" si="0"/>
        <v>6586775</v>
      </c>
      <c r="M5" s="476">
        <f t="shared" si="0"/>
        <v>386935</v>
      </c>
      <c r="N5" s="476">
        <f t="shared" si="0"/>
        <v>-3262905</v>
      </c>
      <c r="O5" s="475"/>
    </row>
    <row r="6" spans="1:15" ht="22.5" customHeight="1">
      <c r="A6" s="477" t="s">
        <v>121</v>
      </c>
      <c r="B6" s="478" t="s">
        <v>28</v>
      </c>
      <c r="C6" s="479">
        <v>2400000</v>
      </c>
      <c r="D6" s="479">
        <v>2400000</v>
      </c>
      <c r="E6" s="479">
        <v>2500000</v>
      </c>
      <c r="F6" s="479">
        <v>2600000</v>
      </c>
      <c r="G6" s="479">
        <v>2600000</v>
      </c>
      <c r="H6" s="479">
        <v>2300000</v>
      </c>
      <c r="I6" s="479">
        <v>2200000</v>
      </c>
      <c r="J6" s="479">
        <v>2200000</v>
      </c>
      <c r="K6" s="479">
        <v>2400000</v>
      </c>
      <c r="L6" s="479">
        <v>2500000</v>
      </c>
      <c r="M6" s="479">
        <v>2400000</v>
      </c>
      <c r="N6" s="479">
        <v>2408730</v>
      </c>
      <c r="O6" s="480">
        <f aca="true" t="shared" si="1" ref="O6:O12">SUM(C6:N6)</f>
        <v>28908730</v>
      </c>
    </row>
    <row r="7" spans="1:15" ht="21.75" customHeight="1">
      <c r="A7" s="477" t="s">
        <v>122</v>
      </c>
      <c r="B7" s="478" t="s">
        <v>15</v>
      </c>
      <c r="C7" s="479">
        <v>50000</v>
      </c>
      <c r="D7" s="479">
        <v>50000</v>
      </c>
      <c r="E7" s="479">
        <v>29000000</v>
      </c>
      <c r="F7" s="479">
        <v>600000</v>
      </c>
      <c r="G7" s="479">
        <v>500000</v>
      </c>
      <c r="H7" s="479">
        <v>60000</v>
      </c>
      <c r="I7" s="479">
        <v>50000</v>
      </c>
      <c r="J7" s="479">
        <v>50000</v>
      </c>
      <c r="K7" s="479">
        <v>40000000</v>
      </c>
      <c r="L7" s="479">
        <v>600000</v>
      </c>
      <c r="M7" s="479">
        <v>500000</v>
      </c>
      <c r="N7" s="479">
        <v>10000000</v>
      </c>
      <c r="O7" s="480">
        <f t="shared" si="1"/>
        <v>81460000</v>
      </c>
    </row>
    <row r="8" spans="1:15" ht="34.5" customHeight="1">
      <c r="A8" s="477" t="s">
        <v>123</v>
      </c>
      <c r="B8" s="478" t="s">
        <v>619</v>
      </c>
      <c r="C8" s="479">
        <v>10053876</v>
      </c>
      <c r="D8" s="479">
        <v>10053878</v>
      </c>
      <c r="E8" s="479">
        <v>10053878</v>
      </c>
      <c r="F8" s="479">
        <v>10053878</v>
      </c>
      <c r="G8" s="479">
        <v>10053878</v>
      </c>
      <c r="H8" s="479">
        <v>10053878</v>
      </c>
      <c r="I8" s="479">
        <v>10053878</v>
      </c>
      <c r="J8" s="479">
        <v>10053878</v>
      </c>
      <c r="K8" s="479">
        <v>10053878</v>
      </c>
      <c r="L8" s="479">
        <v>10053878</v>
      </c>
      <c r="M8" s="479">
        <v>10053878</v>
      </c>
      <c r="N8" s="479">
        <v>10053878</v>
      </c>
      <c r="O8" s="480">
        <f t="shared" si="1"/>
        <v>120646534</v>
      </c>
    </row>
    <row r="9" spans="1:15" ht="27.75" customHeight="1">
      <c r="A9" s="477" t="s">
        <v>124</v>
      </c>
      <c r="B9" s="481" t="s">
        <v>627</v>
      </c>
      <c r="C9" s="479">
        <v>3557897</v>
      </c>
      <c r="D9" s="479">
        <v>3557897</v>
      </c>
      <c r="E9" s="479">
        <v>3557897</v>
      </c>
      <c r="F9" s="479">
        <v>3557897</v>
      </c>
      <c r="G9" s="479">
        <v>3557897</v>
      </c>
      <c r="H9" s="479">
        <v>3557897</v>
      </c>
      <c r="I9" s="479">
        <v>3557897</v>
      </c>
      <c r="J9" s="479">
        <v>3557897</v>
      </c>
      <c r="K9" s="479">
        <v>3557897</v>
      </c>
      <c r="L9" s="479">
        <v>3557897</v>
      </c>
      <c r="M9" s="479">
        <v>3557897</v>
      </c>
      <c r="N9" s="479">
        <v>3557897</v>
      </c>
      <c r="O9" s="480">
        <f t="shared" si="1"/>
        <v>42694764</v>
      </c>
    </row>
    <row r="10" spans="1:15" ht="33.75" customHeight="1">
      <c r="A10" s="477" t="s">
        <v>125</v>
      </c>
      <c r="B10" s="481" t="s">
        <v>618</v>
      </c>
      <c r="C10" s="479"/>
      <c r="D10" s="479"/>
      <c r="E10" s="479"/>
      <c r="F10" s="479">
        <v>20000</v>
      </c>
      <c r="G10" s="479"/>
      <c r="H10" s="473"/>
      <c r="I10" s="479"/>
      <c r="J10" s="479">
        <v>20000</v>
      </c>
      <c r="K10" s="479"/>
      <c r="L10" s="479"/>
      <c r="M10" s="479"/>
      <c r="N10" s="479">
        <v>10000</v>
      </c>
      <c r="O10" s="480">
        <f t="shared" si="1"/>
        <v>50000</v>
      </c>
    </row>
    <row r="11" spans="1:15" ht="33.75" customHeight="1">
      <c r="A11" s="477" t="s">
        <v>126</v>
      </c>
      <c r="B11" s="481" t="s">
        <v>628</v>
      </c>
      <c r="C11" s="479"/>
      <c r="D11" s="479"/>
      <c r="E11" s="479"/>
      <c r="F11" s="479"/>
      <c r="G11" s="479"/>
      <c r="H11" s="473"/>
      <c r="I11" s="479"/>
      <c r="J11" s="479"/>
      <c r="K11" s="479"/>
      <c r="L11" s="479"/>
      <c r="M11" s="479"/>
      <c r="N11" s="479"/>
      <c r="O11" s="480">
        <f>SUM(C11:N11)</f>
        <v>0</v>
      </c>
    </row>
    <row r="12" spans="1:15" ht="27.75" customHeight="1">
      <c r="A12" s="477" t="s">
        <v>127</v>
      </c>
      <c r="B12" s="481" t="s">
        <v>559</v>
      </c>
      <c r="C12" s="479">
        <v>12649904</v>
      </c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80">
        <f t="shared" si="1"/>
        <v>12649904</v>
      </c>
    </row>
    <row r="13" spans="1:15" s="513" customFormat="1" ht="27.75" customHeight="1">
      <c r="A13" s="509"/>
      <c r="B13" s="510" t="s">
        <v>560</v>
      </c>
      <c r="C13" s="511">
        <f aca="true" t="shared" si="2" ref="C13:N13">SUM(C6:C12)</f>
        <v>28711677</v>
      </c>
      <c r="D13" s="511">
        <f t="shared" si="2"/>
        <v>16061775</v>
      </c>
      <c r="E13" s="511">
        <f t="shared" si="2"/>
        <v>45111775</v>
      </c>
      <c r="F13" s="511">
        <f t="shared" si="2"/>
        <v>16831775</v>
      </c>
      <c r="G13" s="511">
        <f t="shared" si="2"/>
        <v>16711775</v>
      </c>
      <c r="H13" s="511">
        <f t="shared" si="2"/>
        <v>15971775</v>
      </c>
      <c r="I13" s="511">
        <f t="shared" si="2"/>
        <v>15861775</v>
      </c>
      <c r="J13" s="511">
        <f t="shared" si="2"/>
        <v>15881775</v>
      </c>
      <c r="K13" s="511">
        <f t="shared" si="2"/>
        <v>56011775</v>
      </c>
      <c r="L13" s="511">
        <f t="shared" si="2"/>
        <v>16711775</v>
      </c>
      <c r="M13" s="511">
        <f t="shared" si="2"/>
        <v>16511775</v>
      </c>
      <c r="N13" s="511">
        <f t="shared" si="2"/>
        <v>26030505</v>
      </c>
      <c r="O13" s="512">
        <f>SUM(O6:O12)</f>
        <v>286409932</v>
      </c>
    </row>
    <row r="14" spans="1:15" ht="27.75" customHeight="1">
      <c r="A14" s="473"/>
      <c r="B14" s="474" t="s">
        <v>105</v>
      </c>
      <c r="C14" s="482"/>
      <c r="D14" s="482"/>
      <c r="E14" s="482"/>
      <c r="F14" s="482"/>
      <c r="G14" s="482"/>
      <c r="H14" s="482"/>
      <c r="I14" s="482"/>
      <c r="J14" s="482"/>
      <c r="K14" s="482"/>
      <c r="L14" s="482"/>
      <c r="M14" s="482"/>
      <c r="N14" s="482"/>
      <c r="O14" s="475"/>
    </row>
    <row r="15" spans="1:15" ht="27.75" customHeight="1">
      <c r="A15" s="477" t="s">
        <v>128</v>
      </c>
      <c r="B15" s="483" t="s">
        <v>56</v>
      </c>
      <c r="C15" s="479">
        <v>7222887</v>
      </c>
      <c r="D15" s="479">
        <v>7222888</v>
      </c>
      <c r="E15" s="479">
        <v>7222888</v>
      </c>
      <c r="F15" s="479">
        <v>7222888</v>
      </c>
      <c r="G15" s="479">
        <v>7222888</v>
      </c>
      <c r="H15" s="479">
        <v>7222888</v>
      </c>
      <c r="I15" s="479">
        <v>7222888</v>
      </c>
      <c r="J15" s="479">
        <v>7222888</v>
      </c>
      <c r="K15" s="479">
        <v>7222888</v>
      </c>
      <c r="L15" s="479">
        <v>7222888</v>
      </c>
      <c r="M15" s="479">
        <v>7222888</v>
      </c>
      <c r="N15" s="479">
        <v>7222886</v>
      </c>
      <c r="O15" s="480">
        <f aca="true" t="shared" si="3" ref="O15:O21">SUM(C15:N15)</f>
        <v>86674653</v>
      </c>
    </row>
    <row r="16" spans="1:15" ht="27.75" customHeight="1">
      <c r="A16" s="477" t="s">
        <v>129</v>
      </c>
      <c r="B16" s="483" t="s">
        <v>561</v>
      </c>
      <c r="C16" s="479">
        <v>1946387</v>
      </c>
      <c r="D16" s="479">
        <v>1946387</v>
      </c>
      <c r="E16" s="479">
        <v>1946387</v>
      </c>
      <c r="F16" s="479">
        <v>1946387</v>
      </c>
      <c r="G16" s="479">
        <v>1946387</v>
      </c>
      <c r="H16" s="479">
        <v>1946387</v>
      </c>
      <c r="I16" s="479">
        <v>1946387</v>
      </c>
      <c r="J16" s="479">
        <v>1946387</v>
      </c>
      <c r="K16" s="479">
        <v>1946387</v>
      </c>
      <c r="L16" s="479">
        <v>1946387</v>
      </c>
      <c r="M16" s="479">
        <v>1946387</v>
      </c>
      <c r="N16" s="479">
        <v>1946386</v>
      </c>
      <c r="O16" s="480">
        <f t="shared" si="3"/>
        <v>23356643</v>
      </c>
    </row>
    <row r="17" spans="1:15" ht="27.75" customHeight="1">
      <c r="A17" s="477" t="s">
        <v>228</v>
      </c>
      <c r="B17" s="484" t="s">
        <v>71</v>
      </c>
      <c r="C17" s="479">
        <v>6336000</v>
      </c>
      <c r="D17" s="479">
        <v>5900000</v>
      </c>
      <c r="E17" s="479">
        <v>6141010</v>
      </c>
      <c r="F17" s="479">
        <v>6141011</v>
      </c>
      <c r="G17" s="479">
        <v>6382024</v>
      </c>
      <c r="H17" s="479">
        <v>6382024</v>
      </c>
      <c r="I17" s="479">
        <v>6382024</v>
      </c>
      <c r="J17" s="479">
        <v>6141011</v>
      </c>
      <c r="K17" s="479">
        <v>6141011</v>
      </c>
      <c r="L17" s="479">
        <v>6141011</v>
      </c>
      <c r="M17" s="479">
        <v>6141011</v>
      </c>
      <c r="N17" s="479">
        <v>5900000</v>
      </c>
      <c r="O17" s="480">
        <f t="shared" si="3"/>
        <v>74128137</v>
      </c>
    </row>
    <row r="18" spans="1:15" ht="27.75" customHeight="1">
      <c r="A18" s="477" t="s">
        <v>229</v>
      </c>
      <c r="B18" s="485" t="s">
        <v>86</v>
      </c>
      <c r="C18" s="479">
        <v>300000</v>
      </c>
      <c r="D18" s="479">
        <v>10000</v>
      </c>
      <c r="E18" s="479">
        <v>50000</v>
      </c>
      <c r="F18" s="479">
        <v>50000</v>
      </c>
      <c r="G18" s="479">
        <v>90000</v>
      </c>
      <c r="H18" s="479">
        <v>50000</v>
      </c>
      <c r="I18" s="479">
        <v>50000</v>
      </c>
      <c r="J18" s="479">
        <v>600000</v>
      </c>
      <c r="K18" s="479">
        <v>650000</v>
      </c>
      <c r="L18" s="479">
        <v>1900000</v>
      </c>
      <c r="M18" s="479">
        <v>50000</v>
      </c>
      <c r="N18" s="479">
        <v>1500000</v>
      </c>
      <c r="O18" s="480">
        <f t="shared" si="3"/>
        <v>5300000</v>
      </c>
    </row>
    <row r="19" spans="1:15" ht="27.75" customHeight="1">
      <c r="A19" s="477" t="s">
        <v>230</v>
      </c>
      <c r="B19" s="485" t="s">
        <v>321</v>
      </c>
      <c r="C19" s="479">
        <v>4801328</v>
      </c>
      <c r="D19" s="479">
        <v>4801329</v>
      </c>
      <c r="E19" s="479">
        <v>4801329</v>
      </c>
      <c r="F19" s="479">
        <v>4801329</v>
      </c>
      <c r="G19" s="479">
        <v>4801329</v>
      </c>
      <c r="H19" s="479">
        <v>4801329</v>
      </c>
      <c r="I19" s="479">
        <v>4801329</v>
      </c>
      <c r="J19" s="479">
        <v>4801329</v>
      </c>
      <c r="K19" s="479">
        <v>4801329</v>
      </c>
      <c r="L19" s="479">
        <v>4801329</v>
      </c>
      <c r="M19" s="479">
        <v>4801329</v>
      </c>
      <c r="N19" s="479">
        <v>4801328</v>
      </c>
      <c r="O19" s="480">
        <f t="shared" si="3"/>
        <v>57615946</v>
      </c>
    </row>
    <row r="20" spans="1:15" ht="27.75" customHeight="1">
      <c r="A20" s="477" t="s">
        <v>231</v>
      </c>
      <c r="B20" s="484" t="s">
        <v>562</v>
      </c>
      <c r="C20" s="479">
        <v>900000</v>
      </c>
      <c r="D20" s="479"/>
      <c r="E20" s="479">
        <v>900000</v>
      </c>
      <c r="F20" s="479"/>
      <c r="G20" s="479">
        <v>437800</v>
      </c>
      <c r="H20" s="479">
        <v>900000</v>
      </c>
      <c r="I20" s="479">
        <v>1270000</v>
      </c>
      <c r="J20" s="479"/>
      <c r="K20" s="479"/>
      <c r="L20" s="479">
        <v>900000</v>
      </c>
      <c r="M20" s="479"/>
      <c r="N20" s="479"/>
      <c r="O20" s="480">
        <f t="shared" si="3"/>
        <v>5307800</v>
      </c>
    </row>
    <row r="21" spans="1:15" ht="27.75" customHeight="1">
      <c r="A21" s="477" t="s">
        <v>234</v>
      </c>
      <c r="B21" s="484" t="s">
        <v>563</v>
      </c>
      <c r="C21" s="479">
        <v>368300</v>
      </c>
      <c r="D21" s="479">
        <v>165000</v>
      </c>
      <c r="E21" s="479"/>
      <c r="F21" s="479"/>
      <c r="G21" s="479">
        <v>10237365</v>
      </c>
      <c r="H21" s="479">
        <v>3000000</v>
      </c>
      <c r="I21" s="479">
        <v>495300</v>
      </c>
      <c r="J21" s="479">
        <v>12253031</v>
      </c>
      <c r="K21" s="479"/>
      <c r="L21" s="479"/>
      <c r="M21" s="479"/>
      <c r="N21" s="479">
        <v>1397000</v>
      </c>
      <c r="O21" s="480">
        <f t="shared" si="3"/>
        <v>27915996</v>
      </c>
    </row>
    <row r="22" spans="1:15" ht="27.75" customHeight="1">
      <c r="A22" s="477" t="s">
        <v>237</v>
      </c>
      <c r="B22" s="481" t="s">
        <v>564</v>
      </c>
      <c r="C22" s="479"/>
      <c r="D22" s="479"/>
      <c r="E22" s="479"/>
      <c r="F22" s="479"/>
      <c r="G22" s="479">
        <v>2000000</v>
      </c>
      <c r="H22" s="479"/>
      <c r="I22" s="479"/>
      <c r="J22" s="479"/>
      <c r="K22" s="479"/>
      <c r="L22" s="479"/>
      <c r="M22" s="479"/>
      <c r="N22" s="479"/>
      <c r="O22" s="480">
        <f>SUM(C22:N22)</f>
        <v>2000000</v>
      </c>
    </row>
    <row r="23" spans="1:15" ht="27.75" customHeight="1">
      <c r="A23" s="477" t="s">
        <v>237</v>
      </c>
      <c r="B23" s="481" t="s">
        <v>325</v>
      </c>
      <c r="C23" s="479">
        <v>4110757</v>
      </c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80">
        <f>SUM(C23:N23)</f>
        <v>4110757</v>
      </c>
    </row>
    <row r="24" spans="1:15" s="513" customFormat="1" ht="27.75" customHeight="1">
      <c r="A24" s="509"/>
      <c r="B24" s="510" t="s">
        <v>565</v>
      </c>
      <c r="C24" s="511">
        <f>SUM(C15:C23)</f>
        <v>25985659</v>
      </c>
      <c r="D24" s="511">
        <f aca="true" t="shared" si="4" ref="D24:N24">SUM(D15:D22)</f>
        <v>20045604</v>
      </c>
      <c r="E24" s="511">
        <f t="shared" si="4"/>
        <v>21061614</v>
      </c>
      <c r="F24" s="511">
        <f t="shared" si="4"/>
        <v>20161615</v>
      </c>
      <c r="G24" s="511">
        <f t="shared" si="4"/>
        <v>33117793</v>
      </c>
      <c r="H24" s="511">
        <f t="shared" si="4"/>
        <v>24302628</v>
      </c>
      <c r="I24" s="511">
        <f t="shared" si="4"/>
        <v>22167928</v>
      </c>
      <c r="J24" s="511">
        <f t="shared" si="4"/>
        <v>32964646</v>
      </c>
      <c r="K24" s="511">
        <f t="shared" si="4"/>
        <v>20761615</v>
      </c>
      <c r="L24" s="511">
        <f t="shared" si="4"/>
        <v>22911615</v>
      </c>
      <c r="M24" s="511">
        <f t="shared" si="4"/>
        <v>20161615</v>
      </c>
      <c r="N24" s="511">
        <f t="shared" si="4"/>
        <v>22767600</v>
      </c>
      <c r="O24" s="512">
        <f>SUM(O15:O23)</f>
        <v>286409932</v>
      </c>
    </row>
    <row r="25" spans="1:15" ht="15.75">
      <c r="A25" s="473"/>
      <c r="B25" s="474" t="s">
        <v>566</v>
      </c>
      <c r="C25" s="486">
        <f>C13-C24</f>
        <v>2726018</v>
      </c>
      <c r="D25" s="486">
        <f aca="true" t="shared" si="5" ref="D25:N25">D5+D13-D24</f>
        <v>-1257811</v>
      </c>
      <c r="E25" s="486">
        <f t="shared" si="5"/>
        <v>22792350</v>
      </c>
      <c r="F25" s="486">
        <f t="shared" si="5"/>
        <v>19462510</v>
      </c>
      <c r="G25" s="486">
        <f t="shared" si="5"/>
        <v>3056492</v>
      </c>
      <c r="H25" s="486">
        <f t="shared" si="5"/>
        <v>-5274361</v>
      </c>
      <c r="I25" s="486">
        <f t="shared" si="5"/>
        <v>-11580514</v>
      </c>
      <c r="J25" s="486">
        <f t="shared" si="5"/>
        <v>-28663385</v>
      </c>
      <c r="K25" s="486">
        <f t="shared" si="5"/>
        <v>6586775</v>
      </c>
      <c r="L25" s="486">
        <f t="shared" si="5"/>
        <v>386935</v>
      </c>
      <c r="M25" s="486">
        <f t="shared" si="5"/>
        <v>-3262905</v>
      </c>
      <c r="N25" s="486">
        <f t="shared" si="5"/>
        <v>0</v>
      </c>
      <c r="O25" s="473"/>
    </row>
    <row r="27" spans="3:14" ht="12.75">
      <c r="C27" s="514"/>
      <c r="E27" s="514"/>
      <c r="F27" s="514"/>
      <c r="I27" s="514"/>
      <c r="J27" s="514"/>
      <c r="K27" s="514"/>
      <c r="N27" s="514"/>
    </row>
    <row r="28" spans="5:13" ht="12.75">
      <c r="E28" s="514"/>
      <c r="F28" s="514"/>
      <c r="G28" s="514"/>
      <c r="H28" s="514"/>
      <c r="I28" s="514"/>
      <c r="K28" s="514"/>
      <c r="M28" s="514"/>
    </row>
    <row r="29" ht="22.5" customHeight="1">
      <c r="B29" s="391"/>
    </row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300" verticalDpi="300" orientation="landscape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D28"/>
  <sheetViews>
    <sheetView zoomScalePageLayoutView="0" workbookViewId="0" topLeftCell="A1">
      <selection activeCell="B2" sqref="B2"/>
    </sheetView>
  </sheetViews>
  <sheetFormatPr defaultColWidth="8.00390625" defaultRowHeight="12.75"/>
  <cols>
    <col min="1" max="1" width="5.00390625" style="420" customWidth="1"/>
    <col min="2" max="2" width="54.140625" style="422" customWidth="1"/>
    <col min="3" max="4" width="15.140625" style="422" customWidth="1"/>
    <col min="5" max="16384" width="8.00390625" style="422" customWidth="1"/>
  </cols>
  <sheetData>
    <row r="1" spans="1:4" ht="40.5" customHeight="1">
      <c r="A1" s="429"/>
      <c r="B1" s="760" t="s">
        <v>704</v>
      </c>
      <c r="C1" s="760"/>
      <c r="D1" s="760"/>
    </row>
    <row r="2" spans="1:4" ht="15.75" customHeight="1">
      <c r="A2" s="429"/>
      <c r="B2" s="814" t="s">
        <v>740</v>
      </c>
      <c r="C2" s="761" t="s">
        <v>713</v>
      </c>
      <c r="D2" s="761"/>
    </row>
    <row r="3" spans="1:4" s="423" customFormat="1" ht="15.75" thickBot="1">
      <c r="A3" s="430"/>
      <c r="B3" s="431"/>
      <c r="C3" s="432"/>
      <c r="D3" s="531" t="s">
        <v>703</v>
      </c>
    </row>
    <row r="4" spans="1:4" s="424" customFormat="1" ht="48" customHeight="1" thickBot="1">
      <c r="A4" s="433" t="s">
        <v>567</v>
      </c>
      <c r="B4" s="434" t="s">
        <v>594</v>
      </c>
      <c r="C4" s="434" t="s">
        <v>595</v>
      </c>
      <c r="D4" s="435" t="s">
        <v>596</v>
      </c>
    </row>
    <row r="5" spans="1:4" s="424" customFormat="1" ht="13.5" customHeight="1" thickBot="1">
      <c r="A5" s="433" t="s">
        <v>99</v>
      </c>
      <c r="B5" s="434" t="s">
        <v>100</v>
      </c>
      <c r="C5" s="434" t="s">
        <v>101</v>
      </c>
      <c r="D5" s="435" t="s">
        <v>102</v>
      </c>
    </row>
    <row r="6" spans="1:4" ht="18" customHeight="1">
      <c r="A6" s="436" t="s">
        <v>121</v>
      </c>
      <c r="B6" s="437" t="s">
        <v>597</v>
      </c>
      <c r="C6" s="467">
        <v>10100000</v>
      </c>
      <c r="D6" s="468">
        <v>0</v>
      </c>
    </row>
    <row r="7" spans="1:4" ht="18" customHeight="1">
      <c r="A7" s="438" t="s">
        <v>122</v>
      </c>
      <c r="B7" s="439" t="s">
        <v>598</v>
      </c>
      <c r="C7" s="469">
        <v>0</v>
      </c>
      <c r="D7" s="470">
        <v>0</v>
      </c>
    </row>
    <row r="8" spans="1:4" ht="18" customHeight="1">
      <c r="A8" s="438" t="s">
        <v>123</v>
      </c>
      <c r="B8" s="439" t="s">
        <v>599</v>
      </c>
      <c r="C8" s="469">
        <v>0</v>
      </c>
      <c r="D8" s="470">
        <v>0</v>
      </c>
    </row>
    <row r="9" spans="1:4" ht="18" customHeight="1">
      <c r="A9" s="438" t="s">
        <v>124</v>
      </c>
      <c r="B9" s="439" t="s">
        <v>600</v>
      </c>
      <c r="C9" s="469">
        <v>0</v>
      </c>
      <c r="D9" s="470">
        <v>0</v>
      </c>
    </row>
    <row r="10" spans="1:4" ht="18" customHeight="1">
      <c r="A10" s="438" t="s">
        <v>125</v>
      </c>
      <c r="B10" s="439" t="s">
        <v>601</v>
      </c>
      <c r="C10" s="469">
        <f>SUM(C11:C16)</f>
        <v>79020000</v>
      </c>
      <c r="D10" s="470">
        <v>0</v>
      </c>
    </row>
    <row r="11" spans="1:4" ht="18" customHeight="1">
      <c r="A11" s="438" t="s">
        <v>126</v>
      </c>
      <c r="B11" s="439" t="s">
        <v>602</v>
      </c>
      <c r="C11" s="469">
        <v>0</v>
      </c>
      <c r="D11" s="470">
        <v>0</v>
      </c>
    </row>
    <row r="12" spans="1:4" ht="18" customHeight="1">
      <c r="A12" s="438" t="s">
        <v>127</v>
      </c>
      <c r="B12" s="440" t="s">
        <v>603</v>
      </c>
      <c r="C12" s="469">
        <v>0</v>
      </c>
      <c r="D12" s="470">
        <v>0</v>
      </c>
    </row>
    <row r="13" spans="1:4" ht="18" customHeight="1">
      <c r="A13" s="438" t="s">
        <v>129</v>
      </c>
      <c r="B13" s="440" t="s">
        <v>604</v>
      </c>
      <c r="C13" s="469">
        <v>0</v>
      </c>
      <c r="D13" s="470">
        <v>0</v>
      </c>
    </row>
    <row r="14" spans="1:4" ht="18" customHeight="1">
      <c r="A14" s="438" t="s">
        <v>228</v>
      </c>
      <c r="B14" s="440" t="s">
        <v>605</v>
      </c>
      <c r="C14" s="469">
        <v>20000</v>
      </c>
      <c r="D14" s="470">
        <v>0</v>
      </c>
    </row>
    <row r="15" spans="1:4" ht="18" customHeight="1">
      <c r="A15" s="438" t="s">
        <v>229</v>
      </c>
      <c r="B15" s="440" t="s">
        <v>606</v>
      </c>
      <c r="C15" s="469">
        <v>0</v>
      </c>
      <c r="D15" s="470">
        <v>0</v>
      </c>
    </row>
    <row r="16" spans="1:4" ht="22.5" customHeight="1">
      <c r="A16" s="438" t="s">
        <v>230</v>
      </c>
      <c r="B16" s="440" t="s">
        <v>607</v>
      </c>
      <c r="C16" s="469">
        <v>79000000</v>
      </c>
      <c r="D16" s="470">
        <v>0</v>
      </c>
    </row>
    <row r="17" spans="1:4" ht="18" customHeight="1">
      <c r="A17" s="438" t="s">
        <v>231</v>
      </c>
      <c r="B17" s="439" t="s">
        <v>608</v>
      </c>
      <c r="C17" s="469">
        <v>2300000</v>
      </c>
      <c r="D17" s="470">
        <v>0</v>
      </c>
    </row>
    <row r="18" spans="1:4" ht="18" customHeight="1">
      <c r="A18" s="438" t="s">
        <v>234</v>
      </c>
      <c r="B18" s="439" t="s">
        <v>609</v>
      </c>
      <c r="C18" s="469">
        <v>1000000</v>
      </c>
      <c r="D18" s="470">
        <v>0</v>
      </c>
    </row>
    <row r="19" spans="1:4" ht="18" customHeight="1">
      <c r="A19" s="438" t="s">
        <v>237</v>
      </c>
      <c r="B19" s="439" t="s">
        <v>610</v>
      </c>
      <c r="C19" s="469">
        <v>250000</v>
      </c>
      <c r="D19" s="470">
        <v>0</v>
      </c>
    </row>
    <row r="20" spans="1:4" ht="18" customHeight="1">
      <c r="A20" s="438" t="s">
        <v>240</v>
      </c>
      <c r="B20" s="439" t="s">
        <v>611</v>
      </c>
      <c r="C20" s="469">
        <v>0</v>
      </c>
      <c r="D20" s="470">
        <v>0</v>
      </c>
    </row>
    <row r="21" spans="1:4" ht="18" customHeight="1">
      <c r="A21" s="438" t="s">
        <v>243</v>
      </c>
      <c r="B21" s="439" t="s">
        <v>612</v>
      </c>
      <c r="C21" s="469">
        <v>0</v>
      </c>
      <c r="D21" s="470">
        <v>0</v>
      </c>
    </row>
    <row r="22" spans="1:4" ht="18" customHeight="1">
      <c r="A22" s="438" t="s">
        <v>246</v>
      </c>
      <c r="B22" s="441"/>
      <c r="C22" s="442"/>
      <c r="D22" s="443"/>
    </row>
    <row r="23" spans="1:4" ht="18" customHeight="1">
      <c r="A23" s="438" t="s">
        <v>249</v>
      </c>
      <c r="B23" s="444"/>
      <c r="C23" s="442"/>
      <c r="D23" s="443"/>
    </row>
    <row r="24" spans="1:4" ht="18" customHeight="1">
      <c r="A24" s="438" t="s">
        <v>252</v>
      </c>
      <c r="B24" s="444"/>
      <c r="C24" s="442"/>
      <c r="D24" s="443"/>
    </row>
    <row r="25" spans="1:4" ht="18" customHeight="1" thickBot="1">
      <c r="A25" s="438" t="s">
        <v>255</v>
      </c>
      <c r="B25" s="444"/>
      <c r="C25" s="442"/>
      <c r="D25" s="443"/>
    </row>
    <row r="26" spans="1:4" ht="18" customHeight="1" thickBot="1">
      <c r="A26" s="445" t="s">
        <v>258</v>
      </c>
      <c r="B26" s="446" t="s">
        <v>538</v>
      </c>
      <c r="C26" s="447">
        <f>+C6+C7+C8+C9+C10+C17+C18+C19+C20+C21+C22+C23+C24+C25</f>
        <v>92670000</v>
      </c>
      <c r="D26" s="450">
        <f>SUM(D6:D21)</f>
        <v>0</v>
      </c>
    </row>
    <row r="27" spans="1:4" ht="8.25" customHeight="1">
      <c r="A27" s="448"/>
      <c r="B27" s="759"/>
      <c r="C27" s="759"/>
      <c r="D27" s="759"/>
    </row>
    <row r="28" spans="1:4" ht="12.75">
      <c r="A28" s="429"/>
      <c r="B28" s="449"/>
      <c r="C28" s="449"/>
      <c r="D28" s="449"/>
    </row>
  </sheetData>
  <sheetProtection/>
  <mergeCells count="3">
    <mergeCell ref="B27:D27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B3" sqref="B3"/>
    </sheetView>
  </sheetViews>
  <sheetFormatPr defaultColWidth="8.00390625" defaultRowHeight="12.75"/>
  <cols>
    <col min="1" max="1" width="5.8515625" style="103" customWidth="1"/>
    <col min="2" max="2" width="42.57421875" style="100" customWidth="1"/>
    <col min="3" max="4" width="11.00390625" style="100" customWidth="1"/>
    <col min="5" max="5" width="13.00390625" style="100" customWidth="1"/>
    <col min="6" max="7" width="11.00390625" style="100" customWidth="1"/>
    <col min="8" max="8" width="12.28125" style="100" customWidth="1"/>
    <col min="9" max="9" width="2.8515625" style="100" customWidth="1"/>
    <col min="10" max="16384" width="8.00390625" style="100" customWidth="1"/>
  </cols>
  <sheetData>
    <row r="2" spans="1:8" ht="39.75" customHeight="1">
      <c r="A2" s="767" t="s">
        <v>613</v>
      </c>
      <c r="B2" s="767"/>
      <c r="C2" s="767"/>
      <c r="D2" s="767"/>
      <c r="E2" s="767"/>
      <c r="F2" s="767"/>
      <c r="G2" s="767"/>
      <c r="H2" s="767"/>
    </row>
    <row r="3" spans="1:9" s="422" customFormat="1" ht="15.75" customHeight="1">
      <c r="A3" s="429"/>
      <c r="B3" s="814" t="s">
        <v>740</v>
      </c>
      <c r="C3" s="552"/>
      <c r="D3" s="552"/>
      <c r="G3" s="765" t="s">
        <v>639</v>
      </c>
      <c r="H3" s="765"/>
      <c r="I3" s="532"/>
    </row>
    <row r="4" spans="1:9" s="423" customFormat="1" ht="15.75" thickBot="1">
      <c r="A4" s="430"/>
      <c r="B4" s="431"/>
      <c r="C4" s="432"/>
      <c r="D4" s="432"/>
      <c r="G4" s="764" t="s">
        <v>703</v>
      </c>
      <c r="H4" s="764"/>
      <c r="I4" s="531"/>
    </row>
    <row r="5" spans="1:8" s="416" customFormat="1" ht="26.25" customHeight="1">
      <c r="A5" s="773" t="s">
        <v>219</v>
      </c>
      <c r="B5" s="772" t="s">
        <v>584</v>
      </c>
      <c r="C5" s="776" t="s">
        <v>585</v>
      </c>
      <c r="D5" s="762" t="s">
        <v>709</v>
      </c>
      <c r="E5" s="772" t="s">
        <v>586</v>
      </c>
      <c r="F5" s="772"/>
      <c r="G5" s="772"/>
      <c r="H5" s="770" t="s">
        <v>487</v>
      </c>
    </row>
    <row r="6" spans="1:8" s="417" customFormat="1" ht="32.25" customHeight="1">
      <c r="A6" s="774"/>
      <c r="B6" s="775"/>
      <c r="C6" s="775"/>
      <c r="D6" s="763"/>
      <c r="E6" s="491" t="s">
        <v>641</v>
      </c>
      <c r="F6" s="491" t="s">
        <v>707</v>
      </c>
      <c r="G6" s="491" t="s">
        <v>708</v>
      </c>
      <c r="H6" s="771"/>
    </row>
    <row r="7" spans="1:8" s="418" customFormat="1" ht="12.75" customHeight="1">
      <c r="A7" s="419" t="s">
        <v>99</v>
      </c>
      <c r="B7" s="492" t="s">
        <v>100</v>
      </c>
      <c r="C7" s="492" t="s">
        <v>101</v>
      </c>
      <c r="D7" s="492"/>
      <c r="E7" s="492" t="s">
        <v>103</v>
      </c>
      <c r="F7" s="492" t="s">
        <v>570</v>
      </c>
      <c r="G7" s="492" t="s">
        <v>587</v>
      </c>
      <c r="H7" s="493" t="s">
        <v>626</v>
      </c>
    </row>
    <row r="8" spans="1:8" ht="24.75" customHeight="1">
      <c r="A8" s="419" t="s">
        <v>121</v>
      </c>
      <c r="B8" s="494" t="s">
        <v>588</v>
      </c>
      <c r="C8" s="495"/>
      <c r="D8" s="495"/>
      <c r="E8" s="496">
        <v>0</v>
      </c>
      <c r="F8" s="496">
        <v>0</v>
      </c>
      <c r="G8" s="496">
        <v>0</v>
      </c>
      <c r="H8" s="497">
        <v>0</v>
      </c>
    </row>
    <row r="9" spans="1:9" ht="25.5" customHeight="1">
      <c r="A9" s="419" t="s">
        <v>122</v>
      </c>
      <c r="B9" s="494" t="s">
        <v>589</v>
      </c>
      <c r="C9" s="452"/>
      <c r="D9" s="452"/>
      <c r="E9" s="496">
        <v>0</v>
      </c>
      <c r="F9" s="496">
        <v>0</v>
      </c>
      <c r="G9" s="496">
        <v>0</v>
      </c>
      <c r="H9" s="497">
        <v>0</v>
      </c>
      <c r="I9" s="766"/>
    </row>
    <row r="10" spans="1:9" ht="19.5" customHeight="1">
      <c r="A10" s="419" t="s">
        <v>123</v>
      </c>
      <c r="B10" s="494" t="s">
        <v>590</v>
      </c>
      <c r="C10" s="498" t="s">
        <v>641</v>
      </c>
      <c r="D10" s="498">
        <v>0</v>
      </c>
      <c r="E10" s="499">
        <f>+E11</f>
        <v>26458831</v>
      </c>
      <c r="F10" s="499">
        <f>+F11</f>
        <v>0</v>
      </c>
      <c r="G10" s="499">
        <f>+G11</f>
        <v>0</v>
      </c>
      <c r="H10" s="500">
        <f>SUM(E10:G10)</f>
        <v>26458831</v>
      </c>
      <c r="I10" s="766"/>
    </row>
    <row r="11" spans="1:9" ht="19.5" customHeight="1">
      <c r="A11" s="419" t="s">
        <v>124</v>
      </c>
      <c r="B11" s="501" t="s">
        <v>705</v>
      </c>
      <c r="C11" s="452"/>
      <c r="D11" s="452"/>
      <c r="E11" s="453">
        <v>26458831</v>
      </c>
      <c r="F11" s="453">
        <v>0</v>
      </c>
      <c r="G11" s="453">
        <v>0</v>
      </c>
      <c r="H11" s="497">
        <f>SUM(E11:G11)</f>
        <v>26458831</v>
      </c>
      <c r="I11" s="766"/>
    </row>
    <row r="12" spans="1:9" ht="19.5" customHeight="1">
      <c r="A12" s="419" t="s">
        <v>125</v>
      </c>
      <c r="B12" s="494" t="s">
        <v>591</v>
      </c>
      <c r="C12" s="498" t="s">
        <v>641</v>
      </c>
      <c r="D12" s="498">
        <v>0</v>
      </c>
      <c r="E12" s="499">
        <f>+E13</f>
        <v>5307800</v>
      </c>
      <c r="F12" s="499">
        <f>+F13</f>
        <v>0</v>
      </c>
      <c r="G12" s="499">
        <f>+G13</f>
        <v>0</v>
      </c>
      <c r="H12" s="500">
        <f>SUM(E12:G12)</f>
        <v>5307800</v>
      </c>
      <c r="I12" s="766"/>
    </row>
    <row r="13" spans="1:9" ht="19.5" customHeight="1">
      <c r="A13" s="419" t="s">
        <v>126</v>
      </c>
      <c r="B13" s="501" t="s">
        <v>706</v>
      </c>
      <c r="C13" s="452"/>
      <c r="D13" s="452"/>
      <c r="E13" s="453">
        <v>5307800</v>
      </c>
      <c r="F13" s="453">
        <v>0</v>
      </c>
      <c r="G13" s="453">
        <v>0</v>
      </c>
      <c r="H13" s="497">
        <f>SUM(E13:G13)</f>
        <v>5307800</v>
      </c>
      <c r="I13" s="766"/>
    </row>
    <row r="14" spans="1:9" ht="19.5" customHeight="1">
      <c r="A14" s="419" t="s">
        <v>127</v>
      </c>
      <c r="B14" s="502" t="s">
        <v>592</v>
      </c>
      <c r="C14" s="498"/>
      <c r="D14" s="498"/>
      <c r="E14" s="499">
        <f>+E16+E15</f>
        <v>4510757</v>
      </c>
      <c r="F14" s="499">
        <f>+F16+F15</f>
        <v>760000</v>
      </c>
      <c r="G14" s="499">
        <f>+G16+G15</f>
        <v>1160000</v>
      </c>
      <c r="H14" s="500">
        <f>H15+H16</f>
        <v>6430757</v>
      </c>
      <c r="I14" s="766"/>
    </row>
    <row r="15" spans="1:9" ht="19.5" customHeight="1">
      <c r="A15" s="419" t="s">
        <v>128</v>
      </c>
      <c r="B15" s="502" t="s">
        <v>624</v>
      </c>
      <c r="C15" s="503" t="s">
        <v>625</v>
      </c>
      <c r="D15" s="503">
        <f>540000+640000</f>
        <v>1180000</v>
      </c>
      <c r="E15" s="504">
        <v>400000</v>
      </c>
      <c r="F15" s="504">
        <v>760000</v>
      </c>
      <c r="G15" s="504">
        <v>1160000</v>
      </c>
      <c r="H15" s="505">
        <f>SUM(E15:G15)</f>
        <v>2320000</v>
      </c>
      <c r="I15" s="766"/>
    </row>
    <row r="16" spans="1:9" ht="19.5" customHeight="1">
      <c r="A16" s="419" t="s">
        <v>129</v>
      </c>
      <c r="B16" s="501" t="s">
        <v>614</v>
      </c>
      <c r="C16" s="452" t="s">
        <v>641</v>
      </c>
      <c r="D16" s="452">
        <v>0</v>
      </c>
      <c r="E16" s="453">
        <v>4110757</v>
      </c>
      <c r="F16" s="453">
        <v>0</v>
      </c>
      <c r="G16" s="453">
        <v>0</v>
      </c>
      <c r="H16" s="497">
        <f>SUM(E16:G16)</f>
        <v>4110757</v>
      </c>
      <c r="I16" s="766"/>
    </row>
    <row r="17" spans="1:9" s="451" customFormat="1" ht="19.5" customHeight="1" thickBot="1">
      <c r="A17" s="768" t="s">
        <v>593</v>
      </c>
      <c r="B17" s="769"/>
      <c r="C17" s="506"/>
      <c r="D17" s="506"/>
      <c r="E17" s="507">
        <f>+E8+E9+E10+E12+E14</f>
        <v>36277388</v>
      </c>
      <c r="F17" s="507">
        <f>+F8+F9+F10+F12+F14</f>
        <v>760000</v>
      </c>
      <c r="G17" s="507">
        <f>+G8+G9+G10+G12+G14</f>
        <v>1160000</v>
      </c>
      <c r="H17" s="508">
        <f>+H8+H9+H10+H12+H14</f>
        <v>38197388</v>
      </c>
      <c r="I17" s="766"/>
    </row>
  </sheetData>
  <sheetProtection/>
  <mergeCells count="11">
    <mergeCell ref="C5:C6"/>
    <mergeCell ref="D5:D6"/>
    <mergeCell ref="G4:H4"/>
    <mergeCell ref="G3:H3"/>
    <mergeCell ref="I9:I17"/>
    <mergeCell ref="A2:H2"/>
    <mergeCell ref="A17:B17"/>
    <mergeCell ref="H5:H6"/>
    <mergeCell ref="E5:G5"/>
    <mergeCell ref="A5:A6"/>
    <mergeCell ref="B5:B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34"/>
  <sheetViews>
    <sheetView zoomScale="120" zoomScaleNormal="120" zoomScalePageLayoutView="0" workbookViewId="0" topLeftCell="A1">
      <selection activeCell="B2" sqref="B2"/>
    </sheetView>
  </sheetViews>
  <sheetFormatPr defaultColWidth="8.00390625" defaultRowHeight="12.75"/>
  <cols>
    <col min="1" max="1" width="4.8515625" style="392" customWidth="1"/>
    <col min="2" max="2" width="30.57421875" style="392" customWidth="1"/>
    <col min="3" max="3" width="11.140625" style="392" customWidth="1"/>
    <col min="4" max="5" width="12.00390625" style="392" customWidth="1"/>
    <col min="6" max="6" width="12.57421875" style="392" customWidth="1"/>
    <col min="7" max="7" width="14.8515625" style="392" customWidth="1"/>
    <col min="8" max="16384" width="8.00390625" style="392" customWidth="1"/>
  </cols>
  <sheetData>
    <row r="1" spans="1:7" s="535" customFormat="1" ht="48.75" customHeight="1">
      <c r="A1" s="794" t="s">
        <v>710</v>
      </c>
      <c r="B1" s="794"/>
      <c r="C1" s="794"/>
      <c r="D1" s="794"/>
      <c r="E1" s="794"/>
      <c r="F1" s="794"/>
      <c r="G1" s="794"/>
    </row>
    <row r="2" spans="1:10" s="422" customFormat="1" ht="15.75" customHeight="1">
      <c r="A2" s="429"/>
      <c r="B2" s="814" t="s">
        <v>740</v>
      </c>
      <c r="C2" s="421"/>
      <c r="D2" s="761"/>
      <c r="E2" s="761"/>
      <c r="F2" s="765" t="s">
        <v>640</v>
      </c>
      <c r="G2" s="765"/>
      <c r="H2" s="533"/>
      <c r="J2" s="532"/>
    </row>
    <row r="3" spans="1:10" s="423" customFormat="1" ht="15.75" customHeight="1">
      <c r="A3" s="430"/>
      <c r="B3" s="431"/>
      <c r="C3" s="431"/>
      <c r="D3" s="432"/>
      <c r="E3" s="531"/>
      <c r="F3" s="806" t="s">
        <v>703</v>
      </c>
      <c r="G3" s="806"/>
      <c r="H3" s="534"/>
      <c r="J3" s="531"/>
    </row>
    <row r="4" spans="1:8" ht="15.75" customHeight="1">
      <c r="A4" s="807" t="s">
        <v>711</v>
      </c>
      <c r="B4" s="807"/>
      <c r="C4" s="807"/>
      <c r="D4" s="807"/>
      <c r="E4" s="807"/>
      <c r="F4" s="807"/>
      <c r="G4" s="395"/>
      <c r="H4" s="396"/>
    </row>
    <row r="5" spans="1:8" ht="15.75" customHeight="1" thickBot="1">
      <c r="A5" s="393"/>
      <c r="B5" s="393"/>
      <c r="C5" s="393"/>
      <c r="D5" s="394"/>
      <c r="E5" s="394"/>
      <c r="F5" s="395"/>
      <c r="G5" s="395"/>
      <c r="H5" s="396"/>
    </row>
    <row r="6" spans="1:8" ht="22.5" customHeight="1">
      <c r="A6" s="414" t="s">
        <v>567</v>
      </c>
      <c r="B6" s="805" t="s">
        <v>581</v>
      </c>
      <c r="C6" s="805"/>
      <c r="D6" s="805"/>
      <c r="E6" s="805"/>
      <c r="F6" s="795" t="s">
        <v>582</v>
      </c>
      <c r="G6" s="796"/>
      <c r="H6" s="396"/>
    </row>
    <row r="7" spans="1:8" ht="15.75" customHeight="1">
      <c r="A7" s="415" t="s">
        <v>99</v>
      </c>
      <c r="B7" s="781" t="s">
        <v>100</v>
      </c>
      <c r="C7" s="781"/>
      <c r="D7" s="781"/>
      <c r="E7" s="781"/>
      <c r="F7" s="781" t="s">
        <v>101</v>
      </c>
      <c r="G7" s="812"/>
      <c r="H7" s="396"/>
    </row>
    <row r="8" spans="1:8" ht="15.75" customHeight="1">
      <c r="A8" s="415" t="s">
        <v>121</v>
      </c>
      <c r="B8" s="785"/>
      <c r="C8" s="785"/>
      <c r="D8" s="785"/>
      <c r="E8" s="785"/>
      <c r="F8" s="777"/>
      <c r="G8" s="778"/>
      <c r="H8" s="396"/>
    </row>
    <row r="9" spans="1:8" ht="15.75" customHeight="1">
      <c r="A9" s="415" t="s">
        <v>122</v>
      </c>
      <c r="B9" s="785"/>
      <c r="C9" s="785"/>
      <c r="D9" s="785"/>
      <c r="E9" s="785"/>
      <c r="F9" s="777"/>
      <c r="G9" s="778"/>
      <c r="H9" s="396"/>
    </row>
    <row r="10" spans="1:8" ht="15.75" customHeight="1">
      <c r="A10" s="415" t="s">
        <v>123</v>
      </c>
      <c r="B10" s="785"/>
      <c r="C10" s="785"/>
      <c r="D10" s="785"/>
      <c r="E10" s="785"/>
      <c r="F10" s="777"/>
      <c r="G10" s="778"/>
      <c r="H10" s="396"/>
    </row>
    <row r="11" spans="1:8" ht="25.5" customHeight="1" thickBot="1">
      <c r="A11" s="425" t="s">
        <v>124</v>
      </c>
      <c r="B11" s="786" t="s">
        <v>583</v>
      </c>
      <c r="C11" s="786"/>
      <c r="D11" s="786"/>
      <c r="E11" s="786"/>
      <c r="F11" s="803">
        <f>SUM(F8:F10)</f>
        <v>0</v>
      </c>
      <c r="G11" s="804"/>
      <c r="H11" s="396"/>
    </row>
    <row r="12" spans="1:8" ht="25.5" customHeight="1">
      <c r="A12" s="426"/>
      <c r="B12" s="427"/>
      <c r="C12" s="427"/>
      <c r="D12" s="427"/>
      <c r="E12" s="427"/>
      <c r="F12" s="428"/>
      <c r="G12" s="428"/>
      <c r="H12" s="396"/>
    </row>
    <row r="13" spans="1:8" ht="15.75" customHeight="1">
      <c r="A13" s="807" t="s">
        <v>616</v>
      </c>
      <c r="B13" s="807"/>
      <c r="C13" s="807"/>
      <c r="D13" s="807"/>
      <c r="E13" s="807"/>
      <c r="F13" s="807"/>
      <c r="G13" s="807"/>
      <c r="H13" s="396"/>
    </row>
    <row r="14" spans="1:8" ht="15.75" customHeight="1" thickBot="1">
      <c r="A14" s="393"/>
      <c r="B14" s="393"/>
      <c r="C14" s="393"/>
      <c r="D14" s="394"/>
      <c r="E14" s="394"/>
      <c r="F14" s="395"/>
      <c r="G14" s="395"/>
      <c r="H14" s="396"/>
    </row>
    <row r="15" spans="1:7" ht="15" customHeight="1">
      <c r="A15" s="799" t="s">
        <v>567</v>
      </c>
      <c r="B15" s="801" t="s">
        <v>568</v>
      </c>
      <c r="C15" s="782" t="s">
        <v>569</v>
      </c>
      <c r="D15" s="783"/>
      <c r="E15" s="783"/>
      <c r="F15" s="784"/>
      <c r="G15" s="797" t="s">
        <v>717</v>
      </c>
    </row>
    <row r="16" spans="1:7" ht="13.5" customHeight="1" thickBot="1">
      <c r="A16" s="800"/>
      <c r="B16" s="802"/>
      <c r="C16" s="579" t="s">
        <v>716</v>
      </c>
      <c r="D16" s="397" t="s">
        <v>707</v>
      </c>
      <c r="E16" s="397" t="s">
        <v>708</v>
      </c>
      <c r="F16" s="397" t="s">
        <v>714</v>
      </c>
      <c r="G16" s="798"/>
    </row>
    <row r="17" spans="1:7" ht="15.75" thickBot="1">
      <c r="A17" s="398" t="s">
        <v>99</v>
      </c>
      <c r="B17" s="399" t="s">
        <v>100</v>
      </c>
      <c r="C17" s="399" t="s">
        <v>101</v>
      </c>
      <c r="D17" s="399" t="s">
        <v>102</v>
      </c>
      <c r="E17" s="399" t="s">
        <v>103</v>
      </c>
      <c r="F17" s="399" t="s">
        <v>570</v>
      </c>
      <c r="G17" s="400" t="s">
        <v>587</v>
      </c>
    </row>
    <row r="18" spans="1:7" ht="15">
      <c r="A18" s="401" t="s">
        <v>121</v>
      </c>
      <c r="B18" s="402"/>
      <c r="C18" s="402"/>
      <c r="D18" s="403"/>
      <c r="E18" s="403"/>
      <c r="F18" s="403"/>
      <c r="G18" s="404">
        <f>SUM(D18:F18)</f>
        <v>0</v>
      </c>
    </row>
    <row r="19" spans="1:7" ht="15">
      <c r="A19" s="405" t="s">
        <v>122</v>
      </c>
      <c r="B19" s="406"/>
      <c r="C19" s="406"/>
      <c r="D19" s="407"/>
      <c r="E19" s="407"/>
      <c r="F19" s="407"/>
      <c r="G19" s="408">
        <f>SUM(D19:F19)</f>
        <v>0</v>
      </c>
    </row>
    <row r="20" spans="1:7" ht="15.75" thickBot="1">
      <c r="A20" s="405" t="s">
        <v>123</v>
      </c>
      <c r="B20" s="406"/>
      <c r="C20" s="406"/>
      <c r="D20" s="407"/>
      <c r="E20" s="407"/>
      <c r="F20" s="407"/>
      <c r="G20" s="408">
        <f>SUM(D20:F20)</f>
        <v>0</v>
      </c>
    </row>
    <row r="21" spans="1:7" s="413" customFormat="1" ht="15" thickBot="1">
      <c r="A21" s="409" t="s">
        <v>124</v>
      </c>
      <c r="B21" s="410" t="s">
        <v>571</v>
      </c>
      <c r="C21" s="410"/>
      <c r="D21" s="411">
        <f>SUM(D18:D20)</f>
        <v>0</v>
      </c>
      <c r="E21" s="411">
        <f>SUM(E18:E20)</f>
        <v>0</v>
      </c>
      <c r="F21" s="411">
        <f>SUM(F18:F20)</f>
        <v>0</v>
      </c>
      <c r="G21" s="412">
        <f>SUM(G18:G20)</f>
        <v>0</v>
      </c>
    </row>
    <row r="22" spans="1:7" s="413" customFormat="1" ht="14.25">
      <c r="A22" s="460"/>
      <c r="B22" s="461"/>
      <c r="C22" s="461"/>
      <c r="D22" s="462"/>
      <c r="E22" s="462"/>
      <c r="F22" s="462"/>
      <c r="G22" s="462"/>
    </row>
    <row r="23" spans="1:7" s="463" customFormat="1" ht="30.75" customHeight="1">
      <c r="A23" s="813" t="s">
        <v>617</v>
      </c>
      <c r="B23" s="813"/>
      <c r="C23" s="813"/>
      <c r="D23" s="813"/>
      <c r="E23" s="813"/>
      <c r="F23" s="813"/>
      <c r="G23" s="813"/>
    </row>
    <row r="24" ht="15.75" thickBot="1"/>
    <row r="25" spans="1:7" ht="21.75" thickBot="1">
      <c r="A25" s="454" t="s">
        <v>567</v>
      </c>
      <c r="B25" s="779" t="s">
        <v>572</v>
      </c>
      <c r="C25" s="779"/>
      <c r="D25" s="780"/>
      <c r="E25" s="780"/>
      <c r="F25" s="780"/>
      <c r="G25" s="454" t="s">
        <v>715</v>
      </c>
    </row>
    <row r="26" spans="1:7" ht="15">
      <c r="A26" s="455" t="s">
        <v>99</v>
      </c>
      <c r="B26" s="788" t="s">
        <v>100</v>
      </c>
      <c r="C26" s="788"/>
      <c r="D26" s="789"/>
      <c r="E26" s="789"/>
      <c r="F26" s="790"/>
      <c r="G26" s="455" t="s">
        <v>101</v>
      </c>
    </row>
    <row r="27" spans="1:7" ht="15">
      <c r="A27" s="465" t="s">
        <v>121</v>
      </c>
      <c r="B27" s="809" t="s">
        <v>573</v>
      </c>
      <c r="C27" s="810"/>
      <c r="D27" s="810"/>
      <c r="E27" s="810"/>
      <c r="F27" s="811"/>
      <c r="G27" s="458">
        <v>79100000</v>
      </c>
    </row>
    <row r="28" spans="1:7" ht="23.25" customHeight="1">
      <c r="A28" s="465" t="s">
        <v>122</v>
      </c>
      <c r="B28" s="791" t="s">
        <v>574</v>
      </c>
      <c r="C28" s="791"/>
      <c r="D28" s="792"/>
      <c r="E28" s="792"/>
      <c r="F28" s="793"/>
      <c r="G28" s="458">
        <v>5826000</v>
      </c>
    </row>
    <row r="29" spans="1:7" ht="15">
      <c r="A29" s="465" t="s">
        <v>123</v>
      </c>
      <c r="B29" s="791" t="s">
        <v>575</v>
      </c>
      <c r="C29" s="791"/>
      <c r="D29" s="792"/>
      <c r="E29" s="792"/>
      <c r="F29" s="793"/>
      <c r="G29" s="458">
        <v>0</v>
      </c>
    </row>
    <row r="30" spans="1:7" ht="30" customHeight="1">
      <c r="A30" s="465" t="s">
        <v>124</v>
      </c>
      <c r="B30" s="791" t="s">
        <v>576</v>
      </c>
      <c r="C30" s="791"/>
      <c r="D30" s="792"/>
      <c r="E30" s="792"/>
      <c r="F30" s="793"/>
      <c r="G30" s="458">
        <v>0</v>
      </c>
    </row>
    <row r="31" spans="1:7" ht="15">
      <c r="A31" s="465" t="s">
        <v>125</v>
      </c>
      <c r="B31" s="791" t="s">
        <v>577</v>
      </c>
      <c r="C31" s="791"/>
      <c r="D31" s="792"/>
      <c r="E31" s="792"/>
      <c r="F31" s="793"/>
      <c r="G31" s="458">
        <v>60000</v>
      </c>
    </row>
    <row r="32" spans="1:7" ht="17.25" customHeight="1" thickBot="1">
      <c r="A32" s="466" t="s">
        <v>126</v>
      </c>
      <c r="B32" s="808" t="s">
        <v>578</v>
      </c>
      <c r="C32" s="808"/>
      <c r="D32" s="808"/>
      <c r="E32" s="808"/>
      <c r="F32" s="808"/>
      <c r="G32" s="458">
        <v>0</v>
      </c>
    </row>
    <row r="33" spans="1:7" ht="29.25" customHeight="1" thickBot="1">
      <c r="A33" s="464" t="s">
        <v>579</v>
      </c>
      <c r="B33" s="456"/>
      <c r="C33" s="457"/>
      <c r="D33" s="457"/>
      <c r="E33" s="457"/>
      <c r="F33" s="457"/>
      <c r="G33" s="459">
        <f>SUM(G27:G32)</f>
        <v>84986000</v>
      </c>
    </row>
    <row r="34" spans="1:6" ht="27" customHeight="1">
      <c r="A34" s="787" t="s">
        <v>580</v>
      </c>
      <c r="B34" s="787"/>
      <c r="C34" s="787"/>
      <c r="D34" s="787"/>
      <c r="E34" s="787"/>
      <c r="F34" s="787"/>
    </row>
  </sheetData>
  <sheetProtection/>
  <mergeCells count="32">
    <mergeCell ref="B32:F32"/>
    <mergeCell ref="B10:E10"/>
    <mergeCell ref="B9:E9"/>
    <mergeCell ref="F9:G9"/>
    <mergeCell ref="B31:F31"/>
    <mergeCell ref="B27:F27"/>
    <mergeCell ref="A23:G23"/>
    <mergeCell ref="D2:E2"/>
    <mergeCell ref="F2:G2"/>
    <mergeCell ref="B6:E6"/>
    <mergeCell ref="F3:G3"/>
    <mergeCell ref="A4:F4"/>
    <mergeCell ref="A13:G13"/>
    <mergeCell ref="F7:G7"/>
    <mergeCell ref="A34:F34"/>
    <mergeCell ref="B26:F26"/>
    <mergeCell ref="B28:F28"/>
    <mergeCell ref="B29:F29"/>
    <mergeCell ref="B30:F30"/>
    <mergeCell ref="A1:G1"/>
    <mergeCell ref="F6:G6"/>
    <mergeCell ref="G15:G16"/>
    <mergeCell ref="A15:A16"/>
    <mergeCell ref="B15:B16"/>
    <mergeCell ref="F10:G10"/>
    <mergeCell ref="B25:F25"/>
    <mergeCell ref="B7:E7"/>
    <mergeCell ref="C15:F15"/>
    <mergeCell ref="B8:E8"/>
    <mergeCell ref="F8:G8"/>
    <mergeCell ref="B11:E11"/>
    <mergeCell ref="F11:G11"/>
  </mergeCells>
  <printOptions/>
  <pageMargins left="0.7874015748031497" right="0.7874015748031497" top="1.3779527559055118" bottom="0.984251968503937" header="0.7874015748031497" footer="0.7874015748031497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717" t="s">
        <v>206</v>
      </c>
      <c r="B1" s="717"/>
      <c r="C1" s="717"/>
      <c r="D1" s="717"/>
      <c r="E1" s="717"/>
    </row>
    <row r="2" spans="1:5" ht="18" customHeight="1">
      <c r="A2" s="718" t="s">
        <v>641</v>
      </c>
      <c r="B2" s="718"/>
      <c r="C2" s="718"/>
      <c r="D2" s="718"/>
      <c r="E2" s="718"/>
    </row>
    <row r="3" spans="1:5" ht="17.25" customHeight="1">
      <c r="A3" s="31"/>
      <c r="B3" s="814" t="s">
        <v>740</v>
      </c>
      <c r="C3" s="28"/>
      <c r="D3" s="719" t="s">
        <v>632</v>
      </c>
      <c r="E3" s="719"/>
    </row>
    <row r="4" spans="1:5" ht="13.5" thickBot="1">
      <c r="A4" s="29"/>
      <c r="B4" s="29"/>
      <c r="C4" s="30"/>
      <c r="D4" s="720" t="s">
        <v>644</v>
      </c>
      <c r="E4" s="720"/>
    </row>
    <row r="5" spans="1:5" ht="44.25" customHeight="1" thickBot="1" thickTop="1">
      <c r="A5" s="81" t="s">
        <v>0</v>
      </c>
      <c r="B5" s="59" t="s">
        <v>1</v>
      </c>
      <c r="C5" s="60" t="s">
        <v>310</v>
      </c>
      <c r="D5" s="60" t="s">
        <v>642</v>
      </c>
      <c r="E5" s="60" t="s">
        <v>643</v>
      </c>
    </row>
    <row r="6" spans="1:5" ht="12.75" customHeight="1" thickTop="1">
      <c r="A6" s="89" t="s">
        <v>99</v>
      </c>
      <c r="B6" s="90" t="s">
        <v>100</v>
      </c>
      <c r="C6" s="90" t="s">
        <v>101</v>
      </c>
      <c r="D6" s="90" t="s">
        <v>102</v>
      </c>
      <c r="E6" s="90" t="s">
        <v>103</v>
      </c>
    </row>
    <row r="7" spans="1:5" ht="21.75" customHeight="1">
      <c r="A7" s="56" t="s">
        <v>2</v>
      </c>
      <c r="B7" s="57" t="s">
        <v>3</v>
      </c>
      <c r="C7" s="77">
        <f>C8+C15</f>
        <v>154468582</v>
      </c>
      <c r="D7" s="77">
        <f>D8+D15</f>
        <v>156353830</v>
      </c>
      <c r="E7" s="77">
        <f>E8+E15</f>
        <v>160777558</v>
      </c>
    </row>
    <row r="8" spans="1:5" s="677" customFormat="1" ht="21.75" customHeight="1">
      <c r="A8" s="47" t="s">
        <v>4</v>
      </c>
      <c r="B8" s="48" t="s">
        <v>5</v>
      </c>
      <c r="C8" s="71">
        <f>SUM(C9:C14)</f>
        <v>115692582</v>
      </c>
      <c r="D8" s="71">
        <f>SUM(D9:D14)</f>
        <v>118470957</v>
      </c>
      <c r="E8" s="71">
        <f>SUM(E9:E14)</f>
        <v>120646534</v>
      </c>
    </row>
    <row r="9" spans="1:5" s="677" customFormat="1" ht="21.75" customHeight="1" hidden="1">
      <c r="A9" s="47" t="s">
        <v>139</v>
      </c>
      <c r="B9" s="48" t="s">
        <v>6</v>
      </c>
      <c r="C9" s="71">
        <v>46294425</v>
      </c>
      <c r="D9" s="71">
        <v>46578524</v>
      </c>
      <c r="E9" s="71">
        <v>44775423</v>
      </c>
    </row>
    <row r="10" spans="1:5" s="677" customFormat="1" ht="21.75" customHeight="1" hidden="1">
      <c r="A10" s="47" t="s">
        <v>140</v>
      </c>
      <c r="B10" s="48" t="s">
        <v>7</v>
      </c>
      <c r="C10" s="71">
        <v>46469334</v>
      </c>
      <c r="D10" s="71">
        <v>46469334</v>
      </c>
      <c r="E10" s="71">
        <v>45313000</v>
      </c>
    </row>
    <row r="11" spans="1:5" s="677" customFormat="1" ht="21.75" customHeight="1" hidden="1">
      <c r="A11" s="47" t="s">
        <v>141</v>
      </c>
      <c r="B11" s="48" t="s">
        <v>8</v>
      </c>
      <c r="C11" s="71">
        <v>19128823</v>
      </c>
      <c r="D11" s="71">
        <v>19511605</v>
      </c>
      <c r="E11" s="71">
        <v>26868276</v>
      </c>
    </row>
    <row r="12" spans="1:5" s="677" customFormat="1" ht="21.75" customHeight="1" hidden="1">
      <c r="A12" s="47" t="s">
        <v>142</v>
      </c>
      <c r="B12" s="48" t="s">
        <v>9</v>
      </c>
      <c r="C12" s="71">
        <v>1200000</v>
      </c>
      <c r="D12" s="71">
        <v>1200000</v>
      </c>
      <c r="E12" s="71">
        <v>1200000</v>
      </c>
    </row>
    <row r="13" spans="1:5" s="677" customFormat="1" ht="21.75" customHeight="1" hidden="1">
      <c r="A13" s="47" t="s">
        <v>143</v>
      </c>
      <c r="B13" s="72" t="s">
        <v>649</v>
      </c>
      <c r="C13" s="71">
        <v>2600000</v>
      </c>
      <c r="D13" s="71">
        <v>3824666</v>
      </c>
      <c r="E13" s="73">
        <v>2489835</v>
      </c>
    </row>
    <row r="14" spans="1:5" s="677" customFormat="1" ht="21.75" customHeight="1" hidden="1">
      <c r="A14" s="47" t="s">
        <v>144</v>
      </c>
      <c r="B14" s="72" t="s">
        <v>650</v>
      </c>
      <c r="C14" s="73">
        <v>0</v>
      </c>
      <c r="D14" s="71">
        <v>886828</v>
      </c>
      <c r="E14" s="72">
        <v>0</v>
      </c>
    </row>
    <row r="15" spans="1:5" s="677" customFormat="1" ht="21.75" customHeight="1">
      <c r="A15" s="47" t="s">
        <v>10</v>
      </c>
      <c r="B15" s="48" t="s">
        <v>11</v>
      </c>
      <c r="C15" s="71">
        <v>38776000</v>
      </c>
      <c r="D15" s="71">
        <v>37882873</v>
      </c>
      <c r="E15" s="71">
        <v>40131024</v>
      </c>
    </row>
    <row r="16" spans="1:5" ht="21.75" customHeight="1">
      <c r="A16" s="49" t="s">
        <v>12</v>
      </c>
      <c r="B16" s="50" t="s">
        <v>13</v>
      </c>
      <c r="C16" s="70">
        <f>SUM(C18:C18)</f>
        <v>13864000</v>
      </c>
      <c r="D16" s="70">
        <f>SUM(D17:D18)</f>
        <v>18164974</v>
      </c>
      <c r="E16" s="70">
        <f>SUM(E18:E18)</f>
        <v>0</v>
      </c>
    </row>
    <row r="17" spans="1:5" ht="21.75" customHeight="1">
      <c r="A17" s="47" t="s">
        <v>173</v>
      </c>
      <c r="B17" s="72" t="s">
        <v>311</v>
      </c>
      <c r="C17" s="71">
        <v>0</v>
      </c>
      <c r="D17" s="71">
        <v>140000</v>
      </c>
      <c r="E17" s="73">
        <v>0</v>
      </c>
    </row>
    <row r="18" spans="1:5" ht="21.75" customHeight="1">
      <c r="A18" s="47" t="s">
        <v>174</v>
      </c>
      <c r="B18" s="48" t="s">
        <v>208</v>
      </c>
      <c r="C18" s="71">
        <v>13864000</v>
      </c>
      <c r="D18" s="71">
        <v>18024974</v>
      </c>
      <c r="E18" s="71">
        <v>0</v>
      </c>
    </row>
    <row r="19" spans="1:5" ht="21.75" customHeight="1">
      <c r="A19" s="49" t="s">
        <v>14</v>
      </c>
      <c r="B19" s="50" t="s">
        <v>15</v>
      </c>
      <c r="C19" s="70">
        <f>C20+C25</f>
        <v>52310000</v>
      </c>
      <c r="D19" s="70">
        <f>D20+D25</f>
        <v>81635312</v>
      </c>
      <c r="E19" s="70">
        <f>E20+E25</f>
        <v>81460000</v>
      </c>
    </row>
    <row r="20" spans="1:5" s="88" customFormat="1" ht="23.25" customHeight="1">
      <c r="A20" s="47" t="s">
        <v>16</v>
      </c>
      <c r="B20" s="48" t="s">
        <v>17</v>
      </c>
      <c r="C20" s="71">
        <f>C21+C23+C24</f>
        <v>52260000</v>
      </c>
      <c r="D20" s="71">
        <f>D21+D23+D24</f>
        <v>81571322</v>
      </c>
      <c r="E20" s="71">
        <f>E21+E23+E24</f>
        <v>81400000</v>
      </c>
    </row>
    <row r="21" spans="1:5" s="88" customFormat="1" ht="21.75" customHeight="1" hidden="1">
      <c r="A21" s="47" t="s">
        <v>18</v>
      </c>
      <c r="B21" s="48" t="s">
        <v>19</v>
      </c>
      <c r="C21" s="71">
        <f>C22</f>
        <v>50000000</v>
      </c>
      <c r="D21" s="71">
        <f>D22</f>
        <v>79199000</v>
      </c>
      <c r="E21" s="71">
        <f>E22</f>
        <v>79000000</v>
      </c>
    </row>
    <row r="22" spans="1:5" s="88" customFormat="1" ht="21.75" customHeight="1" hidden="1">
      <c r="A22" s="47"/>
      <c r="B22" s="48" t="s">
        <v>20</v>
      </c>
      <c r="C22" s="71">
        <v>50000000</v>
      </c>
      <c r="D22" s="71">
        <v>79199000</v>
      </c>
      <c r="E22" s="71">
        <v>79000000</v>
      </c>
    </row>
    <row r="23" spans="1:5" s="88" customFormat="1" ht="21.75" customHeight="1" hidden="1">
      <c r="A23" s="47" t="s">
        <v>21</v>
      </c>
      <c r="B23" s="48" t="s">
        <v>22</v>
      </c>
      <c r="C23" s="71">
        <v>2200000</v>
      </c>
      <c r="D23" s="71">
        <v>2275122</v>
      </c>
      <c r="E23" s="71">
        <v>2300000</v>
      </c>
    </row>
    <row r="24" spans="1:5" s="88" customFormat="1" ht="21.75" customHeight="1" hidden="1">
      <c r="A24" s="47" t="s">
        <v>23</v>
      </c>
      <c r="B24" s="48" t="s">
        <v>24</v>
      </c>
      <c r="C24" s="71">
        <v>60000</v>
      </c>
      <c r="D24" s="71">
        <v>97200</v>
      </c>
      <c r="E24" s="71">
        <v>100000</v>
      </c>
    </row>
    <row r="25" spans="1:5" s="88" customFormat="1" ht="21.75" customHeight="1">
      <c r="A25" s="47" t="s">
        <v>25</v>
      </c>
      <c r="B25" s="48" t="s">
        <v>26</v>
      </c>
      <c r="C25" s="71">
        <v>50000</v>
      </c>
      <c r="D25" s="71">
        <v>63990</v>
      </c>
      <c r="E25" s="71">
        <v>60000</v>
      </c>
    </row>
    <row r="26" spans="1:5" ht="21.75" customHeight="1">
      <c r="A26" s="49" t="s">
        <v>27</v>
      </c>
      <c r="B26" s="50" t="s">
        <v>28</v>
      </c>
      <c r="C26" s="70">
        <f>SUM(C28:C36)</f>
        <v>38857000</v>
      </c>
      <c r="D26" s="70">
        <f>SUM(D27:D36)</f>
        <v>40388225</v>
      </c>
      <c r="E26" s="70">
        <f>SUM(E28:E36)</f>
        <v>28888730</v>
      </c>
    </row>
    <row r="27" spans="1:5" ht="21.75" customHeight="1">
      <c r="A27" s="47" t="s">
        <v>651</v>
      </c>
      <c r="B27" s="48" t="s">
        <v>652</v>
      </c>
      <c r="C27" s="536">
        <v>0</v>
      </c>
      <c r="D27" s="71">
        <v>467992</v>
      </c>
      <c r="E27" s="71">
        <v>0</v>
      </c>
    </row>
    <row r="28" spans="1:5" ht="21.75" customHeight="1">
      <c r="A28" s="47" t="s">
        <v>29</v>
      </c>
      <c r="B28" s="48" t="s">
        <v>134</v>
      </c>
      <c r="C28" s="536">
        <v>8500000</v>
      </c>
      <c r="D28" s="71">
        <v>7895383</v>
      </c>
      <c r="E28" s="71">
        <v>8710000</v>
      </c>
    </row>
    <row r="29" spans="1:5" ht="21.75" customHeight="1">
      <c r="A29" s="47" t="s">
        <v>312</v>
      </c>
      <c r="B29" s="48" t="s">
        <v>313</v>
      </c>
      <c r="C29" s="536">
        <v>0</v>
      </c>
      <c r="D29" s="71">
        <v>396846</v>
      </c>
      <c r="E29" s="71">
        <v>439000</v>
      </c>
    </row>
    <row r="30" spans="1:5" ht="21.75" customHeight="1">
      <c r="A30" s="47" t="s">
        <v>30</v>
      </c>
      <c r="B30" s="48" t="s">
        <v>31</v>
      </c>
      <c r="C30" s="536">
        <v>3500000</v>
      </c>
      <c r="D30" s="71">
        <v>4373442</v>
      </c>
      <c r="E30" s="71">
        <v>3000000</v>
      </c>
    </row>
    <row r="31" spans="1:5" ht="18.75" customHeight="1">
      <c r="A31" s="47" t="s">
        <v>32</v>
      </c>
      <c r="B31" s="48" t="s">
        <v>33</v>
      </c>
      <c r="C31" s="536">
        <v>10050000</v>
      </c>
      <c r="D31" s="71">
        <v>9917086</v>
      </c>
      <c r="E31" s="71">
        <v>10100000</v>
      </c>
    </row>
    <row r="32" spans="1:5" ht="24.75" customHeight="1">
      <c r="A32" s="47" t="s">
        <v>34</v>
      </c>
      <c r="B32" s="48" t="s">
        <v>35</v>
      </c>
      <c r="C32" s="536">
        <v>5325000</v>
      </c>
      <c r="D32" s="71">
        <v>5064790</v>
      </c>
      <c r="E32" s="71">
        <v>5517730</v>
      </c>
    </row>
    <row r="33" spans="1:5" ht="21.75" customHeight="1">
      <c r="A33" s="78" t="s">
        <v>36</v>
      </c>
      <c r="B33" s="79" t="s">
        <v>37</v>
      </c>
      <c r="C33" s="537">
        <v>10982000</v>
      </c>
      <c r="D33" s="80">
        <v>11647000</v>
      </c>
      <c r="E33" s="80">
        <v>722000</v>
      </c>
    </row>
    <row r="34" spans="1:5" ht="21.75" customHeight="1">
      <c r="A34" s="47" t="s">
        <v>38</v>
      </c>
      <c r="B34" s="48" t="s">
        <v>39</v>
      </c>
      <c r="C34" s="536">
        <v>200000</v>
      </c>
      <c r="D34" s="80">
        <v>276626</v>
      </c>
      <c r="E34" s="80">
        <v>300000</v>
      </c>
    </row>
    <row r="35" spans="1:5" ht="21.75" customHeight="1">
      <c r="A35" s="47" t="s">
        <v>40</v>
      </c>
      <c r="B35" s="48" t="s">
        <v>653</v>
      </c>
      <c r="C35" s="48">
        <v>0</v>
      </c>
      <c r="D35" s="80">
        <v>47715</v>
      </c>
      <c r="E35" s="80">
        <v>0</v>
      </c>
    </row>
    <row r="36" spans="1:5" ht="21.75" customHeight="1">
      <c r="A36" s="47" t="s">
        <v>40</v>
      </c>
      <c r="B36" s="48" t="s">
        <v>41</v>
      </c>
      <c r="C36" s="536">
        <v>300000</v>
      </c>
      <c r="D36" s="80">
        <v>301345</v>
      </c>
      <c r="E36" s="80">
        <v>100000</v>
      </c>
    </row>
    <row r="37" spans="1:5" ht="21.75" customHeight="1">
      <c r="A37" s="49" t="s">
        <v>42</v>
      </c>
      <c r="B37" s="50" t="s">
        <v>43</v>
      </c>
      <c r="C37" s="74">
        <v>0</v>
      </c>
      <c r="D37" s="70">
        <f>D38</f>
        <v>68700</v>
      </c>
      <c r="E37" s="70">
        <f>E38</f>
        <v>0</v>
      </c>
    </row>
    <row r="38" spans="1:5" ht="21.75" customHeight="1" hidden="1">
      <c r="A38" s="47" t="s">
        <v>314</v>
      </c>
      <c r="B38" s="48" t="s">
        <v>315</v>
      </c>
      <c r="C38" s="48">
        <v>0</v>
      </c>
      <c r="D38" s="80">
        <v>68700</v>
      </c>
      <c r="E38" s="48">
        <v>0</v>
      </c>
    </row>
    <row r="39" spans="1:5" ht="21.75" customHeight="1">
      <c r="A39" s="49" t="s">
        <v>44</v>
      </c>
      <c r="B39" s="50" t="s">
        <v>45</v>
      </c>
      <c r="C39" s="70">
        <f>SUM(C40:C40)</f>
        <v>50000</v>
      </c>
      <c r="D39" s="70">
        <f>SUM(D40:D41)</f>
        <v>140000</v>
      </c>
      <c r="E39" s="70">
        <f>SUM(E40:E41)</f>
        <v>50000</v>
      </c>
    </row>
    <row r="40" spans="1:5" ht="21.75" customHeight="1" hidden="1">
      <c r="A40" s="47" t="s">
        <v>135</v>
      </c>
      <c r="B40" s="48" t="s">
        <v>46</v>
      </c>
      <c r="C40" s="71">
        <v>50000</v>
      </c>
      <c r="D40" s="71">
        <v>40000</v>
      </c>
      <c r="E40" s="71">
        <v>50000</v>
      </c>
    </row>
    <row r="41" spans="1:5" ht="21.75" customHeight="1" hidden="1">
      <c r="A41" s="47" t="s">
        <v>318</v>
      </c>
      <c r="B41" s="48" t="s">
        <v>319</v>
      </c>
      <c r="C41" s="71">
        <v>0</v>
      </c>
      <c r="D41" s="71">
        <v>100000</v>
      </c>
      <c r="E41" s="71">
        <v>0</v>
      </c>
    </row>
    <row r="42" spans="1:5" ht="21.75" customHeight="1">
      <c r="A42" s="49" t="s">
        <v>47</v>
      </c>
      <c r="B42" s="50" t="s">
        <v>209</v>
      </c>
      <c r="C42" s="50">
        <f>SUM(C43)</f>
        <v>0</v>
      </c>
      <c r="D42" s="50">
        <f>D43</f>
        <v>0</v>
      </c>
      <c r="E42" s="50">
        <f>SUM(E43)</f>
        <v>0</v>
      </c>
    </row>
    <row r="43" spans="1:5" ht="21.75" customHeight="1" hidden="1">
      <c r="A43" s="47" t="s">
        <v>136</v>
      </c>
      <c r="B43" s="48" t="s">
        <v>137</v>
      </c>
      <c r="C43" s="48">
        <v>0</v>
      </c>
      <c r="D43" s="48">
        <v>0</v>
      </c>
      <c r="E43" s="48">
        <v>0</v>
      </c>
    </row>
    <row r="44" spans="1:5" ht="30" customHeight="1">
      <c r="A44" s="52" t="s">
        <v>203</v>
      </c>
      <c r="B44" s="53" t="s">
        <v>49</v>
      </c>
      <c r="C44" s="75">
        <f>C7+C16+C19+C26+C37+C39+C42</f>
        <v>259549582</v>
      </c>
      <c r="D44" s="75">
        <f>D7+D16+D19+D26+D37+D39+D42</f>
        <v>296751041</v>
      </c>
      <c r="E44" s="75">
        <f>E7+E16+E19+E26+E37+E39+E42</f>
        <v>271176288</v>
      </c>
    </row>
    <row r="45" spans="1:5" ht="21.75" customHeight="1">
      <c r="A45" s="49" t="s">
        <v>50</v>
      </c>
      <c r="B45" s="50" t="s">
        <v>51</v>
      </c>
      <c r="C45" s="70">
        <f>SUM(C46:C47)</f>
        <v>10382000</v>
      </c>
      <c r="D45" s="70">
        <f>SUM(D46:D48)</f>
        <v>39492757</v>
      </c>
      <c r="E45" s="70">
        <f>SUM(E46:E46)</f>
        <v>12611164</v>
      </c>
    </row>
    <row r="46" spans="1:5" ht="21.75" customHeight="1">
      <c r="A46" s="47" t="s">
        <v>52</v>
      </c>
      <c r="B46" s="48" t="s">
        <v>53</v>
      </c>
      <c r="C46" s="538">
        <v>10382000</v>
      </c>
      <c r="D46" s="71">
        <v>10382000</v>
      </c>
      <c r="E46" s="71">
        <v>12611164</v>
      </c>
    </row>
    <row r="47" spans="1:5" ht="21.75" customHeight="1">
      <c r="A47" s="47" t="s">
        <v>316</v>
      </c>
      <c r="B47" s="48" t="s">
        <v>317</v>
      </c>
      <c r="C47" s="80">
        <v>0</v>
      </c>
      <c r="D47" s="71">
        <v>4110757</v>
      </c>
      <c r="E47" s="71">
        <v>0</v>
      </c>
    </row>
    <row r="48" spans="1:5" ht="21.75" customHeight="1">
      <c r="A48" s="47" t="s">
        <v>657</v>
      </c>
      <c r="B48" s="48" t="s">
        <v>654</v>
      </c>
      <c r="C48" s="80">
        <v>0</v>
      </c>
      <c r="D48" s="71">
        <v>25000000</v>
      </c>
      <c r="E48" s="71">
        <v>0</v>
      </c>
    </row>
    <row r="49" spans="1:5" s="32" customFormat="1" ht="37.5" customHeight="1" thickBot="1">
      <c r="A49" s="54" t="s">
        <v>138</v>
      </c>
      <c r="B49" s="55" t="s">
        <v>54</v>
      </c>
      <c r="C49" s="76">
        <f>C44+C45</f>
        <v>269931582</v>
      </c>
      <c r="D49" s="76">
        <f>D44+D45</f>
        <v>336243798</v>
      </c>
      <c r="E49" s="76">
        <f>E44+E45</f>
        <v>283787452</v>
      </c>
    </row>
    <row r="50" spans="1:5" ht="15.75" thickTop="1">
      <c r="A50" s="2"/>
      <c r="B50" s="2"/>
      <c r="C50" s="2"/>
      <c r="D50" s="2"/>
      <c r="E50" s="2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4" r:id="rId1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5" width="16.7109375" style="0" customWidth="1"/>
  </cols>
  <sheetData>
    <row r="1" spans="1:5" ht="30" customHeight="1">
      <c r="A1" s="717" t="s">
        <v>207</v>
      </c>
      <c r="B1" s="717"/>
      <c r="C1" s="717"/>
      <c r="D1" s="717"/>
      <c r="E1" s="717"/>
    </row>
    <row r="2" spans="1:5" ht="18" customHeight="1">
      <c r="A2" s="718" t="s">
        <v>645</v>
      </c>
      <c r="B2" s="718"/>
      <c r="C2" s="718"/>
      <c r="D2" s="718"/>
      <c r="E2" s="718"/>
    </row>
    <row r="3" spans="1:5" ht="19.5" customHeight="1">
      <c r="A3" s="31"/>
      <c r="B3" s="814" t="s">
        <v>740</v>
      </c>
      <c r="C3" s="28"/>
      <c r="D3" s="719" t="s">
        <v>633</v>
      </c>
      <c r="E3" s="719"/>
    </row>
    <row r="4" spans="1:5" ht="13.5" thickBot="1">
      <c r="A4" s="29"/>
      <c r="B4" s="29"/>
      <c r="C4" s="30"/>
      <c r="D4" s="721" t="s">
        <v>644</v>
      </c>
      <c r="E4" s="721"/>
    </row>
    <row r="5" spans="1:5" ht="38.25" customHeight="1">
      <c r="A5" s="678" t="s">
        <v>0</v>
      </c>
      <c r="B5" s="679" t="s">
        <v>1</v>
      </c>
      <c r="C5" s="680" t="s">
        <v>646</v>
      </c>
      <c r="D5" s="680" t="s">
        <v>647</v>
      </c>
      <c r="E5" s="681" t="s">
        <v>643</v>
      </c>
    </row>
    <row r="6" spans="1:5" ht="12.75" customHeight="1">
      <c r="A6" s="682" t="s">
        <v>99</v>
      </c>
      <c r="B6" s="683" t="s">
        <v>100</v>
      </c>
      <c r="C6" s="683" t="s">
        <v>101</v>
      </c>
      <c r="D6" s="683" t="s">
        <v>102</v>
      </c>
      <c r="E6" s="684" t="s">
        <v>103</v>
      </c>
    </row>
    <row r="7" spans="1:5" s="34" customFormat="1" ht="21.75" customHeight="1">
      <c r="A7" s="82" t="s">
        <v>55</v>
      </c>
      <c r="B7" s="50" t="s">
        <v>56</v>
      </c>
      <c r="C7" s="70">
        <f>C8+C15</f>
        <v>48814400</v>
      </c>
      <c r="D7" s="70">
        <f>D8+D15</f>
        <v>49616669</v>
      </c>
      <c r="E7" s="685">
        <f>E8+E15</f>
        <v>56062080</v>
      </c>
    </row>
    <row r="8" spans="1:5" s="33" customFormat="1" ht="21.75" customHeight="1">
      <c r="A8" s="83" t="s">
        <v>57</v>
      </c>
      <c r="B8" s="48" t="s">
        <v>58</v>
      </c>
      <c r="C8" s="71">
        <f>SUM(C9:C14)</f>
        <v>43974400</v>
      </c>
      <c r="D8" s="71">
        <f>SUM(D9:D14)</f>
        <v>44314167</v>
      </c>
      <c r="E8" s="686">
        <f>SUM(E9:E14)</f>
        <v>43982080</v>
      </c>
    </row>
    <row r="9" spans="1:5" s="33" customFormat="1" ht="22.5" customHeight="1" hidden="1">
      <c r="A9" s="83" t="s">
        <v>145</v>
      </c>
      <c r="B9" s="48" t="s">
        <v>59</v>
      </c>
      <c r="C9" s="71">
        <v>38140000</v>
      </c>
      <c r="D9" s="71">
        <v>36711912</v>
      </c>
      <c r="E9" s="686">
        <v>38720000</v>
      </c>
    </row>
    <row r="10" spans="1:5" s="33" customFormat="1" ht="22.5" customHeight="1" hidden="1">
      <c r="A10" s="83" t="s">
        <v>211</v>
      </c>
      <c r="B10" s="48" t="s">
        <v>212</v>
      </c>
      <c r="C10" s="71">
        <v>1800000</v>
      </c>
      <c r="D10" s="71">
        <v>2053624</v>
      </c>
      <c r="E10" s="686">
        <v>400000</v>
      </c>
    </row>
    <row r="11" spans="1:5" s="33" customFormat="1" ht="21.75" customHeight="1" hidden="1">
      <c r="A11" s="83" t="s">
        <v>146</v>
      </c>
      <c r="B11" s="48" t="s">
        <v>60</v>
      </c>
      <c r="C11" s="71">
        <v>2509800</v>
      </c>
      <c r="D11" s="71">
        <v>2902660</v>
      </c>
      <c r="E11" s="686">
        <v>2596080</v>
      </c>
    </row>
    <row r="12" spans="1:5" s="33" customFormat="1" ht="21.75" customHeight="1" hidden="1">
      <c r="A12" s="83" t="s">
        <v>147</v>
      </c>
      <c r="B12" s="48" t="s">
        <v>61</v>
      </c>
      <c r="C12" s="73">
        <v>62000</v>
      </c>
      <c r="D12" s="71">
        <v>61320</v>
      </c>
      <c r="E12" s="686">
        <v>98000</v>
      </c>
    </row>
    <row r="13" spans="1:5" s="33" customFormat="1" ht="21.75" customHeight="1" hidden="1">
      <c r="A13" s="83" t="s">
        <v>148</v>
      </c>
      <c r="B13" s="48" t="s">
        <v>62</v>
      </c>
      <c r="C13" s="72">
        <v>1070000</v>
      </c>
      <c r="D13" s="71">
        <v>1056153</v>
      </c>
      <c r="E13" s="686">
        <v>618000</v>
      </c>
    </row>
    <row r="14" spans="1:5" s="33" customFormat="1" ht="21.75" customHeight="1" hidden="1">
      <c r="A14" s="83" t="s">
        <v>149</v>
      </c>
      <c r="B14" s="48" t="s">
        <v>63</v>
      </c>
      <c r="C14" s="72">
        <v>392600</v>
      </c>
      <c r="D14" s="71">
        <v>1528498</v>
      </c>
      <c r="E14" s="686">
        <v>1550000</v>
      </c>
    </row>
    <row r="15" spans="1:5" s="33" customFormat="1" ht="21.75" customHeight="1">
      <c r="A15" s="83" t="s">
        <v>64</v>
      </c>
      <c r="B15" s="48" t="s">
        <v>65</v>
      </c>
      <c r="C15" s="71">
        <f>SUM(C16:C18)</f>
        <v>4840000</v>
      </c>
      <c r="D15" s="71">
        <f>SUM(D16:D18)</f>
        <v>5302502</v>
      </c>
      <c r="E15" s="686">
        <f>SUM(E16:E18)</f>
        <v>12080000</v>
      </c>
    </row>
    <row r="16" spans="1:5" s="33" customFormat="1" ht="21.75" customHeight="1" hidden="1">
      <c r="A16" s="83" t="s">
        <v>150</v>
      </c>
      <c r="B16" s="48" t="s">
        <v>66</v>
      </c>
      <c r="C16" s="71">
        <v>3140000</v>
      </c>
      <c r="D16" s="71">
        <v>3273092</v>
      </c>
      <c r="E16" s="686">
        <v>9100000</v>
      </c>
    </row>
    <row r="17" spans="1:5" s="33" customFormat="1" ht="28.5" customHeight="1" hidden="1">
      <c r="A17" s="83" t="s">
        <v>151</v>
      </c>
      <c r="B17" s="48" t="s">
        <v>67</v>
      </c>
      <c r="C17" s="71">
        <v>1300000</v>
      </c>
      <c r="D17" s="71">
        <v>1539712</v>
      </c>
      <c r="E17" s="686">
        <v>2380000</v>
      </c>
    </row>
    <row r="18" spans="1:5" s="33" customFormat="1" ht="21.75" customHeight="1" hidden="1">
      <c r="A18" s="83" t="s">
        <v>152</v>
      </c>
      <c r="B18" s="48" t="s">
        <v>68</v>
      </c>
      <c r="C18" s="71">
        <v>400000</v>
      </c>
      <c r="D18" s="71">
        <v>489698</v>
      </c>
      <c r="E18" s="686">
        <v>600000</v>
      </c>
    </row>
    <row r="19" spans="1:5" s="34" customFormat="1" ht="34.5" customHeight="1">
      <c r="A19" s="82" t="s">
        <v>69</v>
      </c>
      <c r="B19" s="51" t="s">
        <v>171</v>
      </c>
      <c r="C19" s="70">
        <v>11606700</v>
      </c>
      <c r="D19" s="70">
        <v>12599318</v>
      </c>
      <c r="E19" s="685">
        <v>14800000</v>
      </c>
    </row>
    <row r="20" spans="1:5" s="34" customFormat="1" ht="21.75" customHeight="1">
      <c r="A20" s="82" t="s">
        <v>70</v>
      </c>
      <c r="B20" s="50" t="s">
        <v>71</v>
      </c>
      <c r="C20" s="75">
        <f>C21+C24+C27+C34+C35</f>
        <v>63167900</v>
      </c>
      <c r="D20" s="75">
        <f>D21+D24+D27+D34+D35</f>
        <v>62157118</v>
      </c>
      <c r="E20" s="687">
        <f>E21+E24+E27+E34+E35</f>
        <v>66766700</v>
      </c>
    </row>
    <row r="21" spans="1:5" s="33" customFormat="1" ht="21.75" customHeight="1">
      <c r="A21" s="83" t="s">
        <v>72</v>
      </c>
      <c r="B21" s="48" t="s">
        <v>73</v>
      </c>
      <c r="C21" s="71">
        <f>SUM(C22:C23)</f>
        <v>23082100</v>
      </c>
      <c r="D21" s="71">
        <f>SUM(D22:D23)</f>
        <v>23082947</v>
      </c>
      <c r="E21" s="686">
        <f>SUM(E22:E23)</f>
        <v>25038000</v>
      </c>
    </row>
    <row r="22" spans="1:5" s="33" customFormat="1" ht="21.75" customHeight="1" hidden="1">
      <c r="A22" s="83" t="s">
        <v>157</v>
      </c>
      <c r="B22" s="48" t="s">
        <v>159</v>
      </c>
      <c r="C22" s="71">
        <v>2760300</v>
      </c>
      <c r="D22" s="71">
        <v>863498</v>
      </c>
      <c r="E22" s="686">
        <v>1500000</v>
      </c>
    </row>
    <row r="23" spans="1:5" s="33" customFormat="1" ht="21.75" customHeight="1" hidden="1">
      <c r="A23" s="83" t="s">
        <v>158</v>
      </c>
      <c r="B23" s="48" t="s">
        <v>160</v>
      </c>
      <c r="C23" s="71">
        <v>20321800</v>
      </c>
      <c r="D23" s="71">
        <v>22219449</v>
      </c>
      <c r="E23" s="686">
        <v>23538000</v>
      </c>
    </row>
    <row r="24" spans="1:5" s="33" customFormat="1" ht="21.75" customHeight="1">
      <c r="A24" s="83" t="s">
        <v>74</v>
      </c>
      <c r="B24" s="48" t="s">
        <v>75</v>
      </c>
      <c r="C24" s="71">
        <f>SUM(C25:C26)</f>
        <v>1030000</v>
      </c>
      <c r="D24" s="71">
        <f>SUM(D25:D26)</f>
        <v>923164</v>
      </c>
      <c r="E24" s="686">
        <f>SUM(E25:E26)</f>
        <v>885000</v>
      </c>
    </row>
    <row r="25" spans="1:5" s="33" customFormat="1" ht="21.75" customHeight="1" hidden="1">
      <c r="A25" s="83" t="s">
        <v>153</v>
      </c>
      <c r="B25" s="48" t="s">
        <v>155</v>
      </c>
      <c r="C25" s="71">
        <v>360000</v>
      </c>
      <c r="D25" s="71">
        <v>536465</v>
      </c>
      <c r="E25" s="686">
        <v>360000</v>
      </c>
    </row>
    <row r="26" spans="1:5" s="33" customFormat="1" ht="21.75" customHeight="1" hidden="1">
      <c r="A26" s="83" t="s">
        <v>154</v>
      </c>
      <c r="B26" s="48" t="s">
        <v>156</v>
      </c>
      <c r="C26" s="71">
        <v>670000</v>
      </c>
      <c r="D26" s="71">
        <v>386699</v>
      </c>
      <c r="E26" s="686">
        <v>525000</v>
      </c>
    </row>
    <row r="27" spans="1:5" s="33" customFormat="1" ht="21.75" customHeight="1">
      <c r="A27" s="83" t="s">
        <v>76</v>
      </c>
      <c r="B27" s="48" t="s">
        <v>77</v>
      </c>
      <c r="C27" s="71">
        <f>SUM(C28:C33)</f>
        <v>25580600</v>
      </c>
      <c r="D27" s="71">
        <f>SUM(D28:D33)</f>
        <v>26349837</v>
      </c>
      <c r="E27" s="686">
        <f>SUM(E28:E33)</f>
        <v>26210000</v>
      </c>
    </row>
    <row r="28" spans="1:5" s="33" customFormat="1" ht="21.75" customHeight="1" hidden="1">
      <c r="A28" s="83" t="s">
        <v>161</v>
      </c>
      <c r="B28" s="72" t="s">
        <v>78</v>
      </c>
      <c r="C28" s="71">
        <v>8770600</v>
      </c>
      <c r="D28" s="71">
        <v>9620328</v>
      </c>
      <c r="E28" s="686">
        <v>10250000</v>
      </c>
    </row>
    <row r="29" spans="1:5" s="33" customFormat="1" ht="21.75" customHeight="1" hidden="1">
      <c r="A29" s="83" t="s">
        <v>162</v>
      </c>
      <c r="B29" s="72" t="s">
        <v>163</v>
      </c>
      <c r="C29" s="71">
        <v>100000</v>
      </c>
      <c r="D29" s="71">
        <v>172991</v>
      </c>
      <c r="E29" s="686">
        <v>290000</v>
      </c>
    </row>
    <row r="30" spans="1:5" s="33" customFormat="1" ht="21.75" customHeight="1" hidden="1">
      <c r="A30" s="83" t="s">
        <v>164</v>
      </c>
      <c r="B30" s="48" t="s">
        <v>165</v>
      </c>
      <c r="C30" s="71">
        <v>4445000</v>
      </c>
      <c r="D30" s="71">
        <v>2876682</v>
      </c>
      <c r="E30" s="686">
        <v>2350000</v>
      </c>
    </row>
    <row r="31" spans="1:5" s="33" customFormat="1" ht="21.75" customHeight="1" hidden="1">
      <c r="A31" s="83" t="s">
        <v>655</v>
      </c>
      <c r="B31" s="48" t="s">
        <v>656</v>
      </c>
      <c r="C31" s="71">
        <v>0</v>
      </c>
      <c r="D31" s="71">
        <v>437957</v>
      </c>
      <c r="E31" s="686">
        <v>505000</v>
      </c>
    </row>
    <row r="32" spans="1:5" s="33" customFormat="1" ht="21.75" customHeight="1" hidden="1">
      <c r="A32" s="83" t="s">
        <v>166</v>
      </c>
      <c r="B32" s="48" t="s">
        <v>168</v>
      </c>
      <c r="C32" s="71">
        <v>7505000</v>
      </c>
      <c r="D32" s="71">
        <v>7622178</v>
      </c>
      <c r="E32" s="686">
        <v>8215000</v>
      </c>
    </row>
    <row r="33" spans="1:5" s="33" customFormat="1" ht="21.75" customHeight="1" hidden="1">
      <c r="A33" s="83" t="s">
        <v>167</v>
      </c>
      <c r="B33" s="48" t="s">
        <v>79</v>
      </c>
      <c r="C33" s="71">
        <v>4760000</v>
      </c>
      <c r="D33" s="71">
        <v>5619701</v>
      </c>
      <c r="E33" s="686">
        <v>4600000</v>
      </c>
    </row>
    <row r="34" spans="1:5" s="33" customFormat="1" ht="21.75" customHeight="1">
      <c r="A34" s="83" t="s">
        <v>80</v>
      </c>
      <c r="B34" s="48" t="s">
        <v>81</v>
      </c>
      <c r="C34" s="71">
        <v>290000</v>
      </c>
      <c r="D34" s="71">
        <v>329544</v>
      </c>
      <c r="E34" s="686">
        <v>530000</v>
      </c>
    </row>
    <row r="35" spans="1:5" s="33" customFormat="1" ht="24" customHeight="1">
      <c r="A35" s="83" t="s">
        <v>82</v>
      </c>
      <c r="B35" s="48" t="s">
        <v>83</v>
      </c>
      <c r="C35" s="71">
        <f>SUM(C36:C37)</f>
        <v>13185200</v>
      </c>
      <c r="D35" s="71">
        <f>SUM(D36:D37)</f>
        <v>11471626</v>
      </c>
      <c r="E35" s="686">
        <f>SUM(E36:E37)</f>
        <v>14103700</v>
      </c>
    </row>
    <row r="36" spans="1:5" s="33" customFormat="1" ht="21.75" customHeight="1" hidden="1">
      <c r="A36" s="83" t="s">
        <v>169</v>
      </c>
      <c r="B36" s="48" t="s">
        <v>678</v>
      </c>
      <c r="C36" s="536">
        <v>11850200</v>
      </c>
      <c r="D36" s="536">
        <v>9976405</v>
      </c>
      <c r="E36" s="688">
        <v>12633700</v>
      </c>
    </row>
    <row r="37" spans="1:5" s="33" customFormat="1" ht="21.75" customHeight="1" hidden="1">
      <c r="A37" s="83" t="s">
        <v>170</v>
      </c>
      <c r="B37" s="48" t="s">
        <v>84</v>
      </c>
      <c r="C37" s="536">
        <v>1335000</v>
      </c>
      <c r="D37" s="536">
        <v>1495221</v>
      </c>
      <c r="E37" s="688">
        <v>1470000</v>
      </c>
    </row>
    <row r="38" spans="1:5" s="34" customFormat="1" ht="21" customHeight="1">
      <c r="A38" s="82" t="s">
        <v>85</v>
      </c>
      <c r="B38" s="50" t="s">
        <v>86</v>
      </c>
      <c r="C38" s="70">
        <f>SUM(C39:C42)</f>
        <v>7640000</v>
      </c>
      <c r="D38" s="70">
        <f>SUM(D39:D42)</f>
        <v>6393980</v>
      </c>
      <c r="E38" s="685">
        <f>SUM(E39:E42)</f>
        <v>5300000</v>
      </c>
    </row>
    <row r="39" spans="1:5" s="34" customFormat="1" ht="21.75" customHeight="1">
      <c r="A39" s="83" t="s">
        <v>172</v>
      </c>
      <c r="B39" s="48" t="s">
        <v>130</v>
      </c>
      <c r="C39" s="71">
        <v>420000</v>
      </c>
      <c r="D39" s="71">
        <v>271000</v>
      </c>
      <c r="E39" s="686">
        <v>300000</v>
      </c>
    </row>
    <row r="40" spans="1:5" s="34" customFormat="1" ht="32.25" customHeight="1">
      <c r="A40" s="83" t="s">
        <v>175</v>
      </c>
      <c r="B40" s="48" t="s">
        <v>176</v>
      </c>
      <c r="C40" s="71">
        <v>370000</v>
      </c>
      <c r="D40" s="71">
        <v>390640</v>
      </c>
      <c r="E40" s="686">
        <v>0</v>
      </c>
    </row>
    <row r="41" spans="1:5" s="34" customFormat="1" ht="20.25" customHeight="1">
      <c r="A41" s="83" t="s">
        <v>177</v>
      </c>
      <c r="B41" s="48" t="s">
        <v>131</v>
      </c>
      <c r="C41" s="71">
        <v>1200000</v>
      </c>
      <c r="D41" s="71">
        <v>1128400</v>
      </c>
      <c r="E41" s="686">
        <v>0</v>
      </c>
    </row>
    <row r="42" spans="1:5" s="34" customFormat="1" ht="24" customHeight="1">
      <c r="A42" s="83" t="s">
        <v>178</v>
      </c>
      <c r="B42" s="48" t="s">
        <v>132</v>
      </c>
      <c r="C42" s="71">
        <v>5650000</v>
      </c>
      <c r="D42" s="71">
        <v>4603940</v>
      </c>
      <c r="E42" s="686">
        <v>5000000</v>
      </c>
    </row>
    <row r="43" spans="1:5" s="34" customFormat="1" ht="21.75" customHeight="1">
      <c r="A43" s="82" t="s">
        <v>87</v>
      </c>
      <c r="B43" s="50" t="s">
        <v>133</v>
      </c>
      <c r="C43" s="75">
        <f>SUM(C44:C48)</f>
        <v>68482508</v>
      </c>
      <c r="D43" s="75">
        <f>SUM(D44:D48)</f>
        <v>49077912</v>
      </c>
      <c r="E43" s="687">
        <f>SUM(E44:E48)</f>
        <v>59615946</v>
      </c>
    </row>
    <row r="44" spans="1:5" s="34" customFormat="1" ht="21.75" customHeight="1">
      <c r="A44" s="83" t="s">
        <v>179</v>
      </c>
      <c r="B44" s="48" t="s">
        <v>180</v>
      </c>
      <c r="C44" s="71">
        <v>29000</v>
      </c>
      <c r="D44" s="71">
        <v>29000</v>
      </c>
      <c r="E44" s="686">
        <v>300000</v>
      </c>
    </row>
    <row r="45" spans="1:5" s="34" customFormat="1" ht="21.75" customHeight="1">
      <c r="A45" s="83" t="s">
        <v>181</v>
      </c>
      <c r="B45" s="48" t="s">
        <v>213</v>
      </c>
      <c r="C45" s="71">
        <v>44798200</v>
      </c>
      <c r="D45" s="71">
        <v>42001557</v>
      </c>
      <c r="E45" s="686">
        <v>50195946</v>
      </c>
    </row>
    <row r="46" spans="1:5" s="34" customFormat="1" ht="30.75" customHeight="1">
      <c r="A46" s="83" t="s">
        <v>182</v>
      </c>
      <c r="B46" s="48" t="s">
        <v>184</v>
      </c>
      <c r="C46" s="71">
        <v>50000</v>
      </c>
      <c r="D46" s="71">
        <v>1400000</v>
      </c>
      <c r="E46" s="686">
        <v>50000</v>
      </c>
    </row>
    <row r="47" spans="1:5" s="34" customFormat="1" ht="21.75" customHeight="1">
      <c r="A47" s="83" t="s">
        <v>183</v>
      </c>
      <c r="B47" s="48" t="s">
        <v>185</v>
      </c>
      <c r="C47" s="71">
        <v>3000000</v>
      </c>
      <c r="D47" s="71">
        <v>5647355</v>
      </c>
      <c r="E47" s="686">
        <v>7070000</v>
      </c>
    </row>
    <row r="48" spans="1:5" s="34" customFormat="1" ht="21.75" customHeight="1">
      <c r="A48" s="83" t="s">
        <v>306</v>
      </c>
      <c r="B48" s="48" t="s">
        <v>307</v>
      </c>
      <c r="C48" s="71">
        <v>20605308</v>
      </c>
      <c r="D48" s="71">
        <v>0</v>
      </c>
      <c r="E48" s="686">
        <v>2000000</v>
      </c>
    </row>
    <row r="49" spans="1:5" s="34" customFormat="1" ht="21.75" customHeight="1">
      <c r="A49" s="82" t="s">
        <v>88</v>
      </c>
      <c r="B49" s="50" t="s">
        <v>89</v>
      </c>
      <c r="C49" s="75">
        <f>SUM(C50:C53)</f>
        <v>12055000</v>
      </c>
      <c r="D49" s="75">
        <f>SUM(D50:D53)</f>
        <v>17226993</v>
      </c>
      <c r="E49" s="687">
        <f>SUM(E50:E53)</f>
        <v>26458831</v>
      </c>
    </row>
    <row r="50" spans="1:5" s="34" customFormat="1" ht="21.75" customHeight="1" hidden="1">
      <c r="A50" s="83" t="s">
        <v>308</v>
      </c>
      <c r="B50" s="48" t="s">
        <v>309</v>
      </c>
      <c r="C50" s="71">
        <v>395000</v>
      </c>
      <c r="D50" s="71">
        <v>724744</v>
      </c>
      <c r="E50" s="686">
        <v>0</v>
      </c>
    </row>
    <row r="51" spans="1:5" s="34" customFormat="1" ht="21.75" customHeight="1" hidden="1">
      <c r="A51" s="83" t="s">
        <v>186</v>
      </c>
      <c r="B51" s="48" t="s">
        <v>189</v>
      </c>
      <c r="C51" s="71">
        <v>5117000</v>
      </c>
      <c r="D51" s="71">
        <v>3561300</v>
      </c>
      <c r="E51" s="686">
        <v>19310556</v>
      </c>
    </row>
    <row r="52" spans="1:5" s="33" customFormat="1" ht="21.75" customHeight="1" hidden="1">
      <c r="A52" s="83" t="s">
        <v>187</v>
      </c>
      <c r="B52" s="48" t="s">
        <v>190</v>
      </c>
      <c r="C52" s="71">
        <v>3980000</v>
      </c>
      <c r="D52" s="71">
        <v>9665433</v>
      </c>
      <c r="E52" s="686">
        <v>1520000</v>
      </c>
    </row>
    <row r="53" spans="1:5" s="34" customFormat="1" ht="21.75" customHeight="1" hidden="1">
      <c r="A53" s="83" t="s">
        <v>188</v>
      </c>
      <c r="B53" s="48" t="s">
        <v>191</v>
      </c>
      <c r="C53" s="71">
        <v>2563000</v>
      </c>
      <c r="D53" s="71">
        <v>3275516</v>
      </c>
      <c r="E53" s="686">
        <v>5628275</v>
      </c>
    </row>
    <row r="54" spans="1:5" s="34" customFormat="1" ht="21.75" customHeight="1">
      <c r="A54" s="82" t="s">
        <v>90</v>
      </c>
      <c r="B54" s="50" t="s">
        <v>91</v>
      </c>
      <c r="C54" s="75">
        <f>SUM(C55:C56)</f>
        <v>6765000</v>
      </c>
      <c r="D54" s="75">
        <f>SUM(D55:D56)</f>
        <v>10160570</v>
      </c>
      <c r="E54" s="687">
        <f>SUM(E55:E56)</f>
        <v>5307800</v>
      </c>
    </row>
    <row r="55" spans="1:5" s="34" customFormat="1" ht="21.75" customHeight="1" hidden="1">
      <c r="A55" s="83" t="s">
        <v>192</v>
      </c>
      <c r="B55" s="48" t="s">
        <v>194</v>
      </c>
      <c r="C55" s="71">
        <v>5330000</v>
      </c>
      <c r="D55" s="71">
        <v>8214110</v>
      </c>
      <c r="E55" s="686">
        <v>4177500</v>
      </c>
    </row>
    <row r="56" spans="1:5" s="34" customFormat="1" ht="21.75" customHeight="1" hidden="1">
      <c r="A56" s="83" t="s">
        <v>193</v>
      </c>
      <c r="B56" s="48" t="s">
        <v>195</v>
      </c>
      <c r="C56" s="71">
        <v>1435000</v>
      </c>
      <c r="D56" s="71">
        <v>1946460</v>
      </c>
      <c r="E56" s="686">
        <v>1130300</v>
      </c>
    </row>
    <row r="57" spans="1:5" s="34" customFormat="1" ht="21.75" customHeight="1">
      <c r="A57" s="82" t="s">
        <v>92</v>
      </c>
      <c r="B57" s="50" t="s">
        <v>197</v>
      </c>
      <c r="C57" s="70">
        <v>0</v>
      </c>
      <c r="D57" s="70">
        <v>0</v>
      </c>
      <c r="E57" s="685">
        <v>0</v>
      </c>
    </row>
    <row r="58" spans="1:5" s="35" customFormat="1" ht="36" customHeight="1">
      <c r="A58" s="84" t="s">
        <v>202</v>
      </c>
      <c r="B58" s="85" t="s">
        <v>93</v>
      </c>
      <c r="C58" s="155">
        <f>C7+C19+C20+C38+C43+C49+C54+C57</f>
        <v>218531508</v>
      </c>
      <c r="D58" s="155">
        <f>D7+D19+D20+D38+D43+D49+D54</f>
        <v>207232560</v>
      </c>
      <c r="E58" s="689">
        <f>E7+E19+E20+E38+E43+E49+E54</f>
        <v>234311357</v>
      </c>
    </row>
    <row r="59" spans="1:5" s="33" customFormat="1" ht="21.75" customHeight="1">
      <c r="A59" s="84" t="s">
        <v>94</v>
      </c>
      <c r="B59" s="85" t="s">
        <v>95</v>
      </c>
      <c r="C59" s="75">
        <f>SUM(C61:C62)</f>
        <v>51400074</v>
      </c>
      <c r="D59" s="75">
        <f>SUM(D60:D63)</f>
        <v>116400074</v>
      </c>
      <c r="E59" s="687">
        <f>SUM(E61:E63)</f>
        <v>49476095</v>
      </c>
    </row>
    <row r="60" spans="1:5" s="33" customFormat="1" ht="21.75" customHeight="1">
      <c r="A60" s="83" t="s">
        <v>659</v>
      </c>
      <c r="B60" s="48" t="s">
        <v>660</v>
      </c>
      <c r="C60" s="71">
        <v>0</v>
      </c>
      <c r="D60" s="71">
        <v>40000000</v>
      </c>
      <c r="E60" s="686">
        <v>0</v>
      </c>
    </row>
    <row r="61" spans="1:5" s="33" customFormat="1" ht="21.75" customHeight="1">
      <c r="A61" s="83" t="s">
        <v>214</v>
      </c>
      <c r="B61" s="48" t="s">
        <v>215</v>
      </c>
      <c r="C61" s="71">
        <v>3605649</v>
      </c>
      <c r="D61" s="71">
        <v>3605649</v>
      </c>
      <c r="E61" s="686">
        <v>4110757</v>
      </c>
    </row>
    <row r="62" spans="1:5" s="35" customFormat="1" ht="30.75" customHeight="1">
      <c r="A62" s="83" t="s">
        <v>196</v>
      </c>
      <c r="B62" s="48" t="s">
        <v>96</v>
      </c>
      <c r="C62" s="71">
        <v>47794425</v>
      </c>
      <c r="D62" s="71">
        <v>47794425</v>
      </c>
      <c r="E62" s="686">
        <v>45365338</v>
      </c>
    </row>
    <row r="63" spans="1:5" ht="21.75" customHeight="1">
      <c r="A63" s="83" t="s">
        <v>736</v>
      </c>
      <c r="B63" s="48" t="s">
        <v>658</v>
      </c>
      <c r="C63" s="71">
        <v>0</v>
      </c>
      <c r="D63" s="71">
        <v>25000000</v>
      </c>
      <c r="E63" s="686">
        <v>0</v>
      </c>
    </row>
    <row r="64" spans="1:5" ht="30" thickBot="1">
      <c r="A64" s="86" t="s">
        <v>204</v>
      </c>
      <c r="B64" s="87" t="s">
        <v>97</v>
      </c>
      <c r="C64" s="690">
        <f>C58+C59</f>
        <v>269931582</v>
      </c>
      <c r="D64" s="690">
        <f>D58+D59</f>
        <v>323632634</v>
      </c>
      <c r="E64" s="691">
        <f>E58+E59</f>
        <v>283787452</v>
      </c>
    </row>
    <row r="65" spans="1:2" ht="12.75">
      <c r="A65" s="1"/>
      <c r="B65" s="1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9.140625" style="21" customWidth="1"/>
    <col min="2" max="2" width="49.7109375" style="21" customWidth="1"/>
    <col min="3" max="5" width="16.7109375" style="21" customWidth="1"/>
    <col min="6" max="6" width="17.57421875" style="21" customWidth="1"/>
    <col min="7" max="16384" width="9.140625" style="21" customWidth="1"/>
  </cols>
  <sheetData>
    <row r="1" spans="1:3" ht="18" customHeight="1">
      <c r="A1" s="722"/>
      <c r="B1" s="723"/>
      <c r="C1" s="20"/>
    </row>
    <row r="2" spans="1:3" ht="13.5" customHeight="1">
      <c r="A2" s="19"/>
      <c r="B2" s="20"/>
      <c r="C2" s="20"/>
    </row>
    <row r="3" spans="1:5" ht="29.25" customHeight="1">
      <c r="A3" s="724" t="s">
        <v>664</v>
      </c>
      <c r="B3" s="724"/>
      <c r="C3" s="724"/>
      <c r="D3" s="724"/>
      <c r="E3" s="724"/>
    </row>
    <row r="4" spans="1:5" ht="14.25" customHeight="1">
      <c r="A4" s="724"/>
      <c r="B4" s="724"/>
      <c r="C4" s="724"/>
      <c r="D4" s="724"/>
      <c r="E4" s="724"/>
    </row>
    <row r="5" spans="1:5" ht="25.5" customHeight="1">
      <c r="A5" s="724" t="s">
        <v>641</v>
      </c>
      <c r="B5" s="724"/>
      <c r="C5" s="724"/>
      <c r="D5" s="724"/>
      <c r="E5" s="724"/>
    </row>
    <row r="6" spans="1:5" ht="23.25" customHeight="1">
      <c r="A6" s="22"/>
      <c r="B6" s="814" t="s">
        <v>740</v>
      </c>
      <c r="C6" s="95"/>
      <c r="D6" s="36"/>
      <c r="E6" s="597" t="s">
        <v>198</v>
      </c>
    </row>
    <row r="7" spans="1:5" ht="18" customHeight="1" thickBot="1">
      <c r="A7" s="22"/>
      <c r="B7" s="23"/>
      <c r="C7" s="23"/>
      <c r="D7" s="725" t="s">
        <v>644</v>
      </c>
      <c r="E7" s="725"/>
    </row>
    <row r="8" spans="1:3" ht="6" customHeight="1" hidden="1">
      <c r="A8" s="24"/>
      <c r="B8" s="25"/>
      <c r="C8" s="25"/>
    </row>
    <row r="9" spans="1:3" ht="22.5" customHeight="1" hidden="1">
      <c r="A9" s="26"/>
      <c r="B9" s="27"/>
      <c r="C9" s="25"/>
    </row>
    <row r="10" spans="1:5" ht="42.75" customHeight="1" thickBot="1" thickTop="1">
      <c r="A10" s="58" t="s">
        <v>0</v>
      </c>
      <c r="B10" s="59" t="s">
        <v>663</v>
      </c>
      <c r="C10" s="156" t="s">
        <v>676</v>
      </c>
      <c r="D10" s="59" t="s">
        <v>661</v>
      </c>
      <c r="E10" s="555" t="s">
        <v>674</v>
      </c>
    </row>
    <row r="11" spans="1:5" ht="12.75" customHeight="1" thickTop="1">
      <c r="A11" s="89" t="s">
        <v>99</v>
      </c>
      <c r="B11" s="90" t="s">
        <v>100</v>
      </c>
      <c r="C11" s="90" t="s">
        <v>101</v>
      </c>
      <c r="D11" s="90" t="s">
        <v>102</v>
      </c>
      <c r="E11" s="220" t="s">
        <v>103</v>
      </c>
    </row>
    <row r="12" spans="1:5" ht="23.25" customHeight="1">
      <c r="A12" s="61" t="s">
        <v>2</v>
      </c>
      <c r="B12" s="62" t="s">
        <v>371</v>
      </c>
      <c r="C12" s="556">
        <f>C13</f>
        <v>0</v>
      </c>
      <c r="D12" s="556">
        <f>D13</f>
        <v>299099</v>
      </c>
      <c r="E12" s="557">
        <f>E13</f>
        <v>2563740</v>
      </c>
    </row>
    <row r="13" spans="1:5" ht="16.5" customHeight="1">
      <c r="A13" s="41" t="s">
        <v>10</v>
      </c>
      <c r="B13" s="38" t="s">
        <v>372</v>
      </c>
      <c r="C13" s="539">
        <v>0</v>
      </c>
      <c r="D13" s="539">
        <v>299099</v>
      </c>
      <c r="E13" s="540">
        <v>2563740</v>
      </c>
    </row>
    <row r="14" spans="1:5" ht="18.75" customHeight="1">
      <c r="A14" s="61" t="s">
        <v>27</v>
      </c>
      <c r="B14" s="62" t="s">
        <v>28</v>
      </c>
      <c r="C14" s="558">
        <f>SUM(C15:C17)</f>
        <v>50000</v>
      </c>
      <c r="D14" s="558">
        <f>SUM(D15:D17)</f>
        <v>73602</v>
      </c>
      <c r="E14" s="557">
        <f>SUM(E15:E17)</f>
        <v>20000</v>
      </c>
    </row>
    <row r="15" spans="1:5" ht="15.75" customHeight="1">
      <c r="A15" s="47" t="s">
        <v>29</v>
      </c>
      <c r="B15" s="48" t="s">
        <v>134</v>
      </c>
      <c r="C15" s="559">
        <v>50000</v>
      </c>
      <c r="D15" s="539">
        <v>0</v>
      </c>
      <c r="E15" s="540">
        <v>0</v>
      </c>
    </row>
    <row r="16" spans="1:5" ht="15.75" customHeight="1">
      <c r="A16" s="47" t="s">
        <v>665</v>
      </c>
      <c r="B16" s="48" t="s">
        <v>313</v>
      </c>
      <c r="C16" s="559">
        <v>0</v>
      </c>
      <c r="D16" s="539">
        <v>72614</v>
      </c>
      <c r="E16" s="540">
        <v>20000</v>
      </c>
    </row>
    <row r="17" spans="1:5" ht="15.75" customHeight="1">
      <c r="A17" s="47" t="s">
        <v>38</v>
      </c>
      <c r="B17" s="48" t="s">
        <v>39</v>
      </c>
      <c r="C17" s="539">
        <v>0</v>
      </c>
      <c r="D17" s="539">
        <v>988</v>
      </c>
      <c r="E17" s="540">
        <v>0</v>
      </c>
    </row>
    <row r="18" spans="1:5" ht="21" customHeight="1">
      <c r="A18" s="49" t="s">
        <v>48</v>
      </c>
      <c r="B18" s="50" t="s">
        <v>49</v>
      </c>
      <c r="C18" s="560">
        <f>C12+C14</f>
        <v>50000</v>
      </c>
      <c r="D18" s="560">
        <f>D12+D14</f>
        <v>372701</v>
      </c>
      <c r="E18" s="561">
        <f>E12+E14</f>
        <v>2583740</v>
      </c>
    </row>
    <row r="19" spans="1:5" ht="12.75" customHeight="1">
      <c r="A19" s="49"/>
      <c r="B19" s="50"/>
      <c r="C19" s="560"/>
      <c r="D19" s="542"/>
      <c r="E19" s="562"/>
    </row>
    <row r="20" spans="1:5" ht="16.5" customHeight="1">
      <c r="A20" s="61" t="s">
        <v>50</v>
      </c>
      <c r="B20" s="62" t="s">
        <v>51</v>
      </c>
      <c r="C20" s="558">
        <f>SUM(C21:C22)</f>
        <v>47794425</v>
      </c>
      <c r="D20" s="541">
        <f>SUM(D21:D22)</f>
        <v>47840425</v>
      </c>
      <c r="E20" s="563">
        <f>SUM(E21:E22)</f>
        <v>45404078</v>
      </c>
    </row>
    <row r="21" spans="1:5" ht="19.5" customHeight="1">
      <c r="A21" s="47" t="s">
        <v>52</v>
      </c>
      <c r="B21" s="48" t="s">
        <v>53</v>
      </c>
      <c r="C21" s="559">
        <v>0</v>
      </c>
      <c r="D21" s="539">
        <v>46000</v>
      </c>
      <c r="E21" s="540">
        <v>38740</v>
      </c>
    </row>
    <row r="22" spans="1:6" ht="14.25" customHeight="1">
      <c r="A22" s="41" t="s">
        <v>199</v>
      </c>
      <c r="B22" s="38" t="s">
        <v>200</v>
      </c>
      <c r="C22" s="564">
        <v>47794425</v>
      </c>
      <c r="D22" s="539">
        <v>47794425</v>
      </c>
      <c r="E22" s="540">
        <v>45365338</v>
      </c>
      <c r="F22" s="21"/>
    </row>
    <row r="23" spans="1:5" ht="12.75" customHeight="1">
      <c r="A23" s="41"/>
      <c r="B23" s="38"/>
      <c r="C23" s="564"/>
      <c r="D23" s="539"/>
      <c r="E23" s="540"/>
    </row>
    <row r="24" spans="1:6" ht="26.25" customHeight="1" thickBot="1">
      <c r="A24" s="54" t="s">
        <v>201</v>
      </c>
      <c r="B24" s="55" t="s">
        <v>54</v>
      </c>
      <c r="C24" s="565">
        <f>C20+C18</f>
        <v>47844425</v>
      </c>
      <c r="D24" s="543">
        <f>D18+D20</f>
        <v>48213126</v>
      </c>
      <c r="E24" s="566">
        <f>E18+E20</f>
        <v>47987818</v>
      </c>
      <c r="F24" s="21"/>
    </row>
    <row r="25" spans="1:6" ht="16.5" thickTop="1">
      <c r="A25" s="42"/>
      <c r="B25" s="42"/>
      <c r="C25" s="544"/>
      <c r="D25" s="545"/>
      <c r="E25" s="545"/>
      <c r="F25"/>
    </row>
    <row r="26" spans="1:6" ht="16.5" thickBot="1">
      <c r="A26" s="43"/>
      <c r="B26" s="44"/>
      <c r="C26" s="546"/>
      <c r="D26" s="547"/>
      <c r="E26" s="547"/>
      <c r="F26"/>
    </row>
    <row r="27" spans="1:5" ht="42.75" customHeight="1" thickBot="1" thickTop="1">
      <c r="A27" s="58" t="s">
        <v>0</v>
      </c>
      <c r="B27" s="59" t="s">
        <v>662</v>
      </c>
      <c r="C27" s="548" t="s">
        <v>676</v>
      </c>
      <c r="D27" s="553" t="s">
        <v>661</v>
      </c>
      <c r="E27" s="554" t="s">
        <v>675</v>
      </c>
    </row>
    <row r="28" spans="1:5" ht="13.5" thickTop="1">
      <c r="A28" s="89" t="s">
        <v>99</v>
      </c>
      <c r="B28" s="90" t="s">
        <v>100</v>
      </c>
      <c r="C28" s="549" t="s">
        <v>101</v>
      </c>
      <c r="D28" s="549" t="s">
        <v>102</v>
      </c>
      <c r="E28" s="567" t="s">
        <v>103</v>
      </c>
    </row>
    <row r="29" spans="1:5" ht="14.25">
      <c r="A29" s="61" t="s">
        <v>55</v>
      </c>
      <c r="B29" s="62" t="s">
        <v>56</v>
      </c>
      <c r="C29" s="568">
        <f>SUM(C30:C31)</f>
        <v>31749000</v>
      </c>
      <c r="D29" s="568">
        <f>SUM(D30:D31)</f>
        <v>31540813</v>
      </c>
      <c r="E29" s="569">
        <f>SUM(E30:E31)</f>
        <v>30612573</v>
      </c>
    </row>
    <row r="30" spans="1:5" ht="12.75">
      <c r="A30" s="47" t="s">
        <v>57</v>
      </c>
      <c r="B30" s="48" t="s">
        <v>58</v>
      </c>
      <c r="C30" s="570">
        <v>31649000</v>
      </c>
      <c r="D30" s="159">
        <v>31507530</v>
      </c>
      <c r="E30" s="571">
        <v>30512573</v>
      </c>
    </row>
    <row r="31" spans="1:5" ht="12.75">
      <c r="A31" s="47" t="s">
        <v>64</v>
      </c>
      <c r="B31" s="48" t="s">
        <v>65</v>
      </c>
      <c r="C31" s="570">
        <v>100000</v>
      </c>
      <c r="D31" s="159">
        <v>33283</v>
      </c>
      <c r="E31" s="571">
        <v>100000</v>
      </c>
    </row>
    <row r="32" spans="1:5" ht="22.5" customHeight="1">
      <c r="A32" s="61" t="s">
        <v>69</v>
      </c>
      <c r="B32" s="63" t="s">
        <v>171</v>
      </c>
      <c r="C32" s="572">
        <v>8500000</v>
      </c>
      <c r="D32" s="158">
        <v>8748583</v>
      </c>
      <c r="E32" s="573">
        <v>8556643</v>
      </c>
    </row>
    <row r="33" spans="1:5" ht="15.75" customHeight="1">
      <c r="A33" s="61" t="s">
        <v>70</v>
      </c>
      <c r="B33" s="62" t="s">
        <v>71</v>
      </c>
      <c r="C33" s="568">
        <f>SUM(C34:C38)</f>
        <v>7595425</v>
      </c>
      <c r="D33" s="158">
        <f>SUM(D34:D38)</f>
        <v>7513791</v>
      </c>
      <c r="E33" s="573">
        <f>SUM(E34:E38)</f>
        <v>7361437</v>
      </c>
    </row>
    <row r="34" spans="1:5" ht="15.75" customHeight="1">
      <c r="A34" s="47" t="s">
        <v>72</v>
      </c>
      <c r="B34" s="48" t="s">
        <v>73</v>
      </c>
      <c r="C34" s="570">
        <v>2090000</v>
      </c>
      <c r="D34" s="161">
        <v>1480971</v>
      </c>
      <c r="E34" s="574">
        <v>1590700</v>
      </c>
    </row>
    <row r="35" spans="1:5" ht="15.75" customHeight="1">
      <c r="A35" s="47" t="s">
        <v>74</v>
      </c>
      <c r="B35" s="48" t="s">
        <v>75</v>
      </c>
      <c r="C35" s="570">
        <v>1830000</v>
      </c>
      <c r="D35" s="161">
        <v>2006933</v>
      </c>
      <c r="E35" s="574">
        <v>1372400</v>
      </c>
    </row>
    <row r="36" spans="1:5" ht="15.75" customHeight="1">
      <c r="A36" s="47" t="s">
        <v>76</v>
      </c>
      <c r="B36" s="48" t="s">
        <v>77</v>
      </c>
      <c r="C36" s="570">
        <v>1205425</v>
      </c>
      <c r="D36" s="161">
        <v>1895698</v>
      </c>
      <c r="E36" s="574">
        <v>1425450</v>
      </c>
    </row>
    <row r="37" spans="1:5" ht="15.75" customHeight="1">
      <c r="A37" s="47" t="s">
        <v>80</v>
      </c>
      <c r="B37" s="48" t="s">
        <v>81</v>
      </c>
      <c r="C37" s="570">
        <v>1000000</v>
      </c>
      <c r="D37" s="161">
        <v>1099571</v>
      </c>
      <c r="E37" s="574">
        <v>1711837</v>
      </c>
    </row>
    <row r="38" spans="1:5" ht="15.75" customHeight="1">
      <c r="A38" s="47" t="s">
        <v>82</v>
      </c>
      <c r="B38" s="48" t="s">
        <v>83</v>
      </c>
      <c r="C38" s="570">
        <v>1470000</v>
      </c>
      <c r="D38" s="161">
        <v>1030618</v>
      </c>
      <c r="E38" s="574">
        <v>1261050</v>
      </c>
    </row>
    <row r="39" spans="1:5" ht="15.75" customHeight="1">
      <c r="A39" s="45" t="s">
        <v>87</v>
      </c>
      <c r="B39" s="46" t="s">
        <v>321</v>
      </c>
      <c r="C39" s="575">
        <v>0</v>
      </c>
      <c r="D39" s="162">
        <f>SUM(D40:D41)</f>
        <v>88099</v>
      </c>
      <c r="E39" s="576">
        <v>0</v>
      </c>
    </row>
    <row r="40" spans="1:5" ht="17.25" customHeight="1">
      <c r="A40" s="47" t="s">
        <v>179</v>
      </c>
      <c r="B40" s="48" t="s">
        <v>180</v>
      </c>
      <c r="C40" s="570">
        <v>0</v>
      </c>
      <c r="D40" s="161">
        <v>29000</v>
      </c>
      <c r="E40" s="574">
        <v>0</v>
      </c>
    </row>
    <row r="41" spans="1:5" ht="19.5" customHeight="1">
      <c r="A41" s="47" t="s">
        <v>666</v>
      </c>
      <c r="B41" s="48" t="s">
        <v>320</v>
      </c>
      <c r="C41" s="570">
        <v>0</v>
      </c>
      <c r="D41" s="161">
        <v>59099</v>
      </c>
      <c r="E41" s="574">
        <v>0</v>
      </c>
    </row>
    <row r="42" spans="1:5" ht="13.5">
      <c r="A42" s="45" t="s">
        <v>322</v>
      </c>
      <c r="B42" s="46" t="s">
        <v>89</v>
      </c>
      <c r="C42" s="575">
        <v>0</v>
      </c>
      <c r="D42" s="162">
        <f>SUM(D43:D44)</f>
        <v>283100</v>
      </c>
      <c r="E42" s="576">
        <f>SUM(E43:E44)</f>
        <v>1457165</v>
      </c>
    </row>
    <row r="43" spans="1:6" s="98" customFormat="1" ht="15" customHeight="1">
      <c r="A43" s="47" t="s">
        <v>187</v>
      </c>
      <c r="B43" s="48" t="s">
        <v>323</v>
      </c>
      <c r="C43" s="570">
        <v>0</v>
      </c>
      <c r="D43" s="161">
        <v>233501</v>
      </c>
      <c r="E43" s="574">
        <v>1063730</v>
      </c>
      <c r="F43" s="21"/>
    </row>
    <row r="44" spans="1:6" s="98" customFormat="1" ht="14.25" customHeight="1">
      <c r="A44" s="47" t="s">
        <v>188</v>
      </c>
      <c r="B44" s="48" t="s">
        <v>324</v>
      </c>
      <c r="C44" s="570">
        <v>0</v>
      </c>
      <c r="D44" s="161">
        <v>49599</v>
      </c>
      <c r="E44" s="574">
        <v>393435</v>
      </c>
      <c r="F44" s="21"/>
    </row>
    <row r="45" spans="1:5" ht="16.5" thickBot="1">
      <c r="A45" s="54" t="s">
        <v>202</v>
      </c>
      <c r="B45" s="55" t="s">
        <v>97</v>
      </c>
      <c r="C45" s="577">
        <f>C29+C32+C33</f>
        <v>47844425</v>
      </c>
      <c r="D45" s="160">
        <f>D29++D39+D42+D32+D33</f>
        <v>48174386</v>
      </c>
      <c r="E45" s="578">
        <f>E29+E32+E33+E42</f>
        <v>47987818</v>
      </c>
    </row>
    <row r="46" spans="1:6" ht="16.5" thickTop="1">
      <c r="A46" s="42"/>
      <c r="B46" s="42"/>
      <c r="C46" s="42"/>
      <c r="D46" s="40"/>
      <c r="E46" s="40"/>
      <c r="F46" s="98"/>
    </row>
    <row r="47" spans="1:6" ht="16.5" thickBot="1">
      <c r="A47" s="37"/>
      <c r="B47" s="39"/>
      <c r="C47" s="39"/>
      <c r="D47" s="39"/>
      <c r="F47" s="98"/>
    </row>
    <row r="48" spans="1:5" ht="15" thickBot="1">
      <c r="A48" s="99" t="s">
        <v>677</v>
      </c>
      <c r="B48" s="96"/>
      <c r="C48" s="157"/>
      <c r="D48" s="157"/>
      <c r="E48" s="97">
        <v>13</v>
      </c>
    </row>
    <row r="49" spans="1:5" ht="15" thickBot="1">
      <c r="A49" s="99" t="s">
        <v>217</v>
      </c>
      <c r="B49" s="96"/>
      <c r="C49" s="157"/>
      <c r="D49" s="157"/>
      <c r="E49" s="97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905511811023623" right="0.5511811023622047" top="0.3937007874015748" bottom="0.3937007874015748" header="0" footer="0"/>
  <pageSetup fitToHeight="1" fitToWidth="1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G50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87.8515625" style="304" customWidth="1"/>
    <col min="2" max="2" width="10.7109375" style="304" customWidth="1"/>
    <col min="3" max="3" width="11.28125" style="304" customWidth="1"/>
    <col min="4" max="4" width="15.28125" style="304" customWidth="1"/>
    <col min="5" max="5" width="10.7109375" style="304" customWidth="1"/>
    <col min="6" max="6" width="11.28125" style="304" customWidth="1"/>
    <col min="7" max="7" width="16.28125" style="304" customWidth="1"/>
    <col min="8" max="16384" width="9.140625" style="257" customWidth="1"/>
  </cols>
  <sheetData>
    <row r="1" spans="1:7" ht="23.25" customHeight="1">
      <c r="A1" s="731" t="s">
        <v>671</v>
      </c>
      <c r="B1" s="731"/>
      <c r="C1" s="731"/>
      <c r="D1" s="731"/>
      <c r="E1" s="731"/>
      <c r="F1" s="731"/>
      <c r="G1" s="731"/>
    </row>
    <row r="2" spans="1:7" ht="12.75" customHeight="1">
      <c r="A2" s="520"/>
      <c r="B2" s="520"/>
      <c r="C2" s="814" t="s">
        <v>740</v>
      </c>
      <c r="D2" s="521"/>
      <c r="E2" s="520"/>
      <c r="F2" s="520"/>
      <c r="G2" s="521" t="s">
        <v>634</v>
      </c>
    </row>
    <row r="3" spans="3:7" ht="15">
      <c r="C3" s="732"/>
      <c r="D3" s="732"/>
      <c r="F3" s="732" t="s">
        <v>644</v>
      </c>
      <c r="G3" s="732"/>
    </row>
    <row r="4" spans="1:7" ht="14.25">
      <c r="A4" s="726" t="s">
        <v>384</v>
      </c>
      <c r="B4" s="728" t="s">
        <v>385</v>
      </c>
      <c r="C4" s="729"/>
      <c r="D4" s="730"/>
      <c r="E4" s="728" t="s">
        <v>648</v>
      </c>
      <c r="F4" s="729"/>
      <c r="G4" s="730"/>
    </row>
    <row r="5" spans="1:7" s="258" customFormat="1" ht="28.5">
      <c r="A5" s="727"/>
      <c r="B5" s="260" t="s">
        <v>386</v>
      </c>
      <c r="C5" s="260" t="s">
        <v>387</v>
      </c>
      <c r="D5" s="261" t="s">
        <v>425</v>
      </c>
      <c r="E5" s="260" t="s">
        <v>386</v>
      </c>
      <c r="F5" s="260" t="s">
        <v>387</v>
      </c>
      <c r="G5" s="261" t="s">
        <v>425</v>
      </c>
    </row>
    <row r="6" spans="1:7" ht="14.25">
      <c r="A6" s="262"/>
      <c r="B6" s="263"/>
      <c r="C6" s="264" t="s">
        <v>388</v>
      </c>
      <c r="D6" s="265" t="s">
        <v>389</v>
      </c>
      <c r="E6" s="263"/>
      <c r="F6" s="264" t="s">
        <v>388</v>
      </c>
      <c r="G6" s="265" t="s">
        <v>389</v>
      </c>
    </row>
    <row r="7" spans="1:7" ht="14.25">
      <c r="A7" s="266" t="s">
        <v>412</v>
      </c>
      <c r="B7" s="267"/>
      <c r="C7" s="267"/>
      <c r="D7" s="268"/>
      <c r="E7" s="267"/>
      <c r="F7" s="267"/>
      <c r="G7" s="268"/>
    </row>
    <row r="8" spans="1:7" ht="14.25">
      <c r="A8" s="269" t="s">
        <v>404</v>
      </c>
      <c r="B8" s="270">
        <v>11.14</v>
      </c>
      <c r="C8" s="271">
        <v>4580000</v>
      </c>
      <c r="D8" s="272">
        <f>B8*C8</f>
        <v>51021200</v>
      </c>
      <c r="E8" s="270">
        <v>11.14</v>
      </c>
      <c r="F8" s="271">
        <v>4580000</v>
      </c>
      <c r="G8" s="272">
        <f>E8*F8</f>
        <v>51021200</v>
      </c>
    </row>
    <row r="9" spans="1:7" ht="15.75">
      <c r="A9" s="269" t="s">
        <v>409</v>
      </c>
      <c r="B9" s="270"/>
      <c r="C9" s="271"/>
      <c r="D9" s="305">
        <v>46294425</v>
      </c>
      <c r="E9" s="270"/>
      <c r="F9" s="271"/>
      <c r="G9" s="305">
        <v>44562190</v>
      </c>
    </row>
    <row r="10" spans="1:7" ht="14.25">
      <c r="A10" s="269" t="s">
        <v>390</v>
      </c>
      <c r="B10" s="271"/>
      <c r="C10" s="271"/>
      <c r="D10" s="272">
        <f>D12+D14+D16+D18</f>
        <v>8547185</v>
      </c>
      <c r="E10" s="271"/>
      <c r="F10" s="271"/>
      <c r="G10" s="272">
        <f>G12+G14+G16+G18</f>
        <v>8546248</v>
      </c>
    </row>
    <row r="11" spans="1:7" ht="15.75">
      <c r="A11" s="269" t="s">
        <v>410</v>
      </c>
      <c r="B11" s="271"/>
      <c r="C11" s="271"/>
      <c r="D11" s="305">
        <v>0</v>
      </c>
      <c r="E11" s="271"/>
      <c r="F11" s="271"/>
      <c r="G11" s="305">
        <v>0</v>
      </c>
    </row>
    <row r="12" spans="1:7" ht="15">
      <c r="A12" s="273" t="s">
        <v>391</v>
      </c>
      <c r="B12" s="274"/>
      <c r="C12" s="275"/>
      <c r="D12" s="277">
        <v>3448517</v>
      </c>
      <c r="E12" s="274"/>
      <c r="F12" s="275"/>
      <c r="G12" s="277">
        <v>3447580</v>
      </c>
    </row>
    <row r="13" spans="1:7" ht="15">
      <c r="A13" s="273" t="s">
        <v>405</v>
      </c>
      <c r="B13" s="274"/>
      <c r="C13" s="275"/>
      <c r="D13" s="277">
        <v>0</v>
      </c>
      <c r="E13" s="274"/>
      <c r="F13" s="275"/>
      <c r="G13" s="277">
        <v>0</v>
      </c>
    </row>
    <row r="14" spans="1:7" ht="15">
      <c r="A14" s="273" t="s">
        <v>392</v>
      </c>
      <c r="B14" s="276"/>
      <c r="C14" s="276"/>
      <c r="D14" s="277">
        <v>2688000</v>
      </c>
      <c r="E14" s="276"/>
      <c r="F14" s="276"/>
      <c r="G14" s="277">
        <v>2688000</v>
      </c>
    </row>
    <row r="15" spans="1:7" ht="15">
      <c r="A15" s="273" t="s">
        <v>406</v>
      </c>
      <c r="B15" s="276"/>
      <c r="C15" s="276"/>
      <c r="D15" s="277">
        <v>0</v>
      </c>
      <c r="E15" s="276"/>
      <c r="F15" s="276"/>
      <c r="G15" s="277">
        <v>0</v>
      </c>
    </row>
    <row r="16" spans="1:7" ht="15">
      <c r="A16" s="273" t="s">
        <v>393</v>
      </c>
      <c r="B16" s="276"/>
      <c r="C16" s="276"/>
      <c r="D16" s="277">
        <v>1184868</v>
      </c>
      <c r="E16" s="276"/>
      <c r="F16" s="276"/>
      <c r="G16" s="277">
        <v>1184868</v>
      </c>
    </row>
    <row r="17" spans="1:7" ht="15">
      <c r="A17" s="273" t="s">
        <v>407</v>
      </c>
      <c r="B17" s="276"/>
      <c r="C17" s="276"/>
      <c r="D17" s="277">
        <v>0</v>
      </c>
      <c r="E17" s="276"/>
      <c r="F17" s="276"/>
      <c r="G17" s="277">
        <v>0</v>
      </c>
    </row>
    <row r="18" spans="1:7" ht="15">
      <c r="A18" s="273" t="s">
        <v>394</v>
      </c>
      <c r="B18" s="276"/>
      <c r="C18" s="276"/>
      <c r="D18" s="277">
        <v>1225800</v>
      </c>
      <c r="E18" s="276"/>
      <c r="F18" s="276"/>
      <c r="G18" s="277">
        <v>1225800</v>
      </c>
    </row>
    <row r="19" spans="1:7" ht="15">
      <c r="A19" s="273" t="s">
        <v>408</v>
      </c>
      <c r="B19" s="276"/>
      <c r="C19" s="276"/>
      <c r="D19" s="277">
        <v>0</v>
      </c>
      <c r="E19" s="276"/>
      <c r="F19" s="276"/>
      <c r="G19" s="277">
        <v>0</v>
      </c>
    </row>
    <row r="20" spans="1:7" ht="14.25">
      <c r="A20" s="269" t="s">
        <v>395</v>
      </c>
      <c r="B20" s="278"/>
      <c r="C20" s="278"/>
      <c r="D20" s="279">
        <v>3000000</v>
      </c>
      <c r="E20" s="278"/>
      <c r="F20" s="278"/>
      <c r="G20" s="279">
        <v>3500000</v>
      </c>
    </row>
    <row r="21" spans="1:7" ht="14.25" customHeight="1">
      <c r="A21" s="269" t="s">
        <v>411</v>
      </c>
      <c r="B21" s="278"/>
      <c r="C21" s="278"/>
      <c r="D21" s="306">
        <v>0</v>
      </c>
      <c r="E21" s="278"/>
      <c r="F21" s="278"/>
      <c r="G21" s="306">
        <v>0</v>
      </c>
    </row>
    <row r="22" spans="1:7" ht="14.25">
      <c r="A22" s="269" t="s">
        <v>668</v>
      </c>
      <c r="B22" s="278"/>
      <c r="C22" s="278"/>
      <c r="D22" s="279">
        <v>0</v>
      </c>
      <c r="E22" s="278"/>
      <c r="F22" s="278"/>
      <c r="G22" s="279">
        <v>7650</v>
      </c>
    </row>
    <row r="23" spans="1:7" ht="14.25" customHeight="1">
      <c r="A23" s="269" t="s">
        <v>669</v>
      </c>
      <c r="B23" s="278"/>
      <c r="C23" s="278"/>
      <c r="D23" s="306">
        <v>0</v>
      </c>
      <c r="E23" s="278"/>
      <c r="F23" s="278"/>
      <c r="G23" s="306">
        <v>0</v>
      </c>
    </row>
    <row r="24" spans="1:7" ht="14.25" customHeight="1">
      <c r="A24" s="269" t="s">
        <v>396</v>
      </c>
      <c r="B24" s="278"/>
      <c r="C24" s="278"/>
      <c r="D24" s="279">
        <v>113150</v>
      </c>
      <c r="E24" s="278"/>
      <c r="F24" s="278"/>
      <c r="G24" s="279">
        <v>58900</v>
      </c>
    </row>
    <row r="25" spans="1:7" ht="14.25" customHeight="1">
      <c r="A25" s="269" t="s">
        <v>397</v>
      </c>
      <c r="B25" s="278"/>
      <c r="C25" s="278"/>
      <c r="D25" s="306">
        <v>0</v>
      </c>
      <c r="E25" s="278"/>
      <c r="F25" s="278"/>
      <c r="G25" s="306">
        <v>0</v>
      </c>
    </row>
    <row r="26" spans="1:7" ht="14.25" customHeight="1">
      <c r="A26" s="269" t="s">
        <v>398</v>
      </c>
      <c r="B26" s="278"/>
      <c r="C26" s="278"/>
      <c r="D26" s="279">
        <v>16387110</v>
      </c>
      <c r="E26" s="278"/>
      <c r="F26" s="278"/>
      <c r="G26" s="279">
        <v>18571808</v>
      </c>
    </row>
    <row r="27" spans="1:7" ht="14.25" customHeight="1">
      <c r="A27" s="269" t="s">
        <v>667</v>
      </c>
      <c r="B27" s="278"/>
      <c r="C27" s="278"/>
      <c r="D27" s="279">
        <v>0</v>
      </c>
      <c r="E27" s="278"/>
      <c r="F27" s="278"/>
      <c r="G27" s="279">
        <v>213233</v>
      </c>
    </row>
    <row r="28" spans="1:7" ht="14.25">
      <c r="A28" s="307" t="s">
        <v>422</v>
      </c>
      <c r="B28" s="280"/>
      <c r="C28" s="280"/>
      <c r="D28" s="281">
        <f>D9+D11</f>
        <v>46294425</v>
      </c>
      <c r="E28" s="280"/>
      <c r="F28" s="280"/>
      <c r="G28" s="281">
        <f>G9+G11+G27</f>
        <v>44775423</v>
      </c>
    </row>
    <row r="29" spans="1:7" ht="14.25">
      <c r="A29" s="269" t="s">
        <v>399</v>
      </c>
      <c r="B29" s="271"/>
      <c r="C29" s="271"/>
      <c r="D29" s="272"/>
      <c r="E29" s="271"/>
      <c r="F29" s="271"/>
      <c r="G29" s="272"/>
    </row>
    <row r="30" spans="1:7" ht="15">
      <c r="A30" s="273" t="s">
        <v>413</v>
      </c>
      <c r="B30" s="282">
        <f>7.3*8/12+6.4*4/12</f>
        <v>7</v>
      </c>
      <c r="C30" s="283">
        <v>4152000</v>
      </c>
      <c r="D30" s="284">
        <f aca="true" t="shared" si="0" ref="D30:D35">B30*C30</f>
        <v>29064000</v>
      </c>
      <c r="E30" s="282">
        <v>6.666667</v>
      </c>
      <c r="F30" s="283">
        <v>4308000</v>
      </c>
      <c r="G30" s="284">
        <f>20104000+8616000</f>
        <v>28720000</v>
      </c>
    </row>
    <row r="31" spans="1:7" ht="15">
      <c r="A31" s="285" t="s">
        <v>414</v>
      </c>
      <c r="B31" s="276">
        <v>4</v>
      </c>
      <c r="C31" s="283">
        <v>1800000</v>
      </c>
      <c r="D31" s="284">
        <f t="shared" si="0"/>
        <v>7200000</v>
      </c>
      <c r="E31" s="276">
        <v>4</v>
      </c>
      <c r="F31" s="283">
        <v>1800000</v>
      </c>
      <c r="G31" s="284">
        <f>E31*F31</f>
        <v>7200000</v>
      </c>
    </row>
    <row r="32" spans="1:7" ht="15">
      <c r="A32" s="273" t="s">
        <v>415</v>
      </c>
      <c r="B32" s="282">
        <v>7</v>
      </c>
      <c r="C32" s="283">
        <v>32000</v>
      </c>
      <c r="D32" s="284">
        <f t="shared" si="0"/>
        <v>224000</v>
      </c>
      <c r="E32" s="282">
        <v>6</v>
      </c>
      <c r="F32" s="283">
        <v>35000</v>
      </c>
      <c r="G32" s="284">
        <f>E32*F32</f>
        <v>210000</v>
      </c>
    </row>
    <row r="33" spans="1:7" ht="15">
      <c r="A33" s="286" t="s">
        <v>400</v>
      </c>
      <c r="B33" s="287">
        <f>73*8/12+65*4/12</f>
        <v>70.33333333333333</v>
      </c>
      <c r="C33" s="287">
        <v>70000</v>
      </c>
      <c r="D33" s="288">
        <f t="shared" si="0"/>
        <v>4923333.333333333</v>
      </c>
      <c r="E33" s="287">
        <f>71*8/12+59*4/12</f>
        <v>67</v>
      </c>
      <c r="F33" s="287">
        <v>80000</v>
      </c>
      <c r="G33" s="288">
        <f>E33*F33</f>
        <v>5360000</v>
      </c>
    </row>
    <row r="34" spans="1:7" ht="15">
      <c r="A34" s="297" t="s">
        <v>416</v>
      </c>
      <c r="B34" s="299">
        <f>29*8/12+20*4/12</f>
        <v>26</v>
      </c>
      <c r="C34" s="299">
        <v>181000</v>
      </c>
      <c r="D34" s="292">
        <f t="shared" si="0"/>
        <v>4706000</v>
      </c>
      <c r="E34" s="299">
        <f>20*8/12+17*4/12</f>
        <v>19</v>
      </c>
      <c r="F34" s="299">
        <v>181000</v>
      </c>
      <c r="G34" s="292">
        <f>E34*F34</f>
        <v>3439000</v>
      </c>
    </row>
    <row r="35" spans="1:7" ht="15">
      <c r="A35" s="297" t="s">
        <v>417</v>
      </c>
      <c r="B35" s="299">
        <v>1</v>
      </c>
      <c r="C35" s="299">
        <v>352000</v>
      </c>
      <c r="D35" s="292">
        <f t="shared" si="0"/>
        <v>352000</v>
      </c>
      <c r="E35" s="299">
        <v>1</v>
      </c>
      <c r="F35" s="299">
        <v>384000</v>
      </c>
      <c r="G35" s="292">
        <f>E35*F35</f>
        <v>384000</v>
      </c>
    </row>
    <row r="36" spans="1:7" ht="14.25">
      <c r="A36" s="312" t="s">
        <v>421</v>
      </c>
      <c r="B36" s="289"/>
      <c r="C36" s="289"/>
      <c r="D36" s="289">
        <f>SUM(D30:D35)</f>
        <v>46469333.333333336</v>
      </c>
      <c r="E36" s="289"/>
      <c r="F36" s="289"/>
      <c r="G36" s="289">
        <f>SUM(G30:G35)</f>
        <v>45313000</v>
      </c>
    </row>
    <row r="37" spans="1:7" ht="14.25">
      <c r="A37" s="290" t="s">
        <v>401</v>
      </c>
      <c r="B37" s="291"/>
      <c r="C37" s="291"/>
      <c r="D37" s="291"/>
      <c r="E37" s="291"/>
      <c r="F37" s="291"/>
      <c r="G37" s="291"/>
    </row>
    <row r="38" spans="1:7" ht="15">
      <c r="A38" s="273" t="s">
        <v>402</v>
      </c>
      <c r="B38" s="292"/>
      <c r="C38" s="292"/>
      <c r="D38" s="292"/>
      <c r="E38" s="292"/>
      <c r="F38" s="292"/>
      <c r="G38" s="292"/>
    </row>
    <row r="39" spans="1:7" ht="15">
      <c r="A39" s="273" t="s">
        <v>670</v>
      </c>
      <c r="B39" s="293">
        <v>0</v>
      </c>
      <c r="C39" s="294">
        <v>0</v>
      </c>
      <c r="D39" s="295">
        <f>B39*C39</f>
        <v>0</v>
      </c>
      <c r="E39" s="293">
        <v>2</v>
      </c>
      <c r="F39" s="295">
        <v>3000000</v>
      </c>
      <c r="G39" s="295">
        <f>E39*F39</f>
        <v>6000000</v>
      </c>
    </row>
    <row r="40" spans="1:7" ht="15">
      <c r="A40" s="273" t="s">
        <v>418</v>
      </c>
      <c r="B40" s="293">
        <v>7</v>
      </c>
      <c r="C40" s="294">
        <v>55360</v>
      </c>
      <c r="D40" s="295">
        <f>B40*C40</f>
        <v>387520</v>
      </c>
      <c r="E40" s="293">
        <v>5</v>
      </c>
      <c r="F40" s="295">
        <v>55360</v>
      </c>
      <c r="G40" s="295">
        <f>E40*F40</f>
        <v>276800</v>
      </c>
    </row>
    <row r="41" spans="1:7" ht="15.75" customHeight="1">
      <c r="A41" s="297" t="s">
        <v>419</v>
      </c>
      <c r="B41" s="298">
        <v>6.34</v>
      </c>
      <c r="C41" s="296">
        <v>1632000</v>
      </c>
      <c r="D41" s="295">
        <f>B41*C41</f>
        <v>10346880</v>
      </c>
      <c r="E41" s="298">
        <v>6.53</v>
      </c>
      <c r="F41" s="295">
        <v>1632000</v>
      </c>
      <c r="G41" s="295">
        <f>E41*F41</f>
        <v>10656960</v>
      </c>
    </row>
    <row r="42" spans="1:7" ht="15">
      <c r="A42" s="297" t="s">
        <v>420</v>
      </c>
      <c r="B42" s="298"/>
      <c r="C42" s="296"/>
      <c r="D42" s="299">
        <v>6863423</v>
      </c>
      <c r="E42" s="298"/>
      <c r="F42" s="296"/>
      <c r="G42" s="299">
        <v>8968984</v>
      </c>
    </row>
    <row r="43" spans="1:7" ht="14.25">
      <c r="A43" s="312" t="s">
        <v>423</v>
      </c>
      <c r="B43" s="300"/>
      <c r="C43" s="301"/>
      <c r="D43" s="302">
        <f>SUM(D38:D42)</f>
        <v>17597823</v>
      </c>
      <c r="E43" s="300"/>
      <c r="F43" s="301"/>
      <c r="G43" s="302">
        <f>SUM(G38:G42)</f>
        <v>25902744</v>
      </c>
    </row>
    <row r="44" spans="1:7" s="259" customFormat="1" ht="14.25">
      <c r="A44" s="312" t="s">
        <v>424</v>
      </c>
      <c r="B44" s="289"/>
      <c r="C44" s="301"/>
      <c r="D44" s="302">
        <v>1200000</v>
      </c>
      <c r="E44" s="289"/>
      <c r="F44" s="301"/>
      <c r="G44" s="302">
        <v>1200000</v>
      </c>
    </row>
    <row r="45" spans="1:7" ht="25.5" customHeight="1">
      <c r="A45" s="308" t="s">
        <v>403</v>
      </c>
      <c r="B45" s="309"/>
      <c r="C45" s="310"/>
      <c r="D45" s="311">
        <f>D28+D36+D43+D44</f>
        <v>111561581.33333334</v>
      </c>
      <c r="E45" s="309"/>
      <c r="F45" s="310"/>
      <c r="G45" s="311">
        <f>G28+G36+G43+G44</f>
        <v>117191167</v>
      </c>
    </row>
    <row r="46" spans="1:7" ht="15">
      <c r="A46" s="297" t="s">
        <v>679</v>
      </c>
      <c r="B46" s="580"/>
      <c r="C46" s="581"/>
      <c r="D46" s="299"/>
      <c r="E46" s="580"/>
      <c r="F46" s="581"/>
      <c r="G46" s="299">
        <v>2489835</v>
      </c>
    </row>
    <row r="47" spans="1:7" ht="14.25" customHeight="1">
      <c r="A47" s="297" t="s">
        <v>731</v>
      </c>
      <c r="B47" s="580"/>
      <c r="C47" s="581"/>
      <c r="D47" s="299"/>
      <c r="E47" s="580"/>
      <c r="F47" s="581"/>
      <c r="G47" s="299">
        <v>313944</v>
      </c>
    </row>
    <row r="48" spans="1:7" ht="14.25" customHeight="1">
      <c r="A48" s="297" t="s">
        <v>732</v>
      </c>
      <c r="B48" s="580"/>
      <c r="C48" s="581"/>
      <c r="D48" s="299"/>
      <c r="E48" s="580"/>
      <c r="F48" s="581"/>
      <c r="G48" s="299">
        <v>651589</v>
      </c>
    </row>
    <row r="49" spans="1:7" s="586" customFormat="1" ht="25.5" customHeight="1">
      <c r="A49" s="582" t="s">
        <v>680</v>
      </c>
      <c r="B49" s="583"/>
      <c r="C49" s="584"/>
      <c r="D49" s="585"/>
      <c r="E49" s="583"/>
      <c r="F49" s="584"/>
      <c r="G49" s="585">
        <f>G45+G46+G47+G48</f>
        <v>120646535</v>
      </c>
    </row>
    <row r="50" ht="15">
      <c r="A50" s="303"/>
    </row>
  </sheetData>
  <sheetProtection/>
  <mergeCells count="6">
    <mergeCell ref="A4:A5"/>
    <mergeCell ref="B4:D4"/>
    <mergeCell ref="E4:G4"/>
    <mergeCell ref="A1:G1"/>
    <mergeCell ref="F3:G3"/>
    <mergeCell ref="C3:D3"/>
  </mergeCells>
  <printOptions horizontalCentered="1"/>
  <pageMargins left="0.2362204724409449" right="0.2362204724409449" top="0.3937007874015748" bottom="0.1968503937007874" header="0.2755905511811024" footer="0.1968503937007874"/>
  <pageSetup fitToHeight="1" fitToWidth="1"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C4" sqref="C4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4.28125" style="3" customWidth="1"/>
    <col min="4" max="4" width="13.57421875" style="3" customWidth="1"/>
    <col min="5" max="5" width="51.421875" style="3" customWidth="1"/>
    <col min="6" max="6" width="12.7109375" style="3" customWidth="1"/>
    <col min="7" max="16384" width="8.00390625" style="3" customWidth="1"/>
  </cols>
  <sheetData>
    <row r="1" spans="3:6" ht="30" customHeight="1">
      <c r="C1" s="733" t="s">
        <v>205</v>
      </c>
      <c r="D1" s="733"/>
      <c r="E1" s="733"/>
      <c r="F1" s="733"/>
    </row>
    <row r="2" spans="3:6" ht="30" customHeight="1">
      <c r="C2" s="733" t="s">
        <v>692</v>
      </c>
      <c r="D2" s="733"/>
      <c r="E2" s="733"/>
      <c r="F2" s="733"/>
    </row>
    <row r="3" spans="3:6" ht="17.25" customHeight="1">
      <c r="C3" s="733" t="s">
        <v>641</v>
      </c>
      <c r="D3" s="733"/>
      <c r="E3" s="733"/>
      <c r="F3" s="733"/>
    </row>
    <row r="4" spans="3:6" ht="17.25" customHeight="1">
      <c r="C4" s="814" t="s">
        <v>740</v>
      </c>
      <c r="D4" s="64"/>
      <c r="E4" s="64"/>
      <c r="F4" s="522" t="s">
        <v>635</v>
      </c>
    </row>
    <row r="5" spans="5:6" ht="19.5" customHeight="1" thickBot="1">
      <c r="E5" s="4"/>
      <c r="F5" s="65" t="s">
        <v>672</v>
      </c>
    </row>
    <row r="6" spans="1:6" ht="42" customHeight="1">
      <c r="A6" s="5" t="s">
        <v>106</v>
      </c>
      <c r="B6" s="6" t="s">
        <v>107</v>
      </c>
      <c r="C6" s="6" t="s">
        <v>691</v>
      </c>
      <c r="D6" s="6" t="s">
        <v>643</v>
      </c>
      <c r="E6" s="591" t="s">
        <v>690</v>
      </c>
      <c r="F6" s="6" t="s">
        <v>643</v>
      </c>
    </row>
    <row r="7" spans="1:6" s="94" customFormat="1" ht="10.5">
      <c r="A7" s="91">
        <v>1</v>
      </c>
      <c r="B7" s="92">
        <v>2</v>
      </c>
      <c r="C7" s="92" t="s">
        <v>99</v>
      </c>
      <c r="D7" s="92" t="s">
        <v>100</v>
      </c>
      <c r="E7" s="93" t="s">
        <v>101</v>
      </c>
      <c r="F7" s="92" t="s">
        <v>102</v>
      </c>
    </row>
    <row r="8" spans="1:6" ht="14.25" customHeight="1">
      <c r="A8" s="7" t="s">
        <v>108</v>
      </c>
      <c r="B8" s="8" t="s">
        <v>109</v>
      </c>
      <c r="C8" s="9" t="s">
        <v>681</v>
      </c>
      <c r="D8" s="66">
        <v>1397000</v>
      </c>
      <c r="E8" s="10" t="s">
        <v>688</v>
      </c>
      <c r="F8" s="66">
        <v>12611164</v>
      </c>
    </row>
    <row r="9" spans="1:6" ht="15" customHeight="1">
      <c r="A9" s="7" t="s">
        <v>108</v>
      </c>
      <c r="B9" s="8" t="s">
        <v>109</v>
      </c>
      <c r="C9" s="592" t="s">
        <v>697</v>
      </c>
      <c r="D9" s="67">
        <v>495300</v>
      </c>
      <c r="E9" s="10" t="s">
        <v>328</v>
      </c>
      <c r="F9" s="69">
        <v>3810000</v>
      </c>
    </row>
    <row r="10" spans="1:6" ht="12.75" customHeight="1">
      <c r="A10" s="7" t="s">
        <v>110</v>
      </c>
      <c r="B10" s="8" t="s">
        <v>111</v>
      </c>
      <c r="C10" s="593" t="s">
        <v>682</v>
      </c>
      <c r="D10" s="69">
        <v>11007500</v>
      </c>
      <c r="E10" s="10" t="s">
        <v>689</v>
      </c>
      <c r="F10" s="69">
        <v>722000</v>
      </c>
    </row>
    <row r="11" spans="1:6" ht="17.25" customHeight="1">
      <c r="A11" s="7" t="s">
        <v>113</v>
      </c>
      <c r="B11" s="8" t="s">
        <v>114</v>
      </c>
      <c r="C11" s="9" t="s">
        <v>683</v>
      </c>
      <c r="D11" s="69">
        <v>3810000</v>
      </c>
      <c r="E11" s="10"/>
      <c r="F11" s="69"/>
    </row>
    <row r="12" spans="1:6" ht="15" customHeight="1">
      <c r="A12" s="7" t="s">
        <v>108</v>
      </c>
      <c r="B12" s="8" t="s">
        <v>112</v>
      </c>
      <c r="C12" s="9" t="s">
        <v>684</v>
      </c>
      <c r="D12" s="69">
        <v>1000500</v>
      </c>
      <c r="E12" s="10"/>
      <c r="F12" s="69"/>
    </row>
    <row r="13" spans="1:6" ht="12.75">
      <c r="A13" s="7" t="s">
        <v>113</v>
      </c>
      <c r="B13" s="8" t="s">
        <v>114</v>
      </c>
      <c r="C13" s="593" t="s">
        <v>685</v>
      </c>
      <c r="D13" s="66">
        <f>9648056+2604975</f>
        <v>12253031</v>
      </c>
      <c r="E13" s="10"/>
      <c r="F13" s="69"/>
    </row>
    <row r="14" spans="1:6" ht="16.5" customHeight="1">
      <c r="A14" s="11">
        <v>999000</v>
      </c>
      <c r="B14" s="8" t="s">
        <v>112</v>
      </c>
      <c r="C14" s="593" t="s">
        <v>686</v>
      </c>
      <c r="D14" s="66">
        <f>290000+78300</f>
        <v>368300</v>
      </c>
      <c r="E14" s="12"/>
      <c r="F14" s="69"/>
    </row>
    <row r="15" spans="1:6" ht="12.75">
      <c r="A15" s="7" t="s">
        <v>116</v>
      </c>
      <c r="B15" s="8" t="s">
        <v>117</v>
      </c>
      <c r="C15" s="593" t="s">
        <v>327</v>
      </c>
      <c r="D15" s="66">
        <v>1270000</v>
      </c>
      <c r="E15" s="10"/>
      <c r="F15" s="66"/>
    </row>
    <row r="16" spans="1:6" ht="12.75">
      <c r="A16" s="7" t="s">
        <v>118</v>
      </c>
      <c r="B16" s="8" t="s">
        <v>119</v>
      </c>
      <c r="C16" s="593" t="s">
        <v>687</v>
      </c>
      <c r="D16" s="66">
        <v>165000</v>
      </c>
      <c r="E16" s="10"/>
      <c r="F16" s="66"/>
    </row>
    <row r="17" spans="1:6" ht="15" customHeight="1">
      <c r="A17" s="7" t="s">
        <v>108</v>
      </c>
      <c r="B17" s="8" t="s">
        <v>115</v>
      </c>
      <c r="C17" s="9" t="s">
        <v>226</v>
      </c>
      <c r="D17" s="69">
        <v>2000000</v>
      </c>
      <c r="E17" s="13"/>
      <c r="F17" s="66"/>
    </row>
    <row r="18" spans="1:6" ht="15" customHeight="1">
      <c r="A18" s="587"/>
      <c r="B18" s="588"/>
      <c r="C18" s="589"/>
      <c r="D18" s="590"/>
      <c r="E18" s="13"/>
      <c r="F18" s="67"/>
    </row>
    <row r="19" spans="1:6" ht="13.5" thickBot="1">
      <c r="A19" s="14"/>
      <c r="B19" s="15"/>
      <c r="C19" s="17"/>
      <c r="D19" s="68">
        <f>SUM(D8:D17)</f>
        <v>33766631</v>
      </c>
      <c r="E19" s="18"/>
      <c r="F19" s="68">
        <f>SUM(F8:F17)</f>
        <v>17143164</v>
      </c>
    </row>
    <row r="20" spans="1:2" ht="12.75">
      <c r="A20" s="14"/>
      <c r="B20" s="15"/>
    </row>
    <row r="21" spans="1:2" ht="12.75">
      <c r="A21" s="14"/>
      <c r="B21" s="15"/>
    </row>
    <row r="22" spans="1:2" ht="13.5" thickBot="1">
      <c r="A22" s="16" t="s">
        <v>120</v>
      </c>
      <c r="B22" s="17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B2" sqref="B2"/>
    </sheetView>
  </sheetViews>
  <sheetFormatPr defaultColWidth="8.00390625" defaultRowHeight="12.75"/>
  <cols>
    <col min="1" max="1" width="5.8515625" style="100" customWidth="1"/>
    <col min="2" max="2" width="47.28125" style="103" customWidth="1"/>
    <col min="3" max="3" width="14.00390625" style="100" customWidth="1"/>
    <col min="4" max="4" width="47.28125" style="100" customWidth="1"/>
    <col min="5" max="5" width="14.00390625" style="100" customWidth="1"/>
    <col min="6" max="6" width="4.140625" style="100" customWidth="1"/>
    <col min="7" max="16384" width="8.00390625" style="100" customWidth="1"/>
  </cols>
  <sheetData>
    <row r="1" spans="2:6" ht="39.75" customHeight="1">
      <c r="B1" s="101" t="s">
        <v>218</v>
      </c>
      <c r="C1" s="102"/>
      <c r="D1" s="102"/>
      <c r="E1" s="102"/>
      <c r="F1" s="736"/>
    </row>
    <row r="2" spans="2:6" ht="19.5" customHeight="1">
      <c r="B2" s="814" t="s">
        <v>740</v>
      </c>
      <c r="C2" s="102"/>
      <c r="D2" s="102"/>
      <c r="E2" s="523" t="s">
        <v>636</v>
      </c>
      <c r="F2" s="736"/>
    </row>
    <row r="3" spans="5:6" ht="13.5" thickBot="1">
      <c r="E3" s="524" t="s">
        <v>644</v>
      </c>
      <c r="F3" s="736"/>
    </row>
    <row r="4" spans="1:6" ht="18" customHeight="1" thickBot="1">
      <c r="A4" s="734" t="s">
        <v>219</v>
      </c>
      <c r="B4" s="104" t="s">
        <v>104</v>
      </c>
      <c r="C4" s="105"/>
      <c r="D4" s="104" t="s">
        <v>105</v>
      </c>
      <c r="E4" s="106"/>
      <c r="F4" s="736"/>
    </row>
    <row r="5" spans="1:6" s="110" customFormat="1" ht="35.25" customHeight="1" thickBot="1">
      <c r="A5" s="735"/>
      <c r="B5" s="107" t="s">
        <v>220</v>
      </c>
      <c r="C5" s="108" t="s">
        <v>698</v>
      </c>
      <c r="D5" s="107" t="s">
        <v>220</v>
      </c>
      <c r="E5" s="109" t="str">
        <f>+C5</f>
        <v>2016. évi előirányzat</v>
      </c>
      <c r="F5" s="736"/>
    </row>
    <row r="6" spans="1:6" s="115" customFormat="1" ht="12" customHeight="1" thickBot="1">
      <c r="A6" s="111" t="s">
        <v>99</v>
      </c>
      <c r="B6" s="112" t="s">
        <v>100</v>
      </c>
      <c r="C6" s="113" t="s">
        <v>101</v>
      </c>
      <c r="D6" s="112" t="s">
        <v>102</v>
      </c>
      <c r="E6" s="114" t="s">
        <v>103</v>
      </c>
      <c r="F6" s="736"/>
    </row>
    <row r="7" spans="1:6" ht="12.75" customHeight="1">
      <c r="A7" s="116" t="s">
        <v>121</v>
      </c>
      <c r="B7" s="117" t="s">
        <v>221</v>
      </c>
      <c r="C7" s="118">
        <v>120646534</v>
      </c>
      <c r="D7" s="117" t="s">
        <v>56</v>
      </c>
      <c r="E7" s="119">
        <v>56062080</v>
      </c>
      <c r="F7" s="736"/>
    </row>
    <row r="8" spans="1:6" ht="12.75" customHeight="1">
      <c r="A8" s="120" t="s">
        <v>122</v>
      </c>
      <c r="B8" s="121" t="s">
        <v>222</v>
      </c>
      <c r="C8" s="122">
        <v>40131024</v>
      </c>
      <c r="D8" s="121" t="s">
        <v>223</v>
      </c>
      <c r="E8" s="123">
        <v>14800000</v>
      </c>
      <c r="F8" s="736"/>
    </row>
    <row r="9" spans="1:6" ht="12.75" customHeight="1">
      <c r="A9" s="120" t="s">
        <v>123</v>
      </c>
      <c r="B9" s="121" t="s">
        <v>224</v>
      </c>
      <c r="C9" s="122">
        <v>0</v>
      </c>
      <c r="D9" s="121" t="s">
        <v>225</v>
      </c>
      <c r="E9" s="123">
        <v>66766700</v>
      </c>
      <c r="F9" s="736"/>
    </row>
    <row r="10" spans="1:6" ht="12.75" customHeight="1">
      <c r="A10" s="120" t="s">
        <v>124</v>
      </c>
      <c r="B10" s="121" t="s">
        <v>15</v>
      </c>
      <c r="C10" s="122">
        <v>81460000</v>
      </c>
      <c r="D10" s="121" t="s">
        <v>86</v>
      </c>
      <c r="E10" s="123">
        <v>5300000</v>
      </c>
      <c r="F10" s="736"/>
    </row>
    <row r="11" spans="1:6" ht="12.75" customHeight="1">
      <c r="A11" s="120" t="s">
        <v>125</v>
      </c>
      <c r="B11" s="124" t="s">
        <v>28</v>
      </c>
      <c r="C11" s="122">
        <v>28888730</v>
      </c>
      <c r="D11" s="121" t="s">
        <v>133</v>
      </c>
      <c r="E11" s="123">
        <f>59615946-2000000</f>
        <v>57615946</v>
      </c>
      <c r="F11" s="736"/>
    </row>
    <row r="12" spans="1:6" ht="12.75" customHeight="1">
      <c r="A12" s="120" t="s">
        <v>126</v>
      </c>
      <c r="B12" s="121" t="s">
        <v>45</v>
      </c>
      <c r="C12" s="125">
        <v>50000</v>
      </c>
      <c r="D12" s="121"/>
      <c r="E12" s="123"/>
      <c r="F12" s="736"/>
    </row>
    <row r="13" spans="1:6" ht="12.75" customHeight="1">
      <c r="A13" s="120" t="s">
        <v>127</v>
      </c>
      <c r="B13" s="121" t="s">
        <v>227</v>
      </c>
      <c r="C13" s="122"/>
      <c r="D13" s="126"/>
      <c r="E13" s="123"/>
      <c r="F13" s="736"/>
    </row>
    <row r="14" spans="1:6" ht="12.75" customHeight="1" thickBot="1">
      <c r="A14" s="120" t="s">
        <v>128</v>
      </c>
      <c r="B14" s="126"/>
      <c r="C14" s="122"/>
      <c r="D14" s="126"/>
      <c r="E14" s="123"/>
      <c r="F14" s="736"/>
    </row>
    <row r="15" spans="1:6" ht="15.75" customHeight="1" thickBot="1">
      <c r="A15" s="120" t="s">
        <v>129</v>
      </c>
      <c r="B15" s="128" t="s">
        <v>232</v>
      </c>
      <c r="C15" s="129">
        <f>SUM(C7:C14)</f>
        <v>271176288</v>
      </c>
      <c r="D15" s="128" t="s">
        <v>233</v>
      </c>
      <c r="E15" s="130">
        <f>SUM(E7:E14)</f>
        <v>200544726</v>
      </c>
      <c r="F15" s="736"/>
    </row>
    <row r="16" spans="1:6" ht="12.75" customHeight="1">
      <c r="A16" s="120" t="s">
        <v>228</v>
      </c>
      <c r="B16" s="131" t="s">
        <v>235</v>
      </c>
      <c r="C16" s="132">
        <f>+C17+C18+C19+C20</f>
        <v>0</v>
      </c>
      <c r="D16" s="133" t="s">
        <v>236</v>
      </c>
      <c r="E16" s="134"/>
      <c r="F16" s="736"/>
    </row>
    <row r="17" spans="1:6" ht="12.75" customHeight="1">
      <c r="A17" s="120" t="s">
        <v>229</v>
      </c>
      <c r="B17" s="133" t="s">
        <v>238</v>
      </c>
      <c r="C17" s="135">
        <v>0</v>
      </c>
      <c r="D17" s="133" t="s">
        <v>239</v>
      </c>
      <c r="E17" s="136"/>
      <c r="F17" s="736"/>
    </row>
    <row r="18" spans="1:6" ht="12.75" customHeight="1">
      <c r="A18" s="120" t="s">
        <v>230</v>
      </c>
      <c r="B18" s="133" t="s">
        <v>241</v>
      </c>
      <c r="C18" s="135"/>
      <c r="D18" s="133" t="s">
        <v>242</v>
      </c>
      <c r="E18" s="136"/>
      <c r="F18" s="736"/>
    </row>
    <row r="19" spans="1:6" ht="12.75" customHeight="1">
      <c r="A19" s="120" t="s">
        <v>231</v>
      </c>
      <c r="B19" s="133" t="s">
        <v>244</v>
      </c>
      <c r="C19" s="135"/>
      <c r="D19" s="133" t="s">
        <v>245</v>
      </c>
      <c r="E19" s="136"/>
      <c r="F19" s="736"/>
    </row>
    <row r="20" spans="1:6" ht="12.75" customHeight="1">
      <c r="A20" s="120" t="s">
        <v>234</v>
      </c>
      <c r="B20" s="133" t="s">
        <v>247</v>
      </c>
      <c r="C20" s="135"/>
      <c r="D20" s="131" t="s">
        <v>248</v>
      </c>
      <c r="E20" s="136"/>
      <c r="F20" s="736"/>
    </row>
    <row r="21" spans="1:6" ht="12.75" customHeight="1">
      <c r="A21" s="120" t="s">
        <v>237</v>
      </c>
      <c r="B21" s="133" t="s">
        <v>250</v>
      </c>
      <c r="C21" s="137">
        <f>+C22+C23</f>
        <v>0</v>
      </c>
      <c r="D21" s="133" t="s">
        <v>251</v>
      </c>
      <c r="E21" s="136"/>
      <c r="F21" s="736"/>
    </row>
    <row r="22" spans="1:6" ht="12.75" customHeight="1">
      <c r="A22" s="120" t="s">
        <v>240</v>
      </c>
      <c r="B22" s="166" t="s">
        <v>253</v>
      </c>
      <c r="C22" s="138"/>
      <c r="D22" s="117" t="s">
        <v>254</v>
      </c>
      <c r="E22" s="134"/>
      <c r="F22" s="736"/>
    </row>
    <row r="23" spans="1:6" ht="12.75" customHeight="1">
      <c r="A23" s="120" t="s">
        <v>243</v>
      </c>
      <c r="B23" s="167" t="s">
        <v>256</v>
      </c>
      <c r="C23" s="135"/>
      <c r="D23" s="121" t="s">
        <v>257</v>
      </c>
      <c r="E23" s="136"/>
      <c r="F23" s="736"/>
    </row>
    <row r="24" spans="1:6" ht="12.75" customHeight="1">
      <c r="A24" s="120" t="s">
        <v>246</v>
      </c>
      <c r="B24" s="167" t="s">
        <v>259</v>
      </c>
      <c r="C24" s="136"/>
      <c r="D24" s="121" t="s">
        <v>260</v>
      </c>
      <c r="E24" s="136"/>
      <c r="F24" s="736"/>
    </row>
    <row r="25" spans="1:6" ht="12.75" customHeight="1">
      <c r="A25" s="120" t="s">
        <v>249</v>
      </c>
      <c r="B25" s="167" t="s">
        <v>262</v>
      </c>
      <c r="C25" s="136"/>
      <c r="D25" s="121" t="s">
        <v>325</v>
      </c>
      <c r="E25" s="136">
        <v>4110757</v>
      </c>
      <c r="F25" s="736"/>
    </row>
    <row r="26" spans="1:6" ht="12.75" customHeight="1" thickBot="1">
      <c r="A26" s="120" t="s">
        <v>252</v>
      </c>
      <c r="B26" s="167" t="s">
        <v>262</v>
      </c>
      <c r="C26" s="136"/>
      <c r="D26" s="163" t="s">
        <v>200</v>
      </c>
      <c r="E26" s="164">
        <v>45365338</v>
      </c>
      <c r="F26" s="736"/>
    </row>
    <row r="27" spans="1:6" ht="15.75" customHeight="1" thickBot="1">
      <c r="A27" s="120" t="s">
        <v>255</v>
      </c>
      <c r="B27" s="168" t="s">
        <v>264</v>
      </c>
      <c r="C27" s="165">
        <f>+C16+C21+C24+C26</f>
        <v>0</v>
      </c>
      <c r="D27" s="128" t="s">
        <v>265</v>
      </c>
      <c r="E27" s="130">
        <f>SUM(E16:E26)</f>
        <v>49476095</v>
      </c>
      <c r="F27" s="736"/>
    </row>
    <row r="28" spans="1:6" ht="13.5" thickBot="1">
      <c r="A28" s="120" t="s">
        <v>258</v>
      </c>
      <c r="B28" s="139" t="s">
        <v>267</v>
      </c>
      <c r="C28" s="140">
        <f>+C15+C27</f>
        <v>271176288</v>
      </c>
      <c r="D28" s="139" t="s">
        <v>268</v>
      </c>
      <c r="E28" s="140">
        <f>+E15+E27</f>
        <v>250020821</v>
      </c>
      <c r="F28" s="736"/>
    </row>
    <row r="29" spans="1:6" ht="13.5" thickBot="1">
      <c r="A29" s="120" t="s">
        <v>261</v>
      </c>
      <c r="B29" s="139" t="s">
        <v>270</v>
      </c>
      <c r="C29" s="140" t="str">
        <f>IF(C15-E15&lt;0,E15-C15,"-")</f>
        <v>-</v>
      </c>
      <c r="D29" s="139" t="s">
        <v>271</v>
      </c>
      <c r="E29" s="140">
        <f>IF(C15-E15&gt;0,C15-E15,"-")</f>
        <v>70631562</v>
      </c>
      <c r="F29" s="736"/>
    </row>
    <row r="30" spans="1:6" ht="13.5" thickBot="1">
      <c r="A30" s="120" t="s">
        <v>263</v>
      </c>
      <c r="B30" s="139" t="s">
        <v>273</v>
      </c>
      <c r="C30" s="140" t="str">
        <f>IF(C15+C27-E28&lt;0,E28-(C15+C27),"-")</f>
        <v>-</v>
      </c>
      <c r="D30" s="139" t="s">
        <v>274</v>
      </c>
      <c r="E30" s="140">
        <f>IF(C15+C27-E28&gt;0,C15+C27-E28,"-")</f>
        <v>21155467</v>
      </c>
      <c r="F30" s="736"/>
    </row>
    <row r="31" spans="2:4" ht="18.75">
      <c r="B31" s="737"/>
      <c r="C31" s="737"/>
      <c r="D31" s="737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B2" sqref="B2"/>
    </sheetView>
  </sheetViews>
  <sheetFormatPr defaultColWidth="8.00390625" defaultRowHeight="12.75"/>
  <cols>
    <col min="1" max="1" width="5.8515625" style="100" customWidth="1"/>
    <col min="2" max="2" width="47.28125" style="103" customWidth="1"/>
    <col min="3" max="3" width="14.00390625" style="100" customWidth="1"/>
    <col min="4" max="4" width="47.28125" style="100" customWidth="1"/>
    <col min="5" max="5" width="14.00390625" style="100" customWidth="1"/>
    <col min="6" max="6" width="4.140625" style="100" customWidth="1"/>
    <col min="7" max="16384" width="8.00390625" style="100" customWidth="1"/>
  </cols>
  <sheetData>
    <row r="1" spans="2:6" ht="31.5">
      <c r="B1" s="101" t="s">
        <v>275</v>
      </c>
      <c r="C1" s="102"/>
      <c r="D1" s="102"/>
      <c r="E1" s="102"/>
      <c r="F1" s="736"/>
    </row>
    <row r="2" spans="2:6" ht="19.5" customHeight="1">
      <c r="B2" s="814" t="s">
        <v>740</v>
      </c>
      <c r="C2" s="102"/>
      <c r="D2" s="102"/>
      <c r="E2" s="523" t="s">
        <v>637</v>
      </c>
      <c r="F2" s="736"/>
    </row>
    <row r="3" spans="5:6" ht="13.5" thickBot="1">
      <c r="E3" s="524" t="s">
        <v>644</v>
      </c>
      <c r="F3" s="736"/>
    </row>
    <row r="4" spans="1:6" ht="13.5" thickBot="1">
      <c r="A4" s="738" t="s">
        <v>219</v>
      </c>
      <c r="B4" s="104" t="s">
        <v>104</v>
      </c>
      <c r="C4" s="105"/>
      <c r="D4" s="104" t="s">
        <v>105</v>
      </c>
      <c r="E4" s="106"/>
      <c r="F4" s="736"/>
    </row>
    <row r="5" spans="1:6" s="110" customFormat="1" ht="24.75" thickBot="1">
      <c r="A5" s="739"/>
      <c r="B5" s="107" t="s">
        <v>220</v>
      </c>
      <c r="C5" s="108" t="s">
        <v>698</v>
      </c>
      <c r="D5" s="107" t="s">
        <v>220</v>
      </c>
      <c r="E5" s="108" t="str">
        <f>+'6,a Műk. mérleg'!C5</f>
        <v>2016. évi előirányzat</v>
      </c>
      <c r="F5" s="736"/>
    </row>
    <row r="6" spans="1:6" s="110" customFormat="1" ht="13.5" thickBot="1">
      <c r="A6" s="111" t="s">
        <v>99</v>
      </c>
      <c r="B6" s="112" t="s">
        <v>100</v>
      </c>
      <c r="C6" s="113" t="s">
        <v>101</v>
      </c>
      <c r="D6" s="112" t="s">
        <v>102</v>
      </c>
      <c r="E6" s="114" t="s">
        <v>103</v>
      </c>
      <c r="F6" s="736"/>
    </row>
    <row r="7" spans="1:6" ht="12.75" customHeight="1">
      <c r="A7" s="116" t="s">
        <v>121</v>
      </c>
      <c r="B7" s="117" t="s">
        <v>276</v>
      </c>
      <c r="C7" s="118">
        <v>0</v>
      </c>
      <c r="D7" s="117" t="s">
        <v>89</v>
      </c>
      <c r="E7" s="119">
        <v>26458831</v>
      </c>
      <c r="F7" s="736"/>
    </row>
    <row r="8" spans="1:6" ht="12.75">
      <c r="A8" s="120" t="s">
        <v>122</v>
      </c>
      <c r="B8" s="121" t="s">
        <v>277</v>
      </c>
      <c r="C8" s="122">
        <v>0</v>
      </c>
      <c r="D8" s="121" t="s">
        <v>278</v>
      </c>
      <c r="E8" s="123"/>
      <c r="F8" s="736"/>
    </row>
    <row r="9" spans="1:6" ht="12.75" customHeight="1">
      <c r="A9" s="120" t="s">
        <v>123</v>
      </c>
      <c r="B9" s="121" t="s">
        <v>43</v>
      </c>
      <c r="C9" s="122">
        <v>0</v>
      </c>
      <c r="D9" s="121" t="s">
        <v>91</v>
      </c>
      <c r="E9" s="123">
        <v>5307800</v>
      </c>
      <c r="F9" s="736"/>
    </row>
    <row r="10" spans="1:6" ht="12.75" customHeight="1">
      <c r="A10" s="120" t="s">
        <v>124</v>
      </c>
      <c r="B10" s="121" t="s">
        <v>279</v>
      </c>
      <c r="C10" s="122">
        <v>0</v>
      </c>
      <c r="D10" s="121" t="s">
        <v>280</v>
      </c>
      <c r="E10" s="123"/>
      <c r="F10" s="736"/>
    </row>
    <row r="11" spans="1:6" ht="12.75" customHeight="1">
      <c r="A11" s="120" t="s">
        <v>125</v>
      </c>
      <c r="B11" s="121" t="s">
        <v>281</v>
      </c>
      <c r="C11" s="122"/>
      <c r="D11" s="121" t="s">
        <v>282</v>
      </c>
      <c r="E11" s="123"/>
      <c r="F11" s="736"/>
    </row>
    <row r="12" spans="1:6" ht="12.75" customHeight="1">
      <c r="A12" s="120" t="s">
        <v>126</v>
      </c>
      <c r="B12" s="121" t="s">
        <v>283</v>
      </c>
      <c r="C12" s="125"/>
      <c r="D12" s="142" t="s">
        <v>226</v>
      </c>
      <c r="E12" s="143">
        <v>2000000</v>
      </c>
      <c r="F12" s="736"/>
    </row>
    <row r="13" spans="1:6" ht="13.5" thickBot="1">
      <c r="A13" s="120" t="s">
        <v>228</v>
      </c>
      <c r="B13" s="126"/>
      <c r="C13" s="125"/>
      <c r="D13" s="141"/>
      <c r="E13" s="123"/>
      <c r="F13" s="736"/>
    </row>
    <row r="14" spans="1:6" ht="15.75" customHeight="1" thickBot="1">
      <c r="A14" s="127" t="s">
        <v>230</v>
      </c>
      <c r="B14" s="128" t="s">
        <v>284</v>
      </c>
      <c r="C14" s="129">
        <f>+C7+C9+C10+C12+C13</f>
        <v>0</v>
      </c>
      <c r="D14" s="128" t="s">
        <v>285</v>
      </c>
      <c r="E14" s="130">
        <f>+E7+E9+E11+E12+E13</f>
        <v>33766631</v>
      </c>
      <c r="F14" s="736"/>
    </row>
    <row r="15" spans="1:6" ht="12.75" customHeight="1">
      <c r="A15" s="116" t="s">
        <v>231</v>
      </c>
      <c r="B15" s="144" t="s">
        <v>286</v>
      </c>
      <c r="C15" s="145">
        <f>+C16+C17+C18+C19+C20</f>
        <v>12611164</v>
      </c>
      <c r="D15" s="133" t="s">
        <v>236</v>
      </c>
      <c r="E15" s="146"/>
      <c r="F15" s="736"/>
    </row>
    <row r="16" spans="1:6" ht="12.75" customHeight="1">
      <c r="A16" s="120" t="s">
        <v>234</v>
      </c>
      <c r="B16" s="147" t="s">
        <v>287</v>
      </c>
      <c r="C16" s="135">
        <v>12611164</v>
      </c>
      <c r="D16" s="133" t="s">
        <v>288</v>
      </c>
      <c r="E16" s="136"/>
      <c r="F16" s="736"/>
    </row>
    <row r="17" spans="1:6" ht="12.75" customHeight="1">
      <c r="A17" s="116" t="s">
        <v>237</v>
      </c>
      <c r="B17" s="147" t="s">
        <v>289</v>
      </c>
      <c r="C17" s="135"/>
      <c r="D17" s="133" t="s">
        <v>242</v>
      </c>
      <c r="E17" s="136"/>
      <c r="F17" s="736"/>
    </row>
    <row r="18" spans="1:6" ht="12.75" customHeight="1">
      <c r="A18" s="120" t="s">
        <v>240</v>
      </c>
      <c r="B18" s="147" t="s">
        <v>290</v>
      </c>
      <c r="C18" s="135"/>
      <c r="D18" s="133" t="s">
        <v>245</v>
      </c>
      <c r="E18" s="136"/>
      <c r="F18" s="736"/>
    </row>
    <row r="19" spans="1:6" ht="12.75" customHeight="1">
      <c r="A19" s="116" t="s">
        <v>243</v>
      </c>
      <c r="B19" s="147" t="s">
        <v>291</v>
      </c>
      <c r="C19" s="135"/>
      <c r="D19" s="131" t="s">
        <v>248</v>
      </c>
      <c r="E19" s="136"/>
      <c r="F19" s="736"/>
    </row>
    <row r="20" spans="1:6" ht="12.75" customHeight="1">
      <c r="A20" s="120" t="s">
        <v>246</v>
      </c>
      <c r="B20" s="148" t="s">
        <v>292</v>
      </c>
      <c r="C20" s="135"/>
      <c r="D20" s="133" t="s">
        <v>293</v>
      </c>
      <c r="E20" s="136"/>
      <c r="F20" s="736"/>
    </row>
    <row r="21" spans="1:6" ht="12.75" customHeight="1">
      <c r="A21" s="116" t="s">
        <v>249</v>
      </c>
      <c r="B21" s="149" t="s">
        <v>294</v>
      </c>
      <c r="C21" s="137">
        <f>+C22+C23+C24+C25+C26</f>
        <v>0</v>
      </c>
      <c r="D21" s="150" t="s">
        <v>295</v>
      </c>
      <c r="E21" s="136"/>
      <c r="F21" s="736"/>
    </row>
    <row r="22" spans="1:6" ht="12.75" customHeight="1">
      <c r="A22" s="120" t="s">
        <v>252</v>
      </c>
      <c r="B22" s="148" t="s">
        <v>296</v>
      </c>
      <c r="C22" s="135"/>
      <c r="D22" s="150" t="s">
        <v>297</v>
      </c>
      <c r="E22" s="136"/>
      <c r="F22" s="736"/>
    </row>
    <row r="23" spans="1:6" ht="12.75" customHeight="1">
      <c r="A23" s="116" t="s">
        <v>255</v>
      </c>
      <c r="B23" s="148" t="s">
        <v>298</v>
      </c>
      <c r="C23" s="135"/>
      <c r="D23" s="151"/>
      <c r="E23" s="136"/>
      <c r="F23" s="736"/>
    </row>
    <row r="24" spans="1:6" ht="12.75" customHeight="1">
      <c r="A24" s="120" t="s">
        <v>258</v>
      </c>
      <c r="B24" s="147" t="s">
        <v>210</v>
      </c>
      <c r="C24" s="135"/>
      <c r="D24" s="152"/>
      <c r="E24" s="136"/>
      <c r="F24" s="736"/>
    </row>
    <row r="25" spans="1:6" ht="12.75" customHeight="1">
      <c r="A25" s="116" t="s">
        <v>261</v>
      </c>
      <c r="B25" s="153" t="s">
        <v>299</v>
      </c>
      <c r="C25" s="135"/>
      <c r="D25" s="126"/>
      <c r="E25" s="136"/>
      <c r="F25" s="736"/>
    </row>
    <row r="26" spans="1:6" ht="12.75" customHeight="1" thickBot="1">
      <c r="A26" s="120" t="s">
        <v>263</v>
      </c>
      <c r="B26" s="154" t="s">
        <v>300</v>
      </c>
      <c r="C26" s="135"/>
      <c r="D26" s="152"/>
      <c r="E26" s="136"/>
      <c r="F26" s="736"/>
    </row>
    <row r="27" spans="1:6" ht="21.75" customHeight="1" thickBot="1">
      <c r="A27" s="127" t="s">
        <v>266</v>
      </c>
      <c r="B27" s="128" t="s">
        <v>301</v>
      </c>
      <c r="C27" s="129">
        <f>+C15+C21</f>
        <v>12611164</v>
      </c>
      <c r="D27" s="128" t="s">
        <v>302</v>
      </c>
      <c r="E27" s="130">
        <f>SUM(E15:E26)</f>
        <v>0</v>
      </c>
      <c r="F27" s="736"/>
    </row>
    <row r="28" spans="1:6" ht="13.5" thickBot="1">
      <c r="A28" s="127" t="s">
        <v>269</v>
      </c>
      <c r="B28" s="139" t="s">
        <v>303</v>
      </c>
      <c r="C28" s="140">
        <f>+C14+C27</f>
        <v>12611164</v>
      </c>
      <c r="D28" s="139" t="s">
        <v>304</v>
      </c>
      <c r="E28" s="140">
        <f>+E14+E27</f>
        <v>33766631</v>
      </c>
      <c r="F28" s="736"/>
    </row>
    <row r="29" spans="1:6" ht="13.5" thickBot="1">
      <c r="A29" s="127" t="s">
        <v>272</v>
      </c>
      <c r="B29" s="139" t="s">
        <v>270</v>
      </c>
      <c r="C29" s="140">
        <f>IF(C14-E14&lt;0,E14-C14,"-")</f>
        <v>33766631</v>
      </c>
      <c r="D29" s="139" t="s">
        <v>271</v>
      </c>
      <c r="E29" s="140" t="str">
        <f>IF(C14-E14&gt;0,C14-E14,"-")</f>
        <v>-</v>
      </c>
      <c r="F29" s="736"/>
    </row>
    <row r="30" spans="1:6" ht="13.5" thickBot="1">
      <c r="A30" s="127" t="s">
        <v>305</v>
      </c>
      <c r="B30" s="139" t="s">
        <v>273</v>
      </c>
      <c r="C30" s="140">
        <f>C29-C27</f>
        <v>21155467</v>
      </c>
      <c r="D30" s="139" t="s">
        <v>274</v>
      </c>
      <c r="E30" s="140" t="s">
        <v>326</v>
      </c>
      <c r="F30" s="736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E14"/>
  <sheetViews>
    <sheetView zoomScaleSheetLayoutView="80" zoomScalePageLayoutView="0" workbookViewId="0" topLeftCell="A1">
      <selection activeCell="B3" sqref="B3"/>
    </sheetView>
  </sheetViews>
  <sheetFormatPr defaultColWidth="9.140625" defaultRowHeight="12.75"/>
  <cols>
    <col min="1" max="1" width="8.421875" style="374" customWidth="1"/>
    <col min="2" max="2" width="44.421875" style="374" customWidth="1"/>
    <col min="3" max="3" width="5.57421875" style="374" hidden="1" customWidth="1"/>
    <col min="4" max="4" width="14.7109375" style="374" customWidth="1"/>
    <col min="5" max="5" width="21.140625" style="374" customWidth="1"/>
    <col min="6" max="16384" width="9.140625" style="374" customWidth="1"/>
  </cols>
  <sheetData>
    <row r="1" spans="1:5" ht="15.75">
      <c r="A1" s="740" t="s">
        <v>693</v>
      </c>
      <c r="B1" s="740"/>
      <c r="C1" s="740"/>
      <c r="D1" s="740"/>
      <c r="E1" s="740"/>
    </row>
    <row r="2" spans="1:5" ht="15.75">
      <c r="A2" s="525"/>
      <c r="B2" s="525"/>
      <c r="C2" s="525"/>
      <c r="D2" s="525"/>
      <c r="E2" s="525"/>
    </row>
    <row r="3" spans="1:5" ht="15.75">
      <c r="A3" s="525"/>
      <c r="B3" s="814" t="s">
        <v>740</v>
      </c>
      <c r="C3" s="525"/>
      <c r="D3" s="525"/>
      <c r="E3" s="525"/>
    </row>
    <row r="4" spans="1:5" ht="12.75" customHeight="1">
      <c r="A4" s="375"/>
      <c r="B4" s="375"/>
      <c r="C4" s="375"/>
      <c r="D4" s="375"/>
      <c r="E4" s="526" t="s">
        <v>638</v>
      </c>
    </row>
    <row r="5" spans="1:5" ht="15">
      <c r="A5" s="376"/>
      <c r="B5" s="376"/>
      <c r="C5" s="376"/>
      <c r="D5" s="376"/>
      <c r="E5" s="376" t="s">
        <v>644</v>
      </c>
    </row>
    <row r="6" spans="1:5" ht="15.75" thickBot="1">
      <c r="A6" s="376"/>
      <c r="B6" s="376"/>
      <c r="C6" s="376"/>
      <c r="D6" s="376"/>
      <c r="E6" s="376"/>
    </row>
    <row r="7" spans="1:5" ht="15.75" customHeight="1" thickBot="1">
      <c r="A7" s="741" t="s">
        <v>623</v>
      </c>
      <c r="B7" s="742" t="s">
        <v>622</v>
      </c>
      <c r="C7" s="742"/>
      <c r="D7" s="743" t="s">
        <v>694</v>
      </c>
      <c r="E7" s="742" t="s">
        <v>539</v>
      </c>
    </row>
    <row r="8" spans="1:5" ht="15.75" customHeight="1" thickBot="1">
      <c r="A8" s="741"/>
      <c r="B8" s="742"/>
      <c r="C8" s="742"/>
      <c r="D8" s="744"/>
      <c r="E8" s="742"/>
    </row>
    <row r="9" spans="1:5" ht="15.75" customHeight="1" thickBot="1">
      <c r="A9" s="741"/>
      <c r="B9" s="742"/>
      <c r="C9" s="742"/>
      <c r="D9" s="744"/>
      <c r="E9" s="742"/>
    </row>
    <row r="10" spans="1:5" ht="15.75" customHeight="1" thickBot="1">
      <c r="A10" s="741"/>
      <c r="B10" s="742"/>
      <c r="C10" s="742"/>
      <c r="D10" s="745"/>
      <c r="E10" s="742"/>
    </row>
    <row r="11" spans="1:5" s="490" customFormat="1" ht="27.75" customHeight="1">
      <c r="A11" s="381" t="s">
        <v>540</v>
      </c>
      <c r="B11" s="377" t="s">
        <v>542</v>
      </c>
      <c r="C11" s="378"/>
      <c r="D11" s="380">
        <v>0</v>
      </c>
      <c r="E11" s="379"/>
    </row>
    <row r="12" spans="1:5" s="490" customFormat="1" ht="27.75" customHeight="1">
      <c r="A12" s="381" t="s">
        <v>541</v>
      </c>
      <c r="B12" s="383" t="s">
        <v>543</v>
      </c>
      <c r="C12" s="382"/>
      <c r="D12" s="380">
        <v>2000000</v>
      </c>
      <c r="E12" s="379" t="s">
        <v>621</v>
      </c>
    </row>
    <row r="13" spans="1:5" ht="27.75" customHeight="1" thickBot="1">
      <c r="A13" s="384"/>
      <c r="B13" s="385" t="s">
        <v>544</v>
      </c>
      <c r="C13" s="386"/>
      <c r="D13" s="387">
        <f>D11+D12</f>
        <v>2000000</v>
      </c>
      <c r="E13" s="388"/>
    </row>
    <row r="14" spans="1:5" ht="16.5" customHeight="1">
      <c r="A14" s="389"/>
      <c r="B14" s="389"/>
      <c r="C14" s="389"/>
      <c r="D14" s="389"/>
      <c r="E14" s="389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2016-02-23T06:30:08Z</cp:lastPrinted>
  <dcterms:created xsi:type="dcterms:W3CDTF">2014-10-28T13:28:45Z</dcterms:created>
  <dcterms:modified xsi:type="dcterms:W3CDTF">2016-03-16T18:16:35Z</dcterms:modified>
  <cp:category/>
  <cp:version/>
  <cp:contentType/>
  <cp:contentStatus/>
</cp:coreProperties>
</file>