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  <definedName name="_xlnm.Print_Area" localSheetId="0">'9.1. sz. mell.'!$A$1:$C$158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<sst xmlns="http://schemas.openxmlformats.org/spreadsheetml/2006/main" count="309" uniqueCount="270">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</sst>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71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26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0" xfId="0" applyNumberFormat="1" applyFont="1" applyFill="1" applyAlignment="1">
      <alignment horizontal="center" vertical="center" wrapText="1"/>
    </xf>
    <xf numFmtId="49" fontId="27" fillId="0" borderId="25" xfId="71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71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31" xfId="71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57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71" applyFont="1" applyFill="1" applyBorder="1" applyAlignment="1" applyProtection="1">
      <alignment horizontal="center" vertical="center" wrapText="1"/>
      <protection/>
    </xf>
    <xf numFmtId="0" fontId="26" fillId="0" borderId="17" xfId="71" applyFont="1" applyFill="1" applyBorder="1" applyAlignment="1" applyProtection="1">
      <alignment vertical="center" wrapText="1"/>
      <protection/>
    </xf>
    <xf numFmtId="164" fontId="26" fillId="0" borderId="18" xfId="7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7" fillId="0" borderId="39" xfId="71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57" fillId="0" borderId="12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57" fillId="0" borderId="33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71" applyFont="1" applyFill="1" applyBorder="1" applyAlignment="1" applyProtection="1">
      <alignment horizontal="left" vertical="center" wrapText="1" indent="1"/>
      <protection/>
    </xf>
    <xf numFmtId="0" fontId="27" fillId="0" borderId="0" xfId="71" applyFont="1" applyFill="1" applyBorder="1" applyAlignment="1" applyProtection="1">
      <alignment horizontal="left" vertical="center" wrapText="1" indent="1"/>
      <protection/>
    </xf>
    <xf numFmtId="0" fontId="27" fillId="0" borderId="29" xfId="71" applyFont="1" applyFill="1" applyBorder="1" applyAlignment="1" applyProtection="1">
      <alignment horizontal="left" indent="6"/>
      <protection/>
    </xf>
    <xf numFmtId="0" fontId="27" fillId="0" borderId="29" xfId="71" applyFont="1" applyFill="1" applyBorder="1" applyAlignment="1" applyProtection="1">
      <alignment horizontal="left" vertical="center" wrapText="1" indent="6"/>
      <protection/>
    </xf>
    <xf numFmtId="49" fontId="27" fillId="0" borderId="41" xfId="71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6"/>
      <protection/>
    </xf>
    <xf numFmtId="49" fontId="27" fillId="0" borderId="42" xfId="71" applyNumberFormat="1" applyFont="1" applyFill="1" applyBorder="1" applyAlignment="1" applyProtection="1">
      <alignment horizontal="center" vertical="center" wrapText="1"/>
      <protection/>
    </xf>
    <xf numFmtId="0" fontId="27" fillId="0" borderId="14" xfId="71" applyFont="1" applyFill="1" applyBorder="1" applyAlignment="1" applyProtection="1">
      <alignment horizontal="left" vertical="center" wrapText="1" indent="6"/>
      <protection/>
    </xf>
    <xf numFmtId="164" fontId="57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71" applyFont="1" applyFill="1" applyBorder="1" applyAlignment="1" applyProtection="1">
      <alignment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7" fillId="0" borderId="26" xfId="71" applyFont="1" applyFill="1" applyBorder="1" applyAlignment="1" applyProtection="1">
      <alignment horizontal="left" vertical="center" wrapText="1" indent="6"/>
      <protection/>
    </xf>
    <xf numFmtId="164" fontId="57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0" fontId="27" fillId="0" borderId="26" xfId="71" applyFont="1" applyFill="1" applyBorder="1" applyAlignment="1" applyProtection="1">
      <alignment horizontal="left" vertical="center" wrapText="1" indent="1"/>
      <protection/>
    </xf>
    <xf numFmtId="164" fontId="27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71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71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9">
        <row r="8">
          <cell r="C8">
            <v>1071189122</v>
          </cell>
        </row>
        <row r="9">
          <cell r="C9">
            <v>228418282</v>
          </cell>
        </row>
        <row r="10">
          <cell r="C10">
            <v>219569080</v>
          </cell>
        </row>
        <row r="11">
          <cell r="C11">
            <v>369494435</v>
          </cell>
        </row>
        <row r="12">
          <cell r="C12">
            <v>31342308</v>
          </cell>
        </row>
        <row r="13">
          <cell r="C13">
            <v>222365017</v>
          </cell>
        </row>
        <row r="15">
          <cell r="C15">
            <v>176167657</v>
          </cell>
        </row>
        <row r="20">
          <cell r="C20">
            <v>176167657</v>
          </cell>
        </row>
        <row r="22">
          <cell r="C22">
            <v>327321211</v>
          </cell>
        </row>
        <row r="23">
          <cell r="C23">
            <v>15690532</v>
          </cell>
        </row>
        <row r="27">
          <cell r="C27">
            <v>311630679</v>
          </cell>
        </row>
        <row r="28">
          <cell r="C28">
            <v>309470679</v>
          </cell>
        </row>
        <row r="29">
          <cell r="C29">
            <v>356490000</v>
          </cell>
        </row>
        <row r="30">
          <cell r="C30">
            <v>317830000</v>
          </cell>
        </row>
        <row r="31">
          <cell r="C31">
            <v>78990000</v>
          </cell>
        </row>
        <row r="32">
          <cell r="C32">
            <v>238840000</v>
          </cell>
        </row>
        <row r="34">
          <cell r="C34">
            <v>27000000</v>
          </cell>
        </row>
        <row r="35">
          <cell r="C35">
            <v>60000</v>
          </cell>
        </row>
        <row r="36">
          <cell r="C36">
            <v>11600000</v>
          </cell>
        </row>
        <row r="37">
          <cell r="C37">
            <v>49684429</v>
          </cell>
        </row>
        <row r="38">
          <cell r="C38">
            <v>6058478</v>
          </cell>
        </row>
        <row r="39">
          <cell r="C39">
            <v>19787864</v>
          </cell>
        </row>
        <row r="40">
          <cell r="C40">
            <v>6027091</v>
          </cell>
        </row>
        <row r="41">
          <cell r="C41">
            <v>430000</v>
          </cell>
        </row>
        <row r="43">
          <cell r="C43">
            <v>14252203</v>
          </cell>
        </row>
        <row r="44">
          <cell r="C44">
            <v>1924793</v>
          </cell>
        </row>
        <row r="47">
          <cell r="C47">
            <v>500000</v>
          </cell>
        </row>
        <row r="48">
          <cell r="C48">
            <v>704000</v>
          </cell>
        </row>
        <row r="49">
          <cell r="C49">
            <v>47179000</v>
          </cell>
        </row>
        <row r="51">
          <cell r="C51">
            <v>47179000</v>
          </cell>
        </row>
        <row r="55">
          <cell r="C55">
            <v>4458000</v>
          </cell>
        </row>
        <row r="57">
          <cell r="C57">
            <v>383000</v>
          </cell>
        </row>
        <row r="58">
          <cell r="C58">
            <v>4075000</v>
          </cell>
        </row>
        <row r="60">
          <cell r="C60">
            <v>0</v>
          </cell>
        </row>
        <row r="65">
          <cell r="C65">
            <v>2032489419</v>
          </cell>
        </row>
        <row r="66">
          <cell r="C66">
            <v>5500000</v>
          </cell>
        </row>
        <row r="67">
          <cell r="C67">
            <v>5500000</v>
          </cell>
        </row>
        <row r="70">
          <cell r="C70">
            <v>0</v>
          </cell>
        </row>
        <row r="75">
          <cell r="C75">
            <v>289331423</v>
          </cell>
        </row>
        <row r="76">
          <cell r="C76">
            <v>289331423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294831423</v>
          </cell>
        </row>
        <row r="90">
          <cell r="C90">
            <v>2327320842</v>
          </cell>
        </row>
        <row r="93">
          <cell r="C93">
            <v>771093991</v>
          </cell>
        </row>
        <row r="94">
          <cell r="C94">
            <v>242220248</v>
          </cell>
        </row>
        <row r="95">
          <cell r="C95">
            <v>30246654</v>
          </cell>
        </row>
        <row r="96">
          <cell r="C96">
            <v>281190151</v>
          </cell>
        </row>
        <row r="97">
          <cell r="C97">
            <v>58998740</v>
          </cell>
        </row>
        <row r="98">
          <cell r="C98">
            <v>71420007</v>
          </cell>
        </row>
        <row r="99">
          <cell r="C99">
            <v>7358007</v>
          </cell>
        </row>
        <row r="105">
          <cell r="C105">
            <v>0</v>
          </cell>
        </row>
        <row r="110">
          <cell r="C110">
            <v>64062000</v>
          </cell>
        </row>
        <row r="111">
          <cell r="C111">
            <v>87018191</v>
          </cell>
        </row>
        <row r="112">
          <cell r="C112">
            <v>19789869</v>
          </cell>
        </row>
        <row r="113">
          <cell r="C113">
            <v>67228322</v>
          </cell>
        </row>
        <row r="114">
          <cell r="C114">
            <v>499786851</v>
          </cell>
        </row>
        <row r="115">
          <cell r="C115">
            <v>346618366</v>
          </cell>
        </row>
        <row r="116">
          <cell r="C116">
            <v>315386684</v>
          </cell>
        </row>
        <row r="117">
          <cell r="C117">
            <v>106263985</v>
          </cell>
        </row>
        <row r="118">
          <cell r="C118">
            <v>57931800</v>
          </cell>
        </row>
        <row r="119">
          <cell r="C119">
            <v>46904500</v>
          </cell>
        </row>
        <row r="125">
          <cell r="C125">
            <v>5000</v>
          </cell>
        </row>
        <row r="127">
          <cell r="C127">
            <v>46899500</v>
          </cell>
        </row>
        <row r="128">
          <cell r="C128">
            <v>1270880842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35164932</v>
          </cell>
        </row>
        <row r="142">
          <cell r="C142">
            <v>35164932</v>
          </cell>
        </row>
        <row r="146">
          <cell r="C146">
            <v>0</v>
          </cell>
        </row>
        <row r="154">
          <cell r="C154">
            <v>35164932</v>
          </cell>
        </row>
        <row r="155">
          <cell r="C155">
            <v>1306045774</v>
          </cell>
        </row>
        <row r="157">
          <cell r="C157">
            <v>6</v>
          </cell>
        </row>
        <row r="158">
          <cell r="C158">
            <v>0</v>
          </cell>
        </row>
      </sheetData>
      <sheetData sheetId="10">
        <row r="8">
          <cell r="C8">
            <v>143252109</v>
          </cell>
        </row>
        <row r="11">
          <cell r="C11">
            <v>133737400</v>
          </cell>
        </row>
        <row r="13">
          <cell r="C13">
            <v>9514709</v>
          </cell>
        </row>
        <row r="15">
          <cell r="C15">
            <v>128391488</v>
          </cell>
        </row>
        <row r="20">
          <cell r="C20">
            <v>128391488</v>
          </cell>
        </row>
        <row r="22">
          <cell r="C22">
            <v>199720812</v>
          </cell>
        </row>
        <row r="27">
          <cell r="C27">
            <v>199720812</v>
          </cell>
        </row>
        <row r="28">
          <cell r="C28">
            <v>199720812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12219000</v>
          </cell>
        </row>
        <row r="38">
          <cell r="C38">
            <v>9437000</v>
          </cell>
        </row>
        <row r="39">
          <cell r="C39">
            <v>160000</v>
          </cell>
        </row>
        <row r="43">
          <cell r="C43">
            <v>2592000</v>
          </cell>
        </row>
        <row r="45">
          <cell r="C45">
            <v>30000</v>
          </cell>
        </row>
        <row r="49">
          <cell r="C49">
            <v>0</v>
          </cell>
        </row>
        <row r="55">
          <cell r="C55">
            <v>1566000</v>
          </cell>
        </row>
        <row r="57">
          <cell r="C57">
            <v>1566000</v>
          </cell>
        </row>
        <row r="60">
          <cell r="C60">
            <v>0</v>
          </cell>
        </row>
        <row r="65">
          <cell r="C65">
            <v>485149409</v>
          </cell>
        </row>
        <row r="66">
          <cell r="C66">
            <v>182000000</v>
          </cell>
        </row>
        <row r="67">
          <cell r="C67">
            <v>82000000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182000000</v>
          </cell>
        </row>
        <row r="90">
          <cell r="C90">
            <v>667149409</v>
          </cell>
        </row>
        <row r="93">
          <cell r="C93">
            <v>73677168</v>
          </cell>
        </row>
        <row r="94">
          <cell r="C94">
            <v>18050496</v>
          </cell>
        </row>
        <row r="95">
          <cell r="C95">
            <v>4965714</v>
          </cell>
        </row>
        <row r="96">
          <cell r="C96">
            <v>36950954</v>
          </cell>
        </row>
        <row r="98">
          <cell r="C98">
            <v>13710004</v>
          </cell>
        </row>
        <row r="99">
          <cell r="C99">
            <v>2799004</v>
          </cell>
        </row>
        <row r="110">
          <cell r="C110">
            <v>10911000</v>
          </cell>
        </row>
        <row r="114">
          <cell r="C114">
            <v>230463535</v>
          </cell>
        </row>
        <row r="115">
          <cell r="C115">
            <v>433201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7">
          <cell r="C127">
            <v>600000</v>
          </cell>
        </row>
        <row r="128">
          <cell r="C128">
            <v>304140703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103161000</v>
          </cell>
        </row>
        <row r="155">
          <cell r="C155">
            <v>407301703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 topLeftCell="B1">
      <selection activeCell="G147" sqref="G147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4" width="9.375" style="19" customWidth="1"/>
    <col min="5" max="5" width="14.625" style="19" hidden="1" customWidth="1"/>
    <col min="6" max="6" width="15.50390625" style="19" bestFit="1" customWidth="1"/>
    <col min="7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6" s="23" customFormat="1" ht="12" customHeight="1" thickBot="1">
      <c r="A8" s="27" t="s">
        <v>13</v>
      </c>
      <c r="B8" s="28" t="s">
        <v>14</v>
      </c>
      <c r="C8" s="29">
        <f>+C9+C10+C11+C12+C13+C14</f>
        <v>1214441231</v>
      </c>
      <c r="E8" s="23">
        <f>'[1]9.1.1. sz. mell. '!C8+'[1]9.1.2. sz. mell.'!C8</f>
        <v>1214441231</v>
      </c>
      <c r="F8" s="30">
        <f>C8-E8</f>
        <v>0</v>
      </c>
    </row>
    <row r="9" spans="1:6" s="34" customFormat="1" ht="12" customHeight="1">
      <c r="A9" s="31" t="s">
        <v>15</v>
      </c>
      <c r="B9" s="32" t="s">
        <v>16</v>
      </c>
      <c r="C9" s="33">
        <f>227512539+905743</f>
        <v>228418282</v>
      </c>
      <c r="E9" s="23">
        <f>'[1]9.1.1. sz. mell. '!C9+'[1]9.1.2. sz. mell.'!C9</f>
        <v>228418282</v>
      </c>
      <c r="F9" s="30">
        <f aca="true" t="shared" si="0" ref="F9:F72">C9-E9</f>
        <v>0</v>
      </c>
    </row>
    <row r="10" spans="1:6" s="38" customFormat="1" ht="12" customHeight="1">
      <c r="A10" s="35" t="s">
        <v>17</v>
      </c>
      <c r="B10" s="36" t="s">
        <v>18</v>
      </c>
      <c r="C10" s="37">
        <f>218107294+10461768-4721982-4278000</f>
        <v>219569080</v>
      </c>
      <c r="E10" s="23">
        <f>'[1]9.1.1. sz. mell. '!C10+'[1]9.1.2. sz. mell.'!C10</f>
        <v>219569080</v>
      </c>
      <c r="F10" s="30">
        <f t="shared" si="0"/>
        <v>0</v>
      </c>
    </row>
    <row r="11" spans="1:6" s="38" customFormat="1" ht="12" customHeight="1">
      <c r="A11" s="35" t="s">
        <v>19</v>
      </c>
      <c r="B11" s="36" t="s">
        <v>20</v>
      </c>
      <c r="C11" s="37">
        <f>121200000+67844165+118423160+15562200+177597260+4526280+11511000+24250000-35761000-1921230</f>
        <v>503231835</v>
      </c>
      <c r="E11" s="23">
        <f>'[1]9.1.1. sz. mell. '!C11+'[1]9.1.2. sz. mell.'!C11</f>
        <v>503231835</v>
      </c>
      <c r="F11" s="30">
        <f t="shared" si="0"/>
        <v>0</v>
      </c>
    </row>
    <row r="12" spans="1:6" s="38" customFormat="1" ht="12" customHeight="1">
      <c r="A12" s="35" t="s">
        <v>21</v>
      </c>
      <c r="B12" s="36" t="s">
        <v>22</v>
      </c>
      <c r="C12" s="37">
        <f>4412740+15262320+10629000-4412740+4412740+1038248</f>
        <v>31342308</v>
      </c>
      <c r="E12" s="23">
        <f>'[1]9.1.1. sz. mell. '!C12+'[1]9.1.2. sz. mell.'!C12</f>
        <v>31342308</v>
      </c>
      <c r="F12" s="30">
        <f t="shared" si="0"/>
        <v>0</v>
      </c>
    </row>
    <row r="13" spans="1:6" s="38" customFormat="1" ht="12" customHeight="1">
      <c r="A13" s="35" t="s">
        <v>23</v>
      </c>
      <c r="B13" s="36" t="s">
        <v>24</v>
      </c>
      <c r="C13" s="37">
        <f>3551000+1060845+168707597+58000+128000+13957152+413944+9514709+49094027+4501192-4412740-15000000+306000</f>
        <v>231879726</v>
      </c>
      <c r="E13" s="23">
        <f>'[1]9.1.1. sz. mell. '!C13+'[1]9.1.2. sz. mell.'!C13</f>
        <v>231879726</v>
      </c>
      <c r="F13" s="30">
        <f t="shared" si="0"/>
        <v>0</v>
      </c>
    </row>
    <row r="14" spans="1:6" s="34" customFormat="1" ht="12" customHeight="1" thickBot="1">
      <c r="A14" s="39" t="s">
        <v>25</v>
      </c>
      <c r="B14" s="40" t="s">
        <v>26</v>
      </c>
      <c r="C14" s="37"/>
      <c r="E14" s="23">
        <f>'[1]9.1.1. sz. mell. '!C14+'[1]9.1.2. sz. mell.'!C14</f>
        <v>0</v>
      </c>
      <c r="F14" s="30">
        <f t="shared" si="0"/>
        <v>0</v>
      </c>
    </row>
    <row r="15" spans="1:6" s="34" customFormat="1" ht="12" customHeight="1" thickBot="1">
      <c r="A15" s="27" t="s">
        <v>27</v>
      </c>
      <c r="B15" s="41" t="s">
        <v>28</v>
      </c>
      <c r="C15" s="29">
        <f>+C16+C17+C18+C19+C20</f>
        <v>304559145</v>
      </c>
      <c r="E15" s="23">
        <f>'[1]9.1.1. sz. mell. '!C15+'[1]9.1.2. sz. mell.'!C15</f>
        <v>304559145</v>
      </c>
      <c r="F15" s="30">
        <f t="shared" si="0"/>
        <v>0</v>
      </c>
    </row>
    <row r="16" spans="1:6" s="34" customFormat="1" ht="12" customHeight="1">
      <c r="A16" s="31" t="s">
        <v>29</v>
      </c>
      <c r="B16" s="32" t="s">
        <v>30</v>
      </c>
      <c r="C16" s="42"/>
      <c r="E16" s="23">
        <f>'[1]9.1.1. sz. mell. '!C16+'[1]9.1.2. sz. mell.'!C16</f>
        <v>0</v>
      </c>
      <c r="F16" s="30">
        <f t="shared" si="0"/>
        <v>0</v>
      </c>
    </row>
    <row r="17" spans="1:6" s="34" customFormat="1" ht="12" customHeight="1">
      <c r="A17" s="35" t="s">
        <v>31</v>
      </c>
      <c r="B17" s="36" t="s">
        <v>32</v>
      </c>
      <c r="C17" s="43"/>
      <c r="E17" s="23">
        <f>'[1]9.1.1. sz. mell. '!C17+'[1]9.1.2. sz. mell.'!C17</f>
        <v>0</v>
      </c>
      <c r="F17" s="30">
        <f t="shared" si="0"/>
        <v>0</v>
      </c>
    </row>
    <row r="18" spans="1:6" s="34" customFormat="1" ht="12" customHeight="1">
      <c r="A18" s="35" t="s">
        <v>33</v>
      </c>
      <c r="B18" s="36" t="s">
        <v>34</v>
      </c>
      <c r="C18" s="37"/>
      <c r="E18" s="23">
        <f>'[1]9.1.1. sz. mell. '!C18+'[1]9.1.2. sz. mell.'!C18</f>
        <v>0</v>
      </c>
      <c r="F18" s="30">
        <f t="shared" si="0"/>
        <v>0</v>
      </c>
    </row>
    <row r="19" spans="1:6" s="34" customFormat="1" ht="12" customHeight="1">
      <c r="A19" s="35" t="s">
        <v>35</v>
      </c>
      <c r="B19" s="36" t="s">
        <v>36</v>
      </c>
      <c r="C19" s="37"/>
      <c r="E19" s="23">
        <f>'[1]9.1.1. sz. mell. '!C19+'[1]9.1.2. sz. mell.'!C19</f>
        <v>0</v>
      </c>
      <c r="F19" s="30">
        <f t="shared" si="0"/>
        <v>0</v>
      </c>
    </row>
    <row r="20" spans="1:6" s="34" customFormat="1" ht="12" customHeight="1">
      <c r="A20" s="35" t="s">
        <v>37</v>
      </c>
      <c r="B20" s="36" t="s">
        <v>38</v>
      </c>
      <c r="C20" s="44">
        <f>2285000+210000+110446000+65342000+25310845+9303887+291175856+362000+94906504+6840000+3111000+1770000+4682000+12549488-323735435</f>
        <v>304559145</v>
      </c>
      <c r="E20" s="23">
        <f>'[1]9.1.1. sz. mell. '!C20+'[1]9.1.2. sz. mell.'!C20</f>
        <v>304559145</v>
      </c>
      <c r="F20" s="30">
        <f t="shared" si="0"/>
        <v>0</v>
      </c>
    </row>
    <row r="21" spans="1:6" s="38" customFormat="1" ht="12" customHeight="1" thickBot="1">
      <c r="A21" s="39" t="s">
        <v>39</v>
      </c>
      <c r="B21" s="40" t="s">
        <v>40</v>
      </c>
      <c r="C21" s="45"/>
      <c r="E21" s="23">
        <f>'[1]9.1.1. sz. mell. '!C21+'[1]9.1.2. sz. mell.'!C21</f>
        <v>0</v>
      </c>
      <c r="F21" s="30">
        <f t="shared" si="0"/>
        <v>0</v>
      </c>
    </row>
    <row r="22" spans="1:6" s="38" customFormat="1" ht="12" customHeight="1" thickBot="1">
      <c r="A22" s="27" t="s">
        <v>41</v>
      </c>
      <c r="B22" s="28" t="s">
        <v>42</v>
      </c>
      <c r="C22" s="29">
        <f>+C23+C24+C25+C26+C27</f>
        <v>527042023</v>
      </c>
      <c r="E22" s="23">
        <f>'[1]9.1.1. sz. mell. '!C22+'[1]9.1.2. sz. mell.'!C22</f>
        <v>527042023</v>
      </c>
      <c r="F22" s="30">
        <f t="shared" si="0"/>
        <v>0</v>
      </c>
    </row>
    <row r="23" spans="1:6" s="38" customFormat="1" ht="12" customHeight="1">
      <c r="A23" s="31" t="s">
        <v>43</v>
      </c>
      <c r="B23" s="32" t="s">
        <v>44</v>
      </c>
      <c r="C23" s="33">
        <v>15690532</v>
      </c>
      <c r="E23" s="23">
        <f>'[1]9.1.1. sz. mell. '!C23+'[1]9.1.2. sz. mell.'!C23</f>
        <v>15690532</v>
      </c>
      <c r="F23" s="30">
        <f t="shared" si="0"/>
        <v>0</v>
      </c>
    </row>
    <row r="24" spans="1:6" s="34" customFormat="1" ht="12" customHeight="1">
      <c r="A24" s="35" t="s">
        <v>45</v>
      </c>
      <c r="B24" s="36" t="s">
        <v>46</v>
      </c>
      <c r="C24" s="37"/>
      <c r="E24" s="23">
        <f>'[1]9.1.1. sz. mell. '!C24+'[1]9.1.2. sz. mell.'!C24</f>
        <v>0</v>
      </c>
      <c r="F24" s="30">
        <f t="shared" si="0"/>
        <v>0</v>
      </c>
    </row>
    <row r="25" spans="1:6" s="38" customFormat="1" ht="12" customHeight="1">
      <c r="A25" s="35" t="s">
        <v>47</v>
      </c>
      <c r="B25" s="36" t="s">
        <v>48</v>
      </c>
      <c r="C25" s="37"/>
      <c r="E25" s="23">
        <f>'[1]9.1.1. sz. mell. '!C25+'[1]9.1.2. sz. mell.'!C25</f>
        <v>0</v>
      </c>
      <c r="F25" s="30">
        <f t="shared" si="0"/>
        <v>0</v>
      </c>
    </row>
    <row r="26" spans="1:6" s="38" customFormat="1" ht="12" customHeight="1">
      <c r="A26" s="35" t="s">
        <v>49</v>
      </c>
      <c r="B26" s="36" t="s">
        <v>50</v>
      </c>
      <c r="C26" s="37"/>
      <c r="E26" s="23">
        <f>'[1]9.1.1. sz. mell. '!C26+'[1]9.1.2. sz. mell.'!C26</f>
        <v>0</v>
      </c>
      <c r="F26" s="30">
        <f t="shared" si="0"/>
        <v>0</v>
      </c>
    </row>
    <row r="27" spans="1:6" s="38" customFormat="1" ht="12" customHeight="1">
      <c r="A27" s="35" t="s">
        <v>51</v>
      </c>
      <c r="B27" s="36" t="s">
        <v>52</v>
      </c>
      <c r="C27" s="44">
        <f>3797300+15179276+2160000+75588869+15956160+214128350+199720812-15179276</f>
        <v>511351491</v>
      </c>
      <c r="E27" s="23">
        <f>'[1]9.1.1. sz. mell. '!C27+'[1]9.1.2. sz. mell.'!C27</f>
        <v>511351491</v>
      </c>
      <c r="F27" s="30">
        <f t="shared" si="0"/>
        <v>0</v>
      </c>
    </row>
    <row r="28" spans="1:6" s="38" customFormat="1" ht="12" customHeight="1" thickBot="1">
      <c r="A28" s="39" t="s">
        <v>53</v>
      </c>
      <c r="B28" s="40" t="s">
        <v>54</v>
      </c>
      <c r="C28" s="45">
        <f>3797300+75588869+15956160+214128350+199720812</f>
        <v>509191491</v>
      </c>
      <c r="E28" s="23">
        <f>'[1]9.1.1. sz. mell. '!C28+'[1]9.1.2. sz. mell.'!C28</f>
        <v>509191491</v>
      </c>
      <c r="F28" s="30">
        <f t="shared" si="0"/>
        <v>0</v>
      </c>
    </row>
    <row r="29" spans="1:6" s="38" customFormat="1" ht="12" customHeight="1" thickBot="1">
      <c r="A29" s="27" t="s">
        <v>55</v>
      </c>
      <c r="B29" s="28" t="s">
        <v>56</v>
      </c>
      <c r="C29" s="46">
        <f>+C30+C34+C35+C36</f>
        <v>356490000</v>
      </c>
      <c r="E29" s="23">
        <f>'[1]9.1.1. sz. mell. '!C29+'[1]9.1.2. sz. mell.'!C29</f>
        <v>356490000</v>
      </c>
      <c r="F29" s="30">
        <f t="shared" si="0"/>
        <v>0</v>
      </c>
    </row>
    <row r="30" spans="1:6" s="38" customFormat="1" ht="12" customHeight="1">
      <c r="A30" s="31" t="s">
        <v>57</v>
      </c>
      <c r="B30" s="32" t="s">
        <v>58</v>
      </c>
      <c r="C30" s="47">
        <f>SUM(C31:C33)</f>
        <v>317830000</v>
      </c>
      <c r="E30" s="23">
        <f>'[1]9.1.1. sz. mell. '!C30+'[1]9.1.2. sz. mell.'!C30</f>
        <v>317830000</v>
      </c>
      <c r="F30" s="30">
        <f t="shared" si="0"/>
        <v>0</v>
      </c>
    </row>
    <row r="31" spans="1:6" s="38" customFormat="1" ht="12" customHeight="1">
      <c r="A31" s="35" t="s">
        <v>59</v>
      </c>
      <c r="B31" s="36" t="s">
        <v>60</v>
      </c>
      <c r="C31" s="43">
        <f>8990000+70000000</f>
        <v>78990000</v>
      </c>
      <c r="E31" s="23">
        <f>'[1]9.1.1. sz. mell. '!C31+'[1]9.1.2. sz. mell.'!C31</f>
        <v>78990000</v>
      </c>
      <c r="F31" s="30">
        <f t="shared" si="0"/>
        <v>0</v>
      </c>
    </row>
    <row r="32" spans="1:6" s="38" customFormat="1" ht="12" customHeight="1">
      <c r="A32" s="35" t="s">
        <v>61</v>
      </c>
      <c r="B32" s="36" t="s">
        <v>62</v>
      </c>
      <c r="C32" s="37">
        <f>203840000+35000000</f>
        <v>238840000</v>
      </c>
      <c r="E32" s="23">
        <f>'[1]9.1.1. sz. mell. '!C32+'[1]9.1.2. sz. mell.'!C32</f>
        <v>238840000</v>
      </c>
      <c r="F32" s="30">
        <f t="shared" si="0"/>
        <v>0</v>
      </c>
    </row>
    <row r="33" spans="1:6" s="38" customFormat="1" ht="12" customHeight="1">
      <c r="A33" s="35" t="s">
        <v>63</v>
      </c>
      <c r="B33" s="36" t="s">
        <v>64</v>
      </c>
      <c r="C33" s="37"/>
      <c r="E33" s="23">
        <f>'[1]9.1.1. sz. mell. '!C33+'[1]9.1.2. sz. mell.'!C33</f>
        <v>0</v>
      </c>
      <c r="F33" s="30">
        <f t="shared" si="0"/>
        <v>0</v>
      </c>
    </row>
    <row r="34" spans="1:6" s="38" customFormat="1" ht="12" customHeight="1">
      <c r="A34" s="35" t="s">
        <v>65</v>
      </c>
      <c r="B34" s="36" t="s">
        <v>66</v>
      </c>
      <c r="C34" s="43">
        <f>27000000</f>
        <v>27000000</v>
      </c>
      <c r="E34" s="23">
        <f>'[1]9.1.1. sz. mell. '!C34+'[1]9.1.2. sz. mell.'!C34</f>
        <v>27000000</v>
      </c>
      <c r="F34" s="30">
        <f t="shared" si="0"/>
        <v>0</v>
      </c>
    </row>
    <row r="35" spans="1:6" s="38" customFormat="1" ht="12" customHeight="1">
      <c r="A35" s="35" t="s">
        <v>67</v>
      </c>
      <c r="B35" s="36" t="s">
        <v>68</v>
      </c>
      <c r="C35" s="43">
        <f>4060000-4000000</f>
        <v>60000</v>
      </c>
      <c r="E35" s="23">
        <f>'[1]9.1.1. sz. mell. '!C35+'[1]9.1.2. sz. mell.'!C35</f>
        <v>60000</v>
      </c>
      <c r="F35" s="30">
        <f t="shared" si="0"/>
        <v>0</v>
      </c>
    </row>
    <row r="36" spans="1:6" s="38" customFormat="1" ht="12" customHeight="1" thickBot="1">
      <c r="A36" s="39" t="s">
        <v>69</v>
      </c>
      <c r="B36" s="40" t="s">
        <v>70</v>
      </c>
      <c r="C36" s="45">
        <f>5500000+4000000+2100000</f>
        <v>11600000</v>
      </c>
      <c r="E36" s="23">
        <f>'[1]9.1.1. sz. mell. '!C36+'[1]9.1.2. sz. mell.'!C36</f>
        <v>11600000</v>
      </c>
      <c r="F36" s="30">
        <f t="shared" si="0"/>
        <v>0</v>
      </c>
    </row>
    <row r="37" spans="1:6" s="38" customFormat="1" ht="12" customHeight="1" thickBot="1">
      <c r="A37" s="27" t="s">
        <v>71</v>
      </c>
      <c r="B37" s="28" t="s">
        <v>72</v>
      </c>
      <c r="C37" s="29">
        <f>SUM(C38:C48)</f>
        <v>61903429</v>
      </c>
      <c r="E37" s="23">
        <f>'[1]9.1.1. sz. mell. '!C37+'[1]9.1.2. sz. mell.'!C37</f>
        <v>61903429</v>
      </c>
      <c r="F37" s="30">
        <f t="shared" si="0"/>
        <v>0</v>
      </c>
    </row>
    <row r="38" spans="1:6" s="38" customFormat="1" ht="12" customHeight="1">
      <c r="A38" s="31" t="s">
        <v>73</v>
      </c>
      <c r="B38" s="32" t="s">
        <v>74</v>
      </c>
      <c r="C38" s="48">
        <f>3937000+4000000+5000000+5500000-2941522</f>
        <v>15495478</v>
      </c>
      <c r="E38" s="23">
        <f>'[1]9.1.1. sz. mell. '!C38+'[1]9.1.2. sz. mell.'!C38</f>
        <v>15495478</v>
      </c>
      <c r="F38" s="30">
        <f t="shared" si="0"/>
        <v>0</v>
      </c>
    </row>
    <row r="39" spans="1:6" s="38" customFormat="1" ht="12" customHeight="1">
      <c r="A39" s="35" t="s">
        <v>75</v>
      </c>
      <c r="B39" s="36" t="s">
        <v>76</v>
      </c>
      <c r="C39" s="44">
        <f>100000+12004000+160000+555000+7128864</f>
        <v>19947864</v>
      </c>
      <c r="E39" s="23">
        <f>'[1]9.1.1. sz. mell. '!C39+'[1]9.1.2. sz. mell.'!C39</f>
        <v>19947864</v>
      </c>
      <c r="F39" s="30">
        <f t="shared" si="0"/>
        <v>0</v>
      </c>
    </row>
    <row r="40" spans="1:6" s="38" customFormat="1" ht="12" customHeight="1">
      <c r="A40" s="35" t="s">
        <v>77</v>
      </c>
      <c r="B40" s="36" t="s">
        <v>78</v>
      </c>
      <c r="C40" s="37">
        <f>8458000+947000+918292-195228+206000+158027-4705000+240000</f>
        <v>6027091</v>
      </c>
      <c r="E40" s="23">
        <f>'[1]9.1.1. sz. mell. '!C40+'[1]9.1.2. sz. mell.'!C40</f>
        <v>6027091</v>
      </c>
      <c r="F40" s="30">
        <f t="shared" si="0"/>
        <v>0</v>
      </c>
    </row>
    <row r="41" spans="1:6" s="38" customFormat="1" ht="12" customHeight="1">
      <c r="A41" s="35" t="s">
        <v>79</v>
      </c>
      <c r="B41" s="36" t="s">
        <v>80</v>
      </c>
      <c r="C41" s="37">
        <f>430000</f>
        <v>430000</v>
      </c>
      <c r="E41" s="23">
        <f>'[1]9.1.1. sz. mell. '!C41+'[1]9.1.2. sz. mell.'!C41</f>
        <v>430000</v>
      </c>
      <c r="F41" s="30">
        <f t="shared" si="0"/>
        <v>0</v>
      </c>
    </row>
    <row r="42" spans="1:6" s="38" customFormat="1" ht="12" customHeight="1">
      <c r="A42" s="35" t="s">
        <v>81</v>
      </c>
      <c r="B42" s="36" t="s">
        <v>82</v>
      </c>
      <c r="C42" s="37"/>
      <c r="E42" s="23">
        <f>'[1]9.1.1. sz. mell. '!C42+'[1]9.1.2. sz. mell.'!C42</f>
        <v>0</v>
      </c>
      <c r="F42" s="30">
        <f t="shared" si="0"/>
        <v>0</v>
      </c>
    </row>
    <row r="43" spans="1:6" s="38" customFormat="1" ht="12" customHeight="1">
      <c r="A43" s="35" t="s">
        <v>83</v>
      </c>
      <c r="B43" s="36" t="s">
        <v>84</v>
      </c>
      <c r="C43" s="44">
        <f>1063000+3242000+5853000+44000+378000+600000+1350000+270000+1485000+682000+195228+206000+40410+27000-516228+1924793</f>
        <v>16844203</v>
      </c>
      <c r="E43" s="23">
        <f>'[1]9.1.1. sz. mell. '!C43+'[1]9.1.2. sz. mell.'!C43</f>
        <v>16844203</v>
      </c>
      <c r="F43" s="30">
        <f t="shared" si="0"/>
        <v>0</v>
      </c>
    </row>
    <row r="44" spans="1:6" s="38" customFormat="1" ht="12" customHeight="1">
      <c r="A44" s="35" t="s">
        <v>85</v>
      </c>
      <c r="B44" s="36" t="s">
        <v>86</v>
      </c>
      <c r="C44" s="44">
        <v>1924793</v>
      </c>
      <c r="E44" s="23">
        <f>'[1]9.1.1. sz. mell. '!C44+'[1]9.1.2. sz. mell.'!C44</f>
        <v>1924793</v>
      </c>
      <c r="F44" s="30">
        <f t="shared" si="0"/>
        <v>0</v>
      </c>
    </row>
    <row r="45" spans="1:6" s="38" customFormat="1" ht="12" customHeight="1">
      <c r="A45" s="35" t="s">
        <v>87</v>
      </c>
      <c r="B45" s="36" t="s">
        <v>88</v>
      </c>
      <c r="C45" s="37">
        <v>30000</v>
      </c>
      <c r="E45" s="23">
        <f>'[1]9.1.1. sz. mell. '!C45+'[1]9.1.2. sz. mell.'!C45</f>
        <v>30000</v>
      </c>
      <c r="F45" s="30">
        <f t="shared" si="0"/>
        <v>0</v>
      </c>
    </row>
    <row r="46" spans="1:6" s="38" customFormat="1" ht="12" customHeight="1">
      <c r="A46" s="35" t="s">
        <v>89</v>
      </c>
      <c r="B46" s="36" t="s">
        <v>90</v>
      </c>
      <c r="C46" s="37"/>
      <c r="E46" s="23">
        <f>'[1]9.1.1. sz. mell. '!C46+'[1]9.1.2. sz. mell.'!C46</f>
        <v>0</v>
      </c>
      <c r="F46" s="30">
        <f t="shared" si="0"/>
        <v>0</v>
      </c>
    </row>
    <row r="47" spans="1:6" s="38" customFormat="1" ht="12" customHeight="1">
      <c r="A47" s="39" t="s">
        <v>91</v>
      </c>
      <c r="B47" s="40" t="s">
        <v>92</v>
      </c>
      <c r="C47" s="45">
        <f>500000</f>
        <v>500000</v>
      </c>
      <c r="E47" s="23">
        <f>'[1]9.1.1. sz. mell. '!C47+'[1]9.1.2. sz. mell.'!C47</f>
        <v>500000</v>
      </c>
      <c r="F47" s="30">
        <f t="shared" si="0"/>
        <v>0</v>
      </c>
    </row>
    <row r="48" spans="1:6" s="38" customFormat="1" ht="12" customHeight="1" thickBot="1">
      <c r="A48" s="39" t="s">
        <v>93</v>
      </c>
      <c r="B48" s="40" t="s">
        <v>94</v>
      </c>
      <c r="C48" s="45">
        <f>704000</f>
        <v>704000</v>
      </c>
      <c r="E48" s="23">
        <f>'[1]9.1.1. sz. mell. '!C48+'[1]9.1.2. sz. mell.'!C48</f>
        <v>704000</v>
      </c>
      <c r="F48" s="30">
        <f t="shared" si="0"/>
        <v>0</v>
      </c>
    </row>
    <row r="49" spans="1:6" s="38" customFormat="1" ht="12" customHeight="1" thickBot="1">
      <c r="A49" s="27" t="s">
        <v>95</v>
      </c>
      <c r="B49" s="28" t="s">
        <v>96</v>
      </c>
      <c r="C49" s="29">
        <f>SUM(C50:C54)</f>
        <v>47179000</v>
      </c>
      <c r="E49" s="23">
        <f>'[1]9.1.1. sz. mell. '!C49+'[1]9.1.2. sz. mell.'!C49</f>
        <v>47179000</v>
      </c>
      <c r="F49" s="30">
        <f t="shared" si="0"/>
        <v>0</v>
      </c>
    </row>
    <row r="50" spans="1:6" s="38" customFormat="1" ht="12" customHeight="1">
      <c r="A50" s="31" t="s">
        <v>97</v>
      </c>
      <c r="B50" s="32" t="s">
        <v>98</v>
      </c>
      <c r="C50" s="33"/>
      <c r="E50" s="23">
        <f>'[1]9.1.1. sz. mell. '!C50+'[1]9.1.2. sz. mell.'!C50</f>
        <v>0</v>
      </c>
      <c r="F50" s="30">
        <f t="shared" si="0"/>
        <v>0</v>
      </c>
    </row>
    <row r="51" spans="1:6" s="38" customFormat="1" ht="12" customHeight="1">
      <c r="A51" s="35" t="s">
        <v>99</v>
      </c>
      <c r="B51" s="36" t="s">
        <v>100</v>
      </c>
      <c r="C51" s="37">
        <f>25179000+22000000</f>
        <v>47179000</v>
      </c>
      <c r="E51" s="23">
        <f>'[1]9.1.1. sz. mell. '!C51+'[1]9.1.2. sz. mell.'!C51</f>
        <v>47179000</v>
      </c>
      <c r="F51" s="30">
        <f t="shared" si="0"/>
        <v>0</v>
      </c>
    </row>
    <row r="52" spans="1:6" s="38" customFormat="1" ht="12" customHeight="1">
      <c r="A52" s="35" t="s">
        <v>101</v>
      </c>
      <c r="B52" s="36" t="s">
        <v>102</v>
      </c>
      <c r="C52" s="37"/>
      <c r="E52" s="23">
        <f>'[1]9.1.1. sz. mell. '!C52+'[1]9.1.2. sz. mell.'!C52</f>
        <v>0</v>
      </c>
      <c r="F52" s="30">
        <f t="shared" si="0"/>
        <v>0</v>
      </c>
    </row>
    <row r="53" spans="1:6" s="38" customFormat="1" ht="12" customHeight="1">
      <c r="A53" s="35" t="s">
        <v>103</v>
      </c>
      <c r="B53" s="36" t="s">
        <v>104</v>
      </c>
      <c r="C53" s="37"/>
      <c r="E53" s="23">
        <f>'[1]9.1.1. sz. mell. '!C53+'[1]9.1.2. sz. mell.'!C53</f>
        <v>0</v>
      </c>
      <c r="F53" s="30">
        <f t="shared" si="0"/>
        <v>0</v>
      </c>
    </row>
    <row r="54" spans="1:6" s="38" customFormat="1" ht="12" customHeight="1" thickBot="1">
      <c r="A54" s="39" t="s">
        <v>105</v>
      </c>
      <c r="B54" s="40" t="s">
        <v>106</v>
      </c>
      <c r="C54" s="45"/>
      <c r="E54" s="23">
        <f>'[1]9.1.1. sz. mell. '!C54+'[1]9.1.2. sz. mell.'!C54</f>
        <v>0</v>
      </c>
      <c r="F54" s="30">
        <f t="shared" si="0"/>
        <v>0</v>
      </c>
    </row>
    <row r="55" spans="1:6" s="38" customFormat="1" ht="12" customHeight="1" thickBot="1">
      <c r="A55" s="27" t="s">
        <v>107</v>
      </c>
      <c r="B55" s="28" t="s">
        <v>108</v>
      </c>
      <c r="C55" s="29">
        <f>SUM(C56:C58)</f>
        <v>6024000</v>
      </c>
      <c r="E55" s="23">
        <f>'[1]9.1.1. sz. mell. '!C55+'[1]9.1.2. sz. mell.'!C55</f>
        <v>6024000</v>
      </c>
      <c r="F55" s="30">
        <f t="shared" si="0"/>
        <v>0</v>
      </c>
    </row>
    <row r="56" spans="1:6" s="38" customFormat="1" ht="12" customHeight="1">
      <c r="A56" s="31" t="s">
        <v>109</v>
      </c>
      <c r="B56" s="32" t="s">
        <v>110</v>
      </c>
      <c r="C56" s="42"/>
      <c r="E56" s="23">
        <f>'[1]9.1.1. sz. mell. '!C56+'[1]9.1.2. sz. mell.'!C56</f>
        <v>0</v>
      </c>
      <c r="F56" s="30">
        <f t="shared" si="0"/>
        <v>0</v>
      </c>
    </row>
    <row r="57" spans="1:6" s="38" customFormat="1" ht="12" customHeight="1">
      <c r="A57" s="35" t="s">
        <v>111</v>
      </c>
      <c r="B57" s="36" t="s">
        <v>112</v>
      </c>
      <c r="C57" s="37">
        <f>383000+1566000</f>
        <v>1949000</v>
      </c>
      <c r="E57" s="23">
        <f>'[1]9.1.1. sz. mell. '!C57+'[1]9.1.2. sz. mell.'!C57</f>
        <v>1949000</v>
      </c>
      <c r="F57" s="30">
        <f t="shared" si="0"/>
        <v>0</v>
      </c>
    </row>
    <row r="58" spans="1:6" s="38" customFormat="1" ht="12" customHeight="1">
      <c r="A58" s="35" t="s">
        <v>113</v>
      </c>
      <c r="B58" s="36" t="s">
        <v>114</v>
      </c>
      <c r="C58" s="37">
        <f>4075000</f>
        <v>4075000</v>
      </c>
      <c r="E58" s="23">
        <f>'[1]9.1.1. sz. mell. '!C58+'[1]9.1.2. sz. mell.'!C58</f>
        <v>4075000</v>
      </c>
      <c r="F58" s="30">
        <f t="shared" si="0"/>
        <v>0</v>
      </c>
    </row>
    <row r="59" spans="1:6" s="38" customFormat="1" ht="12" customHeight="1" thickBot="1">
      <c r="A59" s="39" t="s">
        <v>115</v>
      </c>
      <c r="B59" s="40" t="s">
        <v>116</v>
      </c>
      <c r="C59" s="49"/>
      <c r="E59" s="23">
        <f>'[1]9.1.1. sz. mell. '!C59+'[1]9.1.2. sz. mell.'!C59</f>
        <v>0</v>
      </c>
      <c r="F59" s="30">
        <f t="shared" si="0"/>
        <v>0</v>
      </c>
    </row>
    <row r="60" spans="1:6" s="38" customFormat="1" ht="12" customHeight="1" thickBot="1">
      <c r="A60" s="27" t="s">
        <v>117</v>
      </c>
      <c r="B60" s="41" t="s">
        <v>118</v>
      </c>
      <c r="C60" s="29">
        <f>SUM(C61:C63)</f>
        <v>0</v>
      </c>
      <c r="E60" s="23">
        <f>'[1]9.1.1. sz. mell. '!C60+'[1]9.1.2. sz. mell.'!C60</f>
        <v>0</v>
      </c>
      <c r="F60" s="30">
        <f t="shared" si="0"/>
        <v>0</v>
      </c>
    </row>
    <row r="61" spans="1:6" s="38" customFormat="1" ht="12" customHeight="1">
      <c r="A61" s="31" t="s">
        <v>119</v>
      </c>
      <c r="B61" s="32" t="s">
        <v>120</v>
      </c>
      <c r="C61" s="37"/>
      <c r="E61" s="23">
        <f>'[1]9.1.1. sz. mell. '!C61+'[1]9.1.2. sz. mell.'!C61</f>
        <v>0</v>
      </c>
      <c r="F61" s="30">
        <f t="shared" si="0"/>
        <v>0</v>
      </c>
    </row>
    <row r="62" spans="1:6" s="38" customFormat="1" ht="12" customHeight="1">
      <c r="A62" s="35" t="s">
        <v>121</v>
      </c>
      <c r="B62" s="36" t="s">
        <v>122</v>
      </c>
      <c r="C62" s="37"/>
      <c r="E62" s="23">
        <f>'[1]9.1.1. sz. mell. '!C62+'[1]9.1.2. sz. mell.'!C62</f>
        <v>0</v>
      </c>
      <c r="F62" s="30">
        <f t="shared" si="0"/>
        <v>0</v>
      </c>
    </row>
    <row r="63" spans="1:6" s="38" customFormat="1" ht="12" customHeight="1">
      <c r="A63" s="35" t="s">
        <v>123</v>
      </c>
      <c r="B63" s="36" t="s">
        <v>124</v>
      </c>
      <c r="C63" s="37"/>
      <c r="E63" s="23">
        <f>'[1]9.1.1. sz. mell. '!C63+'[1]9.1.2. sz. mell.'!C63</f>
        <v>0</v>
      </c>
      <c r="F63" s="30">
        <f t="shared" si="0"/>
        <v>0</v>
      </c>
    </row>
    <row r="64" spans="1:6" s="38" customFormat="1" ht="12" customHeight="1" thickBot="1">
      <c r="A64" s="39" t="s">
        <v>125</v>
      </c>
      <c r="B64" s="40" t="s">
        <v>126</v>
      </c>
      <c r="C64" s="37"/>
      <c r="E64" s="23">
        <f>'[1]9.1.1. sz. mell. '!C64+'[1]9.1.2. sz. mell.'!C64</f>
        <v>0</v>
      </c>
      <c r="F64" s="30">
        <f t="shared" si="0"/>
        <v>0</v>
      </c>
    </row>
    <row r="65" spans="1:6" s="38" customFormat="1" ht="12" customHeight="1" thickBot="1">
      <c r="A65" s="27" t="s">
        <v>127</v>
      </c>
      <c r="B65" s="28" t="s">
        <v>128</v>
      </c>
      <c r="C65" s="46">
        <f>+C8+C15+C22+C29+C37+C49+C55+C60</f>
        <v>2517638828</v>
      </c>
      <c r="E65" s="23">
        <f>'[1]9.1.1. sz. mell. '!C65+'[1]9.1.2. sz. mell.'!C65</f>
        <v>2517638828</v>
      </c>
      <c r="F65" s="30">
        <f t="shared" si="0"/>
        <v>0</v>
      </c>
    </row>
    <row r="66" spans="1:6" s="38" customFormat="1" ht="12" customHeight="1" thickBot="1">
      <c r="A66" s="50" t="s">
        <v>129</v>
      </c>
      <c r="B66" s="41" t="s">
        <v>130</v>
      </c>
      <c r="C66" s="29">
        <f>SUM(C67:C69)</f>
        <v>187500000</v>
      </c>
      <c r="E66" s="23">
        <f>'[1]9.1.1. sz. mell. '!C66+'[1]9.1.2. sz. mell.'!C66</f>
        <v>187500000</v>
      </c>
      <c r="F66" s="30">
        <f t="shared" si="0"/>
        <v>0</v>
      </c>
    </row>
    <row r="67" spans="1:6" s="38" customFormat="1" ht="12" customHeight="1">
      <c r="A67" s="31" t="s">
        <v>131</v>
      </c>
      <c r="B67" s="32" t="s">
        <v>132</v>
      </c>
      <c r="C67" s="37">
        <f>44100000+37900000+5500000</f>
        <v>87500000</v>
      </c>
      <c r="E67" s="23">
        <f>'[1]9.1.1. sz. mell. '!C67+'[1]9.1.2. sz. mell.'!C67</f>
        <v>87500000</v>
      </c>
      <c r="F67" s="30">
        <f t="shared" si="0"/>
        <v>0</v>
      </c>
    </row>
    <row r="68" spans="1:6" s="38" customFormat="1" ht="12" customHeight="1">
      <c r="A68" s="35" t="s">
        <v>133</v>
      </c>
      <c r="B68" s="36" t="s">
        <v>134</v>
      </c>
      <c r="C68" s="37">
        <v>100000000</v>
      </c>
      <c r="E68" s="23">
        <f>'[1]9.1.1. sz. mell. '!C68+'[1]9.1.2. sz. mell.'!C68</f>
        <v>100000000</v>
      </c>
      <c r="F68" s="30">
        <f t="shared" si="0"/>
        <v>0</v>
      </c>
    </row>
    <row r="69" spans="1:6" s="38" customFormat="1" ht="12" customHeight="1" thickBot="1">
      <c r="A69" s="39" t="s">
        <v>135</v>
      </c>
      <c r="B69" s="51" t="s">
        <v>136</v>
      </c>
      <c r="C69" s="37"/>
      <c r="E69" s="23">
        <f>'[1]9.1.1. sz. mell. '!C69+'[1]9.1.2. sz. mell.'!C69</f>
        <v>0</v>
      </c>
      <c r="F69" s="30">
        <f t="shared" si="0"/>
        <v>0</v>
      </c>
    </row>
    <row r="70" spans="1:6" s="38" customFormat="1" ht="12" customHeight="1" thickBot="1">
      <c r="A70" s="50" t="s">
        <v>137</v>
      </c>
      <c r="B70" s="41" t="s">
        <v>138</v>
      </c>
      <c r="C70" s="29">
        <f>SUM(C71:C74)</f>
        <v>0</v>
      </c>
      <c r="E70" s="23">
        <f>'[1]9.1.1. sz. mell. '!C70+'[1]9.1.2. sz. mell.'!C70</f>
        <v>0</v>
      </c>
      <c r="F70" s="30">
        <f t="shared" si="0"/>
        <v>0</v>
      </c>
    </row>
    <row r="71" spans="1:6" s="38" customFormat="1" ht="12" customHeight="1">
      <c r="A71" s="31" t="s">
        <v>139</v>
      </c>
      <c r="B71" s="32" t="s">
        <v>140</v>
      </c>
      <c r="C71" s="37"/>
      <c r="E71" s="23">
        <f>'[1]9.1.1. sz. mell. '!C71+'[1]9.1.2. sz. mell.'!C71</f>
        <v>0</v>
      </c>
      <c r="F71" s="30">
        <f t="shared" si="0"/>
        <v>0</v>
      </c>
    </row>
    <row r="72" spans="1:6" s="38" customFormat="1" ht="12" customHeight="1">
      <c r="A72" s="35" t="s">
        <v>141</v>
      </c>
      <c r="B72" s="36" t="s">
        <v>142</v>
      </c>
      <c r="C72" s="37"/>
      <c r="E72" s="23">
        <f>'[1]9.1.1. sz. mell. '!C72+'[1]9.1.2. sz. mell.'!C72</f>
        <v>0</v>
      </c>
      <c r="F72" s="30">
        <f t="shared" si="0"/>
        <v>0</v>
      </c>
    </row>
    <row r="73" spans="1:6" s="38" customFormat="1" ht="12" customHeight="1">
      <c r="A73" s="35" t="s">
        <v>143</v>
      </c>
      <c r="B73" s="36" t="s">
        <v>144</v>
      </c>
      <c r="C73" s="37"/>
      <c r="E73" s="23">
        <f>'[1]9.1.1. sz. mell. '!C73+'[1]9.1.2. sz. mell.'!C73</f>
        <v>0</v>
      </c>
      <c r="F73" s="30">
        <f aca="true" t="shared" si="1" ref="F73:F136">C73-E73</f>
        <v>0</v>
      </c>
    </row>
    <row r="74" spans="1:6" s="38" customFormat="1" ht="12" customHeight="1" thickBot="1">
      <c r="A74" s="39" t="s">
        <v>145</v>
      </c>
      <c r="B74" s="40" t="s">
        <v>146</v>
      </c>
      <c r="C74" s="37"/>
      <c r="E74" s="23">
        <f>'[1]9.1.1. sz. mell. '!C74+'[1]9.1.2. sz. mell.'!C74</f>
        <v>0</v>
      </c>
      <c r="F74" s="30">
        <f t="shared" si="1"/>
        <v>0</v>
      </c>
    </row>
    <row r="75" spans="1:6" s="38" customFormat="1" ht="12" customHeight="1" thickBot="1">
      <c r="A75" s="50" t="s">
        <v>147</v>
      </c>
      <c r="B75" s="41" t="s">
        <v>148</v>
      </c>
      <c r="C75" s="29">
        <f>SUM(C76:C77)</f>
        <v>289331423</v>
      </c>
      <c r="E75" s="23">
        <f>'[1]9.1.1. sz. mell. '!C75+'[1]9.1.2. sz. mell.'!C75</f>
        <v>289331423</v>
      </c>
      <c r="F75" s="30">
        <f t="shared" si="1"/>
        <v>0</v>
      </c>
    </row>
    <row r="76" spans="1:6" s="38" customFormat="1" ht="12" customHeight="1">
      <c r="A76" s="31" t="s">
        <v>149</v>
      </c>
      <c r="B76" s="32" t="s">
        <v>150</v>
      </c>
      <c r="C76" s="37">
        <v>289331423</v>
      </c>
      <c r="E76" s="23">
        <f>'[1]9.1.1. sz. mell. '!C76+'[1]9.1.2. sz. mell.'!C76</f>
        <v>289331423</v>
      </c>
      <c r="F76" s="30">
        <f t="shared" si="1"/>
        <v>0</v>
      </c>
    </row>
    <row r="77" spans="1:6" s="38" customFormat="1" ht="12" customHeight="1" thickBot="1">
      <c r="A77" s="39" t="s">
        <v>151</v>
      </c>
      <c r="B77" s="40" t="s">
        <v>152</v>
      </c>
      <c r="C77" s="37"/>
      <c r="E77" s="23">
        <f>'[1]9.1.1. sz. mell. '!C77+'[1]9.1.2. sz. mell.'!C77</f>
        <v>0</v>
      </c>
      <c r="F77" s="30">
        <f t="shared" si="1"/>
        <v>0</v>
      </c>
    </row>
    <row r="78" spans="1:6" s="34" customFormat="1" ht="12" customHeight="1" thickBot="1">
      <c r="A78" s="50" t="s">
        <v>153</v>
      </c>
      <c r="B78" s="41" t="s">
        <v>154</v>
      </c>
      <c r="C78" s="29">
        <f>SUM(C79:C81)</f>
        <v>0</v>
      </c>
      <c r="E78" s="23">
        <f>'[1]9.1.1. sz. mell. '!C78+'[1]9.1.2. sz. mell.'!C78</f>
        <v>0</v>
      </c>
      <c r="F78" s="30">
        <f t="shared" si="1"/>
        <v>0</v>
      </c>
    </row>
    <row r="79" spans="1:6" s="38" customFormat="1" ht="12" customHeight="1">
      <c r="A79" s="31" t="s">
        <v>155</v>
      </c>
      <c r="B79" s="32" t="s">
        <v>156</v>
      </c>
      <c r="C79" s="37"/>
      <c r="E79" s="23">
        <f>'[1]9.1.1. sz. mell. '!C79+'[1]9.1.2. sz. mell.'!C79</f>
        <v>0</v>
      </c>
      <c r="F79" s="30">
        <f t="shared" si="1"/>
        <v>0</v>
      </c>
    </row>
    <row r="80" spans="1:6" s="38" customFormat="1" ht="12" customHeight="1">
      <c r="A80" s="35" t="s">
        <v>157</v>
      </c>
      <c r="B80" s="36" t="s">
        <v>158</v>
      </c>
      <c r="C80" s="37"/>
      <c r="E80" s="23">
        <f>'[1]9.1.1. sz. mell. '!C80+'[1]9.1.2. sz. mell.'!C80</f>
        <v>0</v>
      </c>
      <c r="F80" s="30">
        <f t="shared" si="1"/>
        <v>0</v>
      </c>
    </row>
    <row r="81" spans="1:6" s="38" customFormat="1" ht="12" customHeight="1" thickBot="1">
      <c r="A81" s="39" t="s">
        <v>159</v>
      </c>
      <c r="B81" s="40" t="s">
        <v>160</v>
      </c>
      <c r="C81" s="37"/>
      <c r="E81" s="23">
        <f>'[1]9.1.1. sz. mell. '!C81+'[1]9.1.2. sz. mell.'!C81</f>
        <v>0</v>
      </c>
      <c r="F81" s="30">
        <f t="shared" si="1"/>
        <v>0</v>
      </c>
    </row>
    <row r="82" spans="1:6" s="38" customFormat="1" ht="12" customHeight="1" thickBot="1">
      <c r="A82" s="50" t="s">
        <v>161</v>
      </c>
      <c r="B82" s="41" t="s">
        <v>162</v>
      </c>
      <c r="C82" s="29">
        <f>SUM(C83:C86)</f>
        <v>0</v>
      </c>
      <c r="E82" s="23">
        <f>'[1]9.1.1. sz. mell. '!C82+'[1]9.1.2. sz. mell.'!C82</f>
        <v>0</v>
      </c>
      <c r="F82" s="30">
        <f t="shared" si="1"/>
        <v>0</v>
      </c>
    </row>
    <row r="83" spans="1:6" s="38" customFormat="1" ht="12" customHeight="1">
      <c r="A83" s="52" t="s">
        <v>163</v>
      </c>
      <c r="B83" s="32" t="s">
        <v>164</v>
      </c>
      <c r="C83" s="37"/>
      <c r="E83" s="23">
        <f>'[1]9.1.1. sz. mell. '!C83+'[1]9.1.2. sz. mell.'!C83</f>
        <v>0</v>
      </c>
      <c r="F83" s="30">
        <f t="shared" si="1"/>
        <v>0</v>
      </c>
    </row>
    <row r="84" spans="1:6" s="38" customFormat="1" ht="12" customHeight="1">
      <c r="A84" s="53" t="s">
        <v>165</v>
      </c>
      <c r="B84" s="36" t="s">
        <v>166</v>
      </c>
      <c r="C84" s="37"/>
      <c r="E84" s="23">
        <f>'[1]9.1.1. sz. mell. '!C84+'[1]9.1.2. sz. mell.'!C84</f>
        <v>0</v>
      </c>
      <c r="F84" s="30">
        <f t="shared" si="1"/>
        <v>0</v>
      </c>
    </row>
    <row r="85" spans="1:6" s="38" customFormat="1" ht="12" customHeight="1">
      <c r="A85" s="53" t="s">
        <v>167</v>
      </c>
      <c r="B85" s="36" t="s">
        <v>168</v>
      </c>
      <c r="C85" s="37"/>
      <c r="E85" s="23">
        <f>'[1]9.1.1. sz. mell. '!C85+'[1]9.1.2. sz. mell.'!C85</f>
        <v>0</v>
      </c>
      <c r="F85" s="30">
        <f t="shared" si="1"/>
        <v>0</v>
      </c>
    </row>
    <row r="86" spans="1:6" s="34" customFormat="1" ht="12" customHeight="1" thickBot="1">
      <c r="A86" s="54" t="s">
        <v>169</v>
      </c>
      <c r="B86" s="40" t="s">
        <v>170</v>
      </c>
      <c r="C86" s="37"/>
      <c r="E86" s="23">
        <f>'[1]9.1.1. sz. mell. '!C86+'[1]9.1.2. sz. mell.'!C86</f>
        <v>0</v>
      </c>
      <c r="F86" s="30">
        <f t="shared" si="1"/>
        <v>0</v>
      </c>
    </row>
    <row r="87" spans="1:6" s="34" customFormat="1" ht="12" customHeight="1" thickBot="1">
      <c r="A87" s="50" t="s">
        <v>171</v>
      </c>
      <c r="B87" s="41" t="s">
        <v>172</v>
      </c>
      <c r="C87" s="55"/>
      <c r="E87" s="23">
        <f>'[1]9.1.1. sz. mell. '!C87+'[1]9.1.2. sz. mell.'!C87</f>
        <v>0</v>
      </c>
      <c r="F87" s="30">
        <f t="shared" si="1"/>
        <v>0</v>
      </c>
    </row>
    <row r="88" spans="1:6" s="34" customFormat="1" ht="12" customHeight="1" thickBot="1">
      <c r="A88" s="50" t="s">
        <v>173</v>
      </c>
      <c r="B88" s="41" t="s">
        <v>174</v>
      </c>
      <c r="C88" s="55"/>
      <c r="E88" s="23">
        <f>'[1]9.1.1. sz. mell. '!C88+'[1]9.1.2. sz. mell.'!C88</f>
        <v>0</v>
      </c>
      <c r="F88" s="30">
        <f t="shared" si="1"/>
        <v>0</v>
      </c>
    </row>
    <row r="89" spans="1:6" s="34" customFormat="1" ht="12" customHeight="1" thickBot="1">
      <c r="A89" s="50" t="s">
        <v>175</v>
      </c>
      <c r="B89" s="56" t="s">
        <v>176</v>
      </c>
      <c r="C89" s="46">
        <f>+C66+C70+C75+C78+C82+C88+C87</f>
        <v>476831423</v>
      </c>
      <c r="E89" s="23">
        <f>'[1]9.1.1. sz. mell. '!C89+'[1]9.1.2. sz. mell.'!C89</f>
        <v>476831423</v>
      </c>
      <c r="F89" s="30">
        <f t="shared" si="1"/>
        <v>0</v>
      </c>
    </row>
    <row r="90" spans="1:6" s="34" customFormat="1" ht="12" customHeight="1" thickBot="1">
      <c r="A90" s="57" t="s">
        <v>177</v>
      </c>
      <c r="B90" s="58" t="s">
        <v>178</v>
      </c>
      <c r="C90" s="46">
        <f>+C65+C89</f>
        <v>2994470251</v>
      </c>
      <c r="E90" s="23">
        <f>'[1]9.1.1. sz. mell. '!C90+'[1]9.1.2. sz. mell.'!C90</f>
        <v>2994470251</v>
      </c>
      <c r="F90" s="30">
        <f t="shared" si="1"/>
        <v>0</v>
      </c>
    </row>
    <row r="91" spans="1:6" s="38" customFormat="1" ht="15" customHeight="1" thickBot="1">
      <c r="A91" s="59"/>
      <c r="B91" s="60"/>
      <c r="C91" s="61"/>
      <c r="E91" s="23">
        <f>'[1]9.1.1. sz. mell. '!C91+'[1]9.1.2. sz. mell.'!C91</f>
        <v>0</v>
      </c>
      <c r="F91" s="30">
        <f t="shared" si="1"/>
        <v>0</v>
      </c>
    </row>
    <row r="92" spans="1:6" s="23" customFormat="1" ht="16.5" customHeight="1" thickBot="1">
      <c r="A92" s="62"/>
      <c r="B92" s="63" t="s">
        <v>179</v>
      </c>
      <c r="C92" s="64"/>
      <c r="E92" s="23">
        <f>'[1]9.1.1. sz. mell. '!C92+'[1]9.1.2. sz. mell.'!C92</f>
        <v>0</v>
      </c>
      <c r="F92" s="30">
        <f t="shared" si="1"/>
        <v>0</v>
      </c>
    </row>
    <row r="93" spans="1:6" s="68" customFormat="1" ht="12" customHeight="1" thickBot="1">
      <c r="A93" s="65" t="s">
        <v>13</v>
      </c>
      <c r="B93" s="66" t="s">
        <v>180</v>
      </c>
      <c r="C93" s="67">
        <f>+C94+C95+C96+C97+C98+C111</f>
        <v>844771159</v>
      </c>
      <c r="E93" s="23">
        <f>'[1]9.1.1. sz. mell. '!C93+'[1]9.1.2. sz. mell.'!C93</f>
        <v>844771159</v>
      </c>
      <c r="F93" s="30">
        <f t="shared" si="1"/>
        <v>0</v>
      </c>
    </row>
    <row r="94" spans="1:6" ht="12" customHeight="1">
      <c r="A94" s="69" t="s">
        <v>15</v>
      </c>
      <c r="B94" s="70" t="s">
        <v>181</v>
      </c>
      <c r="C94" s="71">
        <f>25364000+485000+6010000+3749000+165142000+48000+105000+8381882+232903371-282000+589000+24000+281000+326126+85501355+54000-231000+76000+2550000-132000-1343902+2037000+481496+3375000+4000-279139483-198000-388424+2921000+1577323</f>
        <v>260270744</v>
      </c>
      <c r="E94" s="23">
        <f>'[1]9.1.1. sz. mell. '!C94+'[1]9.1.2. sz. mell.'!C94</f>
        <v>260270744</v>
      </c>
      <c r="F94" s="30">
        <f t="shared" si="1"/>
        <v>0</v>
      </c>
    </row>
    <row r="95" spans="1:6" ht="12" customHeight="1">
      <c r="A95" s="35" t="s">
        <v>17</v>
      </c>
      <c r="B95" s="72" t="s">
        <v>182</v>
      </c>
      <c r="C95" s="44">
        <f>5239000+143000+1233000+14000+1652000+19299000+10000+23000+922005+25618911-63900+117000+10800+31000+35874+9405149+12000-45738+37984+561000-26136-235888+448140+210221+911250-31590193-39204+388424+578359+312310</f>
        <v>35212368</v>
      </c>
      <c r="E95" s="23">
        <f>'[1]9.1.1. sz. mell. '!C95+'[1]9.1.2. sz. mell.'!C95</f>
        <v>35212368</v>
      </c>
      <c r="F95" s="30">
        <f t="shared" si="1"/>
        <v>0</v>
      </c>
    </row>
    <row r="96" spans="1:6" ht="12" customHeight="1">
      <c r="A96" s="35" t="s">
        <v>19</v>
      </c>
      <c r="B96" s="72" t="s">
        <v>183</v>
      </c>
      <c r="C96" s="73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</f>
        <v>318141105</v>
      </c>
      <c r="E96" s="23">
        <f>'[1]9.1.1. sz. mell. '!C96+'[1]9.1.2. sz. mell.'!C96</f>
        <v>318141105</v>
      </c>
      <c r="F96" s="30">
        <f t="shared" si="1"/>
        <v>0</v>
      </c>
    </row>
    <row r="97" spans="1:6" ht="12" customHeight="1">
      <c r="A97" s="35" t="s">
        <v>21</v>
      </c>
      <c r="B97" s="74" t="s">
        <v>184</v>
      </c>
      <c r="C97" s="73">
        <f>70980000+5000-6906260-5080000</f>
        <v>58998740</v>
      </c>
      <c r="E97" s="23">
        <f>'[1]9.1.1. sz. mell. '!C97+'[1]9.1.2. sz. mell.'!C97</f>
        <v>58998740</v>
      </c>
      <c r="F97" s="30">
        <f t="shared" si="1"/>
        <v>0</v>
      </c>
    </row>
    <row r="98" spans="1:6" ht="12" customHeight="1">
      <c r="A98" s="35" t="s">
        <v>185</v>
      </c>
      <c r="B98" s="75" t="s">
        <v>186</v>
      </c>
      <c r="C98" s="45">
        <f>SUM(C99:C110)</f>
        <v>85130011</v>
      </c>
      <c r="E98" s="23">
        <f>'[1]9.1.1. sz. mell. '!C98+'[1]9.1.2. sz. mell.'!C98</f>
        <v>85130011</v>
      </c>
      <c r="F98" s="30">
        <f t="shared" si="1"/>
        <v>0</v>
      </c>
    </row>
    <row r="99" spans="1:6" ht="12" customHeight="1">
      <c r="A99" s="35" t="s">
        <v>25</v>
      </c>
      <c r="B99" s="72" t="s">
        <v>187</v>
      </c>
      <c r="C99" s="73">
        <f>1500+6098534+1143510+114463+2792500+6504</f>
        <v>10157011</v>
      </c>
      <c r="E99" s="23">
        <f>'[1]9.1.1. sz. mell. '!C99+'[1]9.1.2. sz. mell.'!C99</f>
        <v>10157011</v>
      </c>
      <c r="F99" s="30">
        <f t="shared" si="1"/>
        <v>0</v>
      </c>
    </row>
    <row r="100" spans="1:6" ht="12" customHeight="1">
      <c r="A100" s="35" t="s">
        <v>188</v>
      </c>
      <c r="B100" s="76" t="s">
        <v>189</v>
      </c>
      <c r="C100" s="45"/>
      <c r="E100" s="23">
        <f>'[1]9.1.1. sz. mell. '!C100+'[1]9.1.2. sz. mell.'!C100</f>
        <v>0</v>
      </c>
      <c r="F100" s="30">
        <f t="shared" si="1"/>
        <v>0</v>
      </c>
    </row>
    <row r="101" spans="1:6" ht="12" customHeight="1">
      <c r="A101" s="35" t="s">
        <v>190</v>
      </c>
      <c r="B101" s="76" t="s">
        <v>191</v>
      </c>
      <c r="C101" s="45"/>
      <c r="E101" s="23">
        <f>'[1]9.1.1. sz. mell. '!C101+'[1]9.1.2. sz. mell.'!C101</f>
        <v>0</v>
      </c>
      <c r="F101" s="30">
        <f t="shared" si="1"/>
        <v>0</v>
      </c>
    </row>
    <row r="102" spans="1:6" ht="12" customHeight="1">
      <c r="A102" s="35" t="s">
        <v>192</v>
      </c>
      <c r="B102" s="76" t="s">
        <v>193</v>
      </c>
      <c r="C102" s="45"/>
      <c r="E102" s="23">
        <f>'[1]9.1.1. sz. mell. '!C102+'[1]9.1.2. sz. mell.'!C102</f>
        <v>0</v>
      </c>
      <c r="F102" s="30">
        <f t="shared" si="1"/>
        <v>0</v>
      </c>
    </row>
    <row r="103" spans="1:6" ht="12" customHeight="1">
      <c r="A103" s="35" t="s">
        <v>194</v>
      </c>
      <c r="B103" s="77" t="s">
        <v>195</v>
      </c>
      <c r="C103" s="45"/>
      <c r="E103" s="23">
        <f>'[1]9.1.1. sz. mell. '!C103+'[1]9.1.2. sz. mell.'!C103</f>
        <v>0</v>
      </c>
      <c r="F103" s="30">
        <f t="shared" si="1"/>
        <v>0</v>
      </c>
    </row>
    <row r="104" spans="1:6" ht="12" customHeight="1">
      <c r="A104" s="35" t="s">
        <v>196</v>
      </c>
      <c r="B104" s="77" t="s">
        <v>197</v>
      </c>
      <c r="C104" s="45"/>
      <c r="E104" s="23">
        <f>'[1]9.1.1. sz. mell. '!C104+'[1]9.1.2. sz. mell.'!C104</f>
        <v>0</v>
      </c>
      <c r="F104" s="30">
        <f t="shared" si="1"/>
        <v>0</v>
      </c>
    </row>
    <row r="105" spans="1:6" ht="12" customHeight="1">
      <c r="A105" s="35" t="s">
        <v>198</v>
      </c>
      <c r="B105" s="76" t="s">
        <v>199</v>
      </c>
      <c r="C105" s="45">
        <f>60754-60754</f>
        <v>0</v>
      </c>
      <c r="E105" s="23">
        <f>'[1]9.1.1. sz. mell. '!C105+'[1]9.1.2. sz. mell.'!C105</f>
        <v>0</v>
      </c>
      <c r="F105" s="30">
        <f t="shared" si="1"/>
        <v>0</v>
      </c>
    </row>
    <row r="106" spans="1:6" ht="12" customHeight="1">
      <c r="A106" s="35" t="s">
        <v>200</v>
      </c>
      <c r="B106" s="76" t="s">
        <v>201</v>
      </c>
      <c r="C106" s="45"/>
      <c r="E106" s="23">
        <f>'[1]9.1.1. sz. mell. '!C106+'[1]9.1.2. sz. mell.'!C106</f>
        <v>0</v>
      </c>
      <c r="F106" s="30">
        <f t="shared" si="1"/>
        <v>0</v>
      </c>
    </row>
    <row r="107" spans="1:6" ht="12" customHeight="1">
      <c r="A107" s="35" t="s">
        <v>202</v>
      </c>
      <c r="B107" s="77" t="s">
        <v>203</v>
      </c>
      <c r="C107" s="45"/>
      <c r="E107" s="23">
        <f>'[1]9.1.1. sz. mell. '!C107+'[1]9.1.2. sz. mell.'!C107</f>
        <v>0</v>
      </c>
      <c r="F107" s="30">
        <f t="shared" si="1"/>
        <v>0</v>
      </c>
    </row>
    <row r="108" spans="1:6" ht="12" customHeight="1">
      <c r="A108" s="78" t="s">
        <v>204</v>
      </c>
      <c r="B108" s="79" t="s">
        <v>205</v>
      </c>
      <c r="C108" s="45"/>
      <c r="E108" s="23">
        <f>'[1]9.1.1. sz. mell. '!C108+'[1]9.1.2. sz. mell.'!C108</f>
        <v>0</v>
      </c>
      <c r="F108" s="30">
        <f t="shared" si="1"/>
        <v>0</v>
      </c>
    </row>
    <row r="109" spans="1:6" ht="12" customHeight="1">
      <c r="A109" s="35" t="s">
        <v>206</v>
      </c>
      <c r="B109" s="79" t="s">
        <v>207</v>
      </c>
      <c r="C109" s="45"/>
      <c r="E109" s="23">
        <f>'[1]9.1.1. sz. mell. '!C109+'[1]9.1.2. sz. mell.'!C109</f>
        <v>0</v>
      </c>
      <c r="F109" s="30">
        <f t="shared" si="1"/>
        <v>0</v>
      </c>
    </row>
    <row r="110" spans="1:6" ht="12" customHeight="1">
      <c r="A110" s="35" t="s">
        <v>208</v>
      </c>
      <c r="B110" s="77" t="s">
        <v>209</v>
      </c>
      <c r="C110" s="44">
        <f>536000+11389000+8562000+16678000+3500000+6600000+2000000+163000+4568000+4000000+7351000+2975000+250000+3000000+60000+80000+3261000</f>
        <v>74973000</v>
      </c>
      <c r="E110" s="23">
        <f>'[1]9.1.1. sz. mell. '!C110+'[1]9.1.2. sz. mell.'!C110</f>
        <v>74973000</v>
      </c>
      <c r="F110" s="30">
        <f t="shared" si="1"/>
        <v>0</v>
      </c>
    </row>
    <row r="111" spans="1:6" ht="12" customHeight="1">
      <c r="A111" s="35" t="s">
        <v>210</v>
      </c>
      <c r="B111" s="74" t="s">
        <v>211</v>
      </c>
      <c r="C111" s="37">
        <f>C112+C113</f>
        <v>87018191</v>
      </c>
      <c r="E111" s="23">
        <f>'[1]9.1.1. sz. mell. '!C111+'[1]9.1.2. sz. mell.'!C111</f>
        <v>87018191</v>
      </c>
      <c r="F111" s="30">
        <f t="shared" si="1"/>
        <v>0</v>
      </c>
    </row>
    <row r="112" spans="1:6" ht="12" customHeight="1">
      <c r="A112" s="39" t="s">
        <v>212</v>
      </c>
      <c r="B112" s="72" t="s">
        <v>213</v>
      </c>
      <c r="C112" s="73">
        <f>20000000-9172313+8719388-4010722-1042502-1846399+5485909+1656508</f>
        <v>19789869</v>
      </c>
      <c r="E112" s="23">
        <f>'[1]9.1.1. sz. mell. '!C112+'[1]9.1.2. sz. mell.'!C112</f>
        <v>19789869</v>
      </c>
      <c r="F112" s="30">
        <f t="shared" si="1"/>
        <v>0</v>
      </c>
    </row>
    <row r="113" spans="1:6" ht="12" customHeight="1" thickBot="1">
      <c r="A113" s="80" t="s">
        <v>214</v>
      </c>
      <c r="B113" s="81" t="s">
        <v>215</v>
      </c>
      <c r="C113" s="82">
        <f>110613300+500000-8373330-1600000-8539600-6323156-7948000-7343244+31158286-32066515+411581-3261000</f>
        <v>67228322</v>
      </c>
      <c r="E113" s="23">
        <f>'[1]9.1.1. sz. mell. '!C113+'[1]9.1.2. sz. mell.'!C113</f>
        <v>67228322</v>
      </c>
      <c r="F113" s="30">
        <f t="shared" si="1"/>
        <v>0</v>
      </c>
    </row>
    <row r="114" spans="1:6" ht="12" customHeight="1" thickBot="1">
      <c r="A114" s="27" t="s">
        <v>27</v>
      </c>
      <c r="B114" s="83" t="s">
        <v>216</v>
      </c>
      <c r="C114" s="29">
        <f>+C115+C117+C119</f>
        <v>730250386</v>
      </c>
      <c r="E114" s="23">
        <f>'[1]9.1.1. sz. mell. '!C114+'[1]9.1.2. sz. mell.'!C114</f>
        <v>730250386</v>
      </c>
      <c r="F114" s="30">
        <f t="shared" si="1"/>
        <v>0</v>
      </c>
    </row>
    <row r="115" spans="1:6" ht="12" customHeight="1">
      <c r="A115" s="31" t="s">
        <v>29</v>
      </c>
      <c r="B115" s="72" t="s">
        <v>217</v>
      </c>
      <c r="C115" s="48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</f>
        <v>347051567</v>
      </c>
      <c r="E115" s="23">
        <f>'[1]9.1.1. sz. mell. '!C115+'[1]9.1.2. sz. mell.'!C115</f>
        <v>347051567</v>
      </c>
      <c r="F115" s="30">
        <f t="shared" si="1"/>
        <v>0</v>
      </c>
    </row>
    <row r="116" spans="1:6" ht="12" customHeight="1">
      <c r="A116" s="31" t="s">
        <v>31</v>
      </c>
      <c r="B116" s="84" t="s">
        <v>218</v>
      </c>
      <c r="C116" s="33">
        <f>14492698-1000000+71809476+15956160+214128350</f>
        <v>315386684</v>
      </c>
      <c r="E116" s="23">
        <f>'[1]9.1.1. sz. mell. '!C116+'[1]9.1.2. sz. mell.'!C116</f>
        <v>315386684</v>
      </c>
      <c r="F116" s="30">
        <f t="shared" si="1"/>
        <v>0</v>
      </c>
    </row>
    <row r="117" spans="1:6" ht="12" customHeight="1">
      <c r="A117" s="31" t="s">
        <v>33</v>
      </c>
      <c r="B117" s="84" t="s">
        <v>219</v>
      </c>
      <c r="C117" s="44">
        <f>53340000+21000000+1513000+2996000+809000+7509510+1000000+300001+18459450+2866987+18700651+5566352+3795044+5929+189429682-203244-1286510+558800+9053657+200000+80010</f>
        <v>335694319</v>
      </c>
      <c r="E117" s="23">
        <f>'[1]9.1.1. sz. mell. '!C117+'[1]9.1.2. sz. mell.'!C117</f>
        <v>335694319</v>
      </c>
      <c r="F117" s="30">
        <f t="shared" si="1"/>
        <v>0</v>
      </c>
    </row>
    <row r="118" spans="1:6" ht="12" customHeight="1">
      <c r="A118" s="31" t="s">
        <v>35</v>
      </c>
      <c r="B118" s="84" t="s">
        <v>220</v>
      </c>
      <c r="C118" s="85">
        <f>53340000+1000000+3795044+189429682-203244</f>
        <v>247361482</v>
      </c>
      <c r="E118" s="23">
        <f>'[1]9.1.1. sz. mell. '!C118+'[1]9.1.2. sz. mell.'!C118</f>
        <v>247361482</v>
      </c>
      <c r="F118" s="30">
        <f t="shared" si="1"/>
        <v>0</v>
      </c>
    </row>
    <row r="119" spans="1:6" ht="12" customHeight="1">
      <c r="A119" s="31" t="s">
        <v>37</v>
      </c>
      <c r="B119" s="86" t="s">
        <v>221</v>
      </c>
      <c r="C119" s="85">
        <f>SUM(C120:C127)</f>
        <v>47504500</v>
      </c>
      <c r="E119" s="23">
        <f>'[1]9.1.1. sz. mell. '!C119+'[1]9.1.2. sz. mell.'!C119</f>
        <v>47504500</v>
      </c>
      <c r="F119" s="30">
        <f t="shared" si="1"/>
        <v>0</v>
      </c>
    </row>
    <row r="120" spans="1:6" ht="12" customHeight="1">
      <c r="A120" s="31" t="s">
        <v>39</v>
      </c>
      <c r="B120" s="87" t="s">
        <v>222</v>
      </c>
      <c r="C120" s="85"/>
      <c r="E120" s="23">
        <f>'[1]9.1.1. sz. mell. '!C120+'[1]9.1.2. sz. mell.'!C120</f>
        <v>0</v>
      </c>
      <c r="F120" s="30">
        <f t="shared" si="1"/>
        <v>0</v>
      </c>
    </row>
    <row r="121" spans="1:6" ht="12" customHeight="1">
      <c r="A121" s="31" t="s">
        <v>223</v>
      </c>
      <c r="B121" s="88" t="s">
        <v>224</v>
      </c>
      <c r="C121" s="85"/>
      <c r="E121" s="23">
        <f>'[1]9.1.1. sz. mell. '!C121+'[1]9.1.2. sz. mell.'!C121</f>
        <v>0</v>
      </c>
      <c r="F121" s="30">
        <f t="shared" si="1"/>
        <v>0</v>
      </c>
    </row>
    <row r="122" spans="1:6" ht="12" customHeight="1">
      <c r="A122" s="31" t="s">
        <v>225</v>
      </c>
      <c r="B122" s="77" t="s">
        <v>197</v>
      </c>
      <c r="C122" s="85"/>
      <c r="E122" s="23">
        <f>'[1]9.1.1. sz. mell. '!C122+'[1]9.1.2. sz. mell.'!C122</f>
        <v>0</v>
      </c>
      <c r="F122" s="30">
        <f t="shared" si="1"/>
        <v>0</v>
      </c>
    </row>
    <row r="123" spans="1:6" ht="12" customHeight="1">
      <c r="A123" s="31" t="s">
        <v>226</v>
      </c>
      <c r="B123" s="77" t="s">
        <v>227</v>
      </c>
      <c r="C123" s="85"/>
      <c r="E123" s="23">
        <f>'[1]9.1.1. sz. mell. '!C123+'[1]9.1.2. sz. mell.'!C123</f>
        <v>0</v>
      </c>
      <c r="F123" s="30">
        <f t="shared" si="1"/>
        <v>0</v>
      </c>
    </row>
    <row r="124" spans="1:6" ht="12" customHeight="1">
      <c r="A124" s="31" t="s">
        <v>228</v>
      </c>
      <c r="B124" s="77" t="s">
        <v>229</v>
      </c>
      <c r="C124" s="85"/>
      <c r="E124" s="23">
        <f>'[1]9.1.1. sz. mell. '!C124+'[1]9.1.2. sz. mell.'!C124</f>
        <v>0</v>
      </c>
      <c r="F124" s="30">
        <f t="shared" si="1"/>
        <v>0</v>
      </c>
    </row>
    <row r="125" spans="1:6" ht="12" customHeight="1">
      <c r="A125" s="31" t="s">
        <v>230</v>
      </c>
      <c r="B125" s="77" t="s">
        <v>203</v>
      </c>
      <c r="C125" s="85">
        <v>5000</v>
      </c>
      <c r="E125" s="23">
        <f>'[1]9.1.1. sz. mell. '!C125+'[1]9.1.2. sz. mell.'!C125</f>
        <v>5000</v>
      </c>
      <c r="F125" s="30">
        <f t="shared" si="1"/>
        <v>0</v>
      </c>
    </row>
    <row r="126" spans="1:6" ht="12" customHeight="1">
      <c r="A126" s="31" t="s">
        <v>231</v>
      </c>
      <c r="B126" s="77" t="s">
        <v>232</v>
      </c>
      <c r="C126" s="85"/>
      <c r="E126" s="23">
        <f>'[1]9.1.1. sz. mell. '!C126+'[1]9.1.2. sz. mell.'!C126</f>
        <v>0</v>
      </c>
      <c r="F126" s="30">
        <f t="shared" si="1"/>
        <v>0</v>
      </c>
    </row>
    <row r="127" spans="1:6" ht="12" customHeight="1" thickBot="1">
      <c r="A127" s="78" t="s">
        <v>233</v>
      </c>
      <c r="B127" s="77" t="s">
        <v>234</v>
      </c>
      <c r="C127" s="89">
        <f>42072000+2400000+1348000+600000+1079500</f>
        <v>47499500</v>
      </c>
      <c r="E127" s="23">
        <f>'[1]9.1.1. sz. mell. '!C127+'[1]9.1.2. sz. mell.'!C127</f>
        <v>47499500</v>
      </c>
      <c r="F127" s="30">
        <f t="shared" si="1"/>
        <v>0</v>
      </c>
    </row>
    <row r="128" spans="1:6" ht="12" customHeight="1" thickBot="1">
      <c r="A128" s="27" t="s">
        <v>41</v>
      </c>
      <c r="B128" s="90" t="s">
        <v>235</v>
      </c>
      <c r="C128" s="29">
        <f>+C93+C114</f>
        <v>1575021545</v>
      </c>
      <c r="E128" s="23">
        <f>'[1]9.1.1. sz. mell. '!C128+'[1]9.1.2. sz. mell.'!C128</f>
        <v>1575021545</v>
      </c>
      <c r="F128" s="30">
        <f t="shared" si="1"/>
        <v>0</v>
      </c>
    </row>
    <row r="129" spans="1:6" ht="12" customHeight="1" thickBot="1">
      <c r="A129" s="27" t="s">
        <v>236</v>
      </c>
      <c r="B129" s="90" t="s">
        <v>237</v>
      </c>
      <c r="C129" s="29">
        <f>+C130+C131+C132</f>
        <v>103161000</v>
      </c>
      <c r="E129" s="23">
        <f>'[1]9.1.1. sz. mell. '!C129+'[1]9.1.2. sz. mell.'!C129</f>
        <v>103161000</v>
      </c>
      <c r="F129" s="30">
        <f t="shared" si="1"/>
        <v>0</v>
      </c>
    </row>
    <row r="130" spans="1:6" s="68" customFormat="1" ht="12" customHeight="1">
      <c r="A130" s="31" t="s">
        <v>57</v>
      </c>
      <c r="B130" s="91" t="s">
        <v>238</v>
      </c>
      <c r="C130" s="85">
        <v>3161000</v>
      </c>
      <c r="E130" s="23">
        <f>'[1]9.1.1. sz. mell. '!C130+'[1]9.1.2. sz. mell.'!C130</f>
        <v>3161000</v>
      </c>
      <c r="F130" s="30">
        <f t="shared" si="1"/>
        <v>0</v>
      </c>
    </row>
    <row r="131" spans="1:6" ht="12" customHeight="1">
      <c r="A131" s="31" t="s">
        <v>65</v>
      </c>
      <c r="B131" s="91" t="s">
        <v>239</v>
      </c>
      <c r="C131" s="92">
        <v>100000000</v>
      </c>
      <c r="E131" s="23">
        <f>'[1]9.1.1. sz. mell. '!C131+'[1]9.1.2. sz. mell.'!C131</f>
        <v>100000000</v>
      </c>
      <c r="F131" s="30">
        <f t="shared" si="1"/>
        <v>0</v>
      </c>
    </row>
    <row r="132" spans="1:6" ht="12" customHeight="1" thickBot="1">
      <c r="A132" s="78" t="s">
        <v>67</v>
      </c>
      <c r="B132" s="93" t="s">
        <v>240</v>
      </c>
      <c r="C132" s="92"/>
      <c r="E132" s="23">
        <f>'[1]9.1.1. sz. mell. '!C132+'[1]9.1.2. sz. mell.'!C132</f>
        <v>0</v>
      </c>
      <c r="F132" s="30">
        <f t="shared" si="1"/>
        <v>0</v>
      </c>
    </row>
    <row r="133" spans="1:6" ht="12" customHeight="1" thickBot="1">
      <c r="A133" s="27" t="s">
        <v>71</v>
      </c>
      <c r="B133" s="90" t="s">
        <v>241</v>
      </c>
      <c r="C133" s="29">
        <f>+C134+C135+C136+C137+C138+C139</f>
        <v>0</v>
      </c>
      <c r="E133" s="23">
        <f>'[1]9.1.1. sz. mell. '!C133+'[1]9.1.2. sz. mell.'!C133</f>
        <v>0</v>
      </c>
      <c r="F133" s="30">
        <f t="shared" si="1"/>
        <v>0</v>
      </c>
    </row>
    <row r="134" spans="1:6" ht="12" customHeight="1">
      <c r="A134" s="31" t="s">
        <v>73</v>
      </c>
      <c r="B134" s="91" t="s">
        <v>242</v>
      </c>
      <c r="C134" s="92"/>
      <c r="E134" s="23">
        <f>'[1]9.1.1. sz. mell. '!C134+'[1]9.1.2. sz. mell.'!C134</f>
        <v>0</v>
      </c>
      <c r="F134" s="30">
        <f t="shared" si="1"/>
        <v>0</v>
      </c>
    </row>
    <row r="135" spans="1:6" ht="12" customHeight="1">
      <c r="A135" s="31" t="s">
        <v>75</v>
      </c>
      <c r="B135" s="91" t="s">
        <v>243</v>
      </c>
      <c r="C135" s="92"/>
      <c r="E135" s="23">
        <f>'[1]9.1.1. sz. mell. '!C135+'[1]9.1.2. sz. mell.'!C135</f>
        <v>0</v>
      </c>
      <c r="F135" s="30">
        <f t="shared" si="1"/>
        <v>0</v>
      </c>
    </row>
    <row r="136" spans="1:6" ht="12" customHeight="1">
      <c r="A136" s="31" t="s">
        <v>77</v>
      </c>
      <c r="B136" s="91" t="s">
        <v>244</v>
      </c>
      <c r="C136" s="92"/>
      <c r="E136" s="23">
        <f>'[1]9.1.1. sz. mell. '!C136+'[1]9.1.2. sz. mell.'!C136</f>
        <v>0</v>
      </c>
      <c r="F136" s="30">
        <f t="shared" si="1"/>
        <v>0</v>
      </c>
    </row>
    <row r="137" spans="1:6" ht="12" customHeight="1">
      <c r="A137" s="31" t="s">
        <v>79</v>
      </c>
      <c r="B137" s="91" t="s">
        <v>245</v>
      </c>
      <c r="C137" s="92"/>
      <c r="E137" s="23">
        <f>'[1]9.1.1. sz. mell. '!C137+'[1]9.1.2. sz. mell.'!C137</f>
        <v>0</v>
      </c>
      <c r="F137" s="30">
        <f aca="true" t="shared" si="2" ref="F137:F158">C137-E137</f>
        <v>0</v>
      </c>
    </row>
    <row r="138" spans="1:6" ht="12" customHeight="1">
      <c r="A138" s="31" t="s">
        <v>81</v>
      </c>
      <c r="B138" s="91" t="s">
        <v>246</v>
      </c>
      <c r="C138" s="92"/>
      <c r="E138" s="23">
        <f>'[1]9.1.1. sz. mell. '!C138+'[1]9.1.2. sz. mell.'!C138</f>
        <v>0</v>
      </c>
      <c r="F138" s="30">
        <f t="shared" si="2"/>
        <v>0</v>
      </c>
    </row>
    <row r="139" spans="1:6" s="68" customFormat="1" ht="12" customHeight="1" thickBot="1">
      <c r="A139" s="78" t="s">
        <v>83</v>
      </c>
      <c r="B139" s="93" t="s">
        <v>247</v>
      </c>
      <c r="C139" s="92"/>
      <c r="E139" s="23">
        <f>'[1]9.1.1. sz. mell. '!C139+'[1]9.1.2. sz. mell.'!C139</f>
        <v>0</v>
      </c>
      <c r="F139" s="30">
        <f t="shared" si="2"/>
        <v>0</v>
      </c>
    </row>
    <row r="140" spans="1:11" ht="12" customHeight="1" thickBot="1">
      <c r="A140" s="27" t="s">
        <v>95</v>
      </c>
      <c r="B140" s="90" t="s">
        <v>248</v>
      </c>
      <c r="C140" s="46">
        <f>+C141+C142+C144+C145+C143</f>
        <v>35164932</v>
      </c>
      <c r="E140" s="23">
        <f>'[1]9.1.1. sz. mell. '!C140+'[1]9.1.2. sz. mell.'!C140</f>
        <v>35164932</v>
      </c>
      <c r="F140" s="30">
        <f t="shared" si="2"/>
        <v>0</v>
      </c>
      <c r="K140" s="94"/>
    </row>
    <row r="141" spans="1:6" ht="15.75">
      <c r="A141" s="31" t="s">
        <v>97</v>
      </c>
      <c r="B141" s="91" t="s">
        <v>249</v>
      </c>
      <c r="C141" s="92"/>
      <c r="E141" s="23">
        <f>'[1]9.1.1. sz. mell. '!C141+'[1]9.1.2. sz. mell.'!C141</f>
        <v>0</v>
      </c>
      <c r="F141" s="30">
        <f t="shared" si="2"/>
        <v>0</v>
      </c>
    </row>
    <row r="142" spans="1:6" ht="12" customHeight="1">
      <c r="A142" s="31" t="s">
        <v>99</v>
      </c>
      <c r="B142" s="91" t="s">
        <v>250</v>
      </c>
      <c r="C142" s="92">
        <f>35164932</f>
        <v>35164932</v>
      </c>
      <c r="E142" s="23">
        <f>'[1]9.1.1. sz. mell. '!C142+'[1]9.1.2. sz. mell.'!C142</f>
        <v>35164932</v>
      </c>
      <c r="F142" s="30">
        <f t="shared" si="2"/>
        <v>0</v>
      </c>
    </row>
    <row r="143" spans="1:6" ht="12" customHeight="1">
      <c r="A143" s="31" t="s">
        <v>101</v>
      </c>
      <c r="B143" s="91" t="s">
        <v>251</v>
      </c>
      <c r="C143" s="92"/>
      <c r="E143" s="23">
        <f>'[1]9.1.1. sz. mell. '!C143+'[1]9.1.2. sz. mell.'!C143</f>
        <v>0</v>
      </c>
      <c r="F143" s="30">
        <f t="shared" si="2"/>
        <v>0</v>
      </c>
    </row>
    <row r="144" spans="1:6" s="68" customFormat="1" ht="12" customHeight="1">
      <c r="A144" s="31" t="s">
        <v>103</v>
      </c>
      <c r="B144" s="91" t="s">
        <v>252</v>
      </c>
      <c r="C144" s="92"/>
      <c r="E144" s="23">
        <f>'[1]9.1.1. sz. mell. '!C144+'[1]9.1.2. sz. mell.'!C144</f>
        <v>0</v>
      </c>
      <c r="F144" s="30">
        <f t="shared" si="2"/>
        <v>0</v>
      </c>
    </row>
    <row r="145" spans="1:6" s="68" customFormat="1" ht="12" customHeight="1" thickBot="1">
      <c r="A145" s="78" t="s">
        <v>105</v>
      </c>
      <c r="B145" s="93" t="s">
        <v>253</v>
      </c>
      <c r="C145" s="92"/>
      <c r="E145" s="23">
        <f>'[1]9.1.1. sz. mell. '!C145+'[1]9.1.2. sz. mell.'!C145</f>
        <v>0</v>
      </c>
      <c r="F145" s="30">
        <f t="shared" si="2"/>
        <v>0</v>
      </c>
    </row>
    <row r="146" spans="1:6" s="68" customFormat="1" ht="12" customHeight="1" thickBot="1">
      <c r="A146" s="27" t="s">
        <v>254</v>
      </c>
      <c r="B146" s="90" t="s">
        <v>255</v>
      </c>
      <c r="C146" s="95">
        <f>+C147+C148+C149+C150+C151</f>
        <v>0</v>
      </c>
      <c r="E146" s="23">
        <f>'[1]9.1.1. sz. mell. '!C146+'[1]9.1.2. sz. mell.'!C146</f>
        <v>0</v>
      </c>
      <c r="F146" s="30">
        <f t="shared" si="2"/>
        <v>0</v>
      </c>
    </row>
    <row r="147" spans="1:6" s="68" customFormat="1" ht="12" customHeight="1">
      <c r="A147" s="31" t="s">
        <v>109</v>
      </c>
      <c r="B147" s="91" t="s">
        <v>256</v>
      </c>
      <c r="C147" s="92"/>
      <c r="E147" s="23">
        <f>'[1]9.1.1. sz. mell. '!C147+'[1]9.1.2. sz. mell.'!C147</f>
        <v>0</v>
      </c>
      <c r="F147" s="30">
        <f t="shared" si="2"/>
        <v>0</v>
      </c>
    </row>
    <row r="148" spans="1:6" s="68" customFormat="1" ht="12" customHeight="1">
      <c r="A148" s="31" t="s">
        <v>111</v>
      </c>
      <c r="B148" s="91" t="s">
        <v>257</v>
      </c>
      <c r="C148" s="92"/>
      <c r="E148" s="23">
        <f>'[1]9.1.1. sz. mell. '!C148+'[1]9.1.2. sz. mell.'!C148</f>
        <v>0</v>
      </c>
      <c r="F148" s="30">
        <f t="shared" si="2"/>
        <v>0</v>
      </c>
    </row>
    <row r="149" spans="1:6" s="68" customFormat="1" ht="12" customHeight="1">
      <c r="A149" s="31" t="s">
        <v>113</v>
      </c>
      <c r="B149" s="91" t="s">
        <v>258</v>
      </c>
      <c r="C149" s="92"/>
      <c r="E149" s="23">
        <f>'[1]9.1.1. sz. mell. '!C149+'[1]9.1.2. sz. mell.'!C149</f>
        <v>0</v>
      </c>
      <c r="F149" s="30">
        <f t="shared" si="2"/>
        <v>0</v>
      </c>
    </row>
    <row r="150" spans="1:6" s="68" customFormat="1" ht="12" customHeight="1">
      <c r="A150" s="31" t="s">
        <v>115</v>
      </c>
      <c r="B150" s="91" t="s">
        <v>259</v>
      </c>
      <c r="C150" s="92"/>
      <c r="E150" s="23">
        <f>'[1]9.1.1. sz. mell. '!C150+'[1]9.1.2. sz. mell.'!C150</f>
        <v>0</v>
      </c>
      <c r="F150" s="30">
        <f t="shared" si="2"/>
        <v>0</v>
      </c>
    </row>
    <row r="151" spans="1:6" ht="12.75" customHeight="1" thickBot="1">
      <c r="A151" s="78" t="s">
        <v>260</v>
      </c>
      <c r="B151" s="93" t="s">
        <v>261</v>
      </c>
      <c r="C151" s="96"/>
      <c r="E151" s="23">
        <f>'[1]9.1.1. sz. mell. '!C151+'[1]9.1.2. sz. mell.'!C151</f>
        <v>0</v>
      </c>
      <c r="F151" s="30">
        <f t="shared" si="2"/>
        <v>0</v>
      </c>
    </row>
    <row r="152" spans="1:6" ht="12.75" customHeight="1" thickBot="1">
      <c r="A152" s="97" t="s">
        <v>117</v>
      </c>
      <c r="B152" s="90" t="s">
        <v>262</v>
      </c>
      <c r="C152" s="95"/>
      <c r="E152" s="23">
        <f>'[1]9.1.1. sz. mell. '!C152+'[1]9.1.2. sz. mell.'!C152</f>
        <v>0</v>
      </c>
      <c r="F152" s="30">
        <f t="shared" si="2"/>
        <v>0</v>
      </c>
    </row>
    <row r="153" spans="1:6" ht="12.75" customHeight="1" thickBot="1">
      <c r="A153" s="97" t="s">
        <v>127</v>
      </c>
      <c r="B153" s="90" t="s">
        <v>263</v>
      </c>
      <c r="C153" s="95"/>
      <c r="E153" s="23">
        <f>'[1]9.1.1. sz. mell. '!C153+'[1]9.1.2. sz. mell.'!C153</f>
        <v>0</v>
      </c>
      <c r="F153" s="30">
        <f t="shared" si="2"/>
        <v>0</v>
      </c>
    </row>
    <row r="154" spans="1:6" ht="12" customHeight="1" thickBot="1">
      <c r="A154" s="27" t="s">
        <v>264</v>
      </c>
      <c r="B154" s="90" t="s">
        <v>265</v>
      </c>
      <c r="C154" s="98">
        <f>+C129+C133+C140+C146+C152+C153</f>
        <v>138325932</v>
      </c>
      <c r="E154" s="23">
        <f>'[1]9.1.1. sz. mell. '!C154+'[1]9.1.2. sz. mell.'!C154</f>
        <v>138325932</v>
      </c>
      <c r="F154" s="30">
        <f t="shared" si="2"/>
        <v>0</v>
      </c>
    </row>
    <row r="155" spans="1:6" ht="15" customHeight="1" thickBot="1">
      <c r="A155" s="99" t="s">
        <v>266</v>
      </c>
      <c r="B155" s="100" t="s">
        <v>267</v>
      </c>
      <c r="C155" s="98">
        <f>+C128+C154</f>
        <v>1713347477</v>
      </c>
      <c r="E155" s="23">
        <f>'[1]9.1.1. sz. mell. '!C155+'[1]9.1.2. sz. mell.'!C155</f>
        <v>1713347477</v>
      </c>
      <c r="F155" s="30">
        <f t="shared" si="2"/>
        <v>0</v>
      </c>
    </row>
    <row r="156" spans="5:6" ht="16.5" thickBot="1">
      <c r="E156" s="23">
        <f>'[1]9.1.1. sz. mell. '!C156+'[1]9.1.2. sz. mell.'!C156</f>
        <v>0</v>
      </c>
      <c r="F156" s="30">
        <f t="shared" si="2"/>
        <v>0</v>
      </c>
    </row>
    <row r="157" spans="1:6" ht="15" customHeight="1" thickBot="1">
      <c r="A157" s="104" t="s">
        <v>268</v>
      </c>
      <c r="B157" s="105"/>
      <c r="C157" s="106">
        <v>6</v>
      </c>
      <c r="E157" s="23">
        <f>'[1]9.1.1. sz. mell. '!C157+'[1]9.1.2. sz. mell.'!C157</f>
        <v>6</v>
      </c>
      <c r="F157" s="30">
        <f t="shared" si="2"/>
        <v>0</v>
      </c>
    </row>
    <row r="158" spans="1:6" ht="14.25" customHeight="1" thickBot="1">
      <c r="A158" s="104" t="s">
        <v>269</v>
      </c>
      <c r="B158" s="105"/>
      <c r="C158" s="106">
        <v>0</v>
      </c>
      <c r="E158" s="23">
        <f>'[1]9.1.1. sz. mell. '!C158+'[1]9.1.2. sz. mell.'!C158</f>
        <v>0</v>
      </c>
      <c r="F158" s="30">
        <f t="shared" si="2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9. melléklet a 28/2017.(X.27.)önkormányzati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2017-10-30T08:17:25Z</dcterms:created>
  <dcterms:modified xsi:type="dcterms:W3CDTF">2017-10-30T08:17:25Z</dcterms:modified>
  <cp:category/>
  <cp:version/>
  <cp:contentType/>
  <cp:contentStatus/>
</cp:coreProperties>
</file>